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4\2024 E-Apps\Round 1\"/>
    </mc:Choice>
  </mc:AlternateContent>
  <xr:revisionPtr revIDLastSave="0" documentId="13_ncr:1_{C6D87B0A-9EF0-4754-B675-DF71D9089E17}" xr6:coauthVersionLast="47" xr6:coauthVersionMax="47" xr10:uidLastSave="{00000000-0000-0000-0000-000000000000}"/>
  <bookViews>
    <workbookView xWindow="14400" yWindow="0" windowWidth="14400" windowHeight="15600"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Points System" sheetId="20" r:id="rId7"/>
    <sheet name="Tie Breaker" sheetId="21" r:id="rId8"/>
    <sheet name="CalHFA Addendum" sheetId="27" r:id="rId9"/>
    <sheet name="Basis &amp; Credits" sheetId="15" r:id="rId10"/>
    <sheet name="Subsidy Contract Calculation" sheetId="8" r:id="rId11"/>
    <sheet name="15 Year Pro Forma" sheetId="7" r:id="rId12"/>
    <sheet name="Post-award Instructions" sheetId="12" r:id="rId13"/>
    <sheet name="Post-award Project Cost Changes" sheetId="11" r:id="rId14"/>
    <sheet name="Sources and Basis Breakdown" sheetId="13" r:id="rId15"/>
  </sheets>
  <definedNames>
    <definedName name="_xlnm._FilterDatabase" localSheetId="4" hidden="1">Application!$J$956:$S$956</definedName>
    <definedName name="bedrooms" localSheetId="8">#REF!</definedName>
    <definedName name="bedrooms">Application!$BV$489:$CB$489</definedName>
    <definedName name="Counties" localSheetId="1">#REF!</definedName>
    <definedName name="FMRS" localSheetId="1">#REF!</definedName>
    <definedName name="HudFmrs" localSheetId="8">Application!$BX$656:$CB$713</definedName>
    <definedName name="HudFmrs">Application!$CD$490:$CH$547</definedName>
    <definedName name="importme" localSheetId="1">#REF!</definedName>
    <definedName name="ListofSources" localSheetId="8">Application!$BN$511:$BN$536</definedName>
    <definedName name="ListofSources">Application!$BN$512:$BN$537</definedName>
    <definedName name="my_lookup_counties" localSheetId="1">#REF!</definedName>
    <definedName name="PRINT" localSheetId="1">#REF!</definedName>
    <definedName name="_xlnm.Print_Area" localSheetId="11">'15 Year Pro Forma'!$A$1:$AL$77</definedName>
    <definedName name="_xlnm.Print_Area" localSheetId="4">Application!$A$1:$BC$1106</definedName>
    <definedName name="_xlnm.Print_Area" localSheetId="3">'Application Checklist'!$A$1:$I$1114</definedName>
    <definedName name="_xlnm.Print_Area" localSheetId="9">'Basis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6">'Points System'!$A$1:$AM$812</definedName>
    <definedName name="_xlnm.Print_Area" localSheetId="13">'Post-award Project Cost Changes'!$A$1:$F$107</definedName>
    <definedName name="_xlnm.Print_Area" localSheetId="14">'Sources and Basis Breakdown'!$A$1:$J$111</definedName>
    <definedName name="_xlnm.Print_Area" localSheetId="5">'Sources and Uses Budget'!$A$1:$T$139</definedName>
    <definedName name="_xlnm.Print_Area" localSheetId="7">'Tie Breaker'!$A$1:$I$114</definedName>
    <definedName name="_xlnm.Print_Titles" localSheetId="14">'Sources and Basis Breakdown'!$1:$2</definedName>
    <definedName name="_xlnm.Print_Titles" localSheetId="5">'Sources and Uses Budget'!$1:$2</definedName>
    <definedName name="_xlnm.Print_Titles" localSheetId="7">'Tie Breaker'!$1:$7</definedName>
    <definedName name="PRINT1" localSheetId="1">#REF!</definedName>
    <definedName name="PRINT2" localSheetId="1">#REF!</definedName>
    <definedName name="PRINT3" localSheetId="1">#REF!</definedName>
    <definedName name="PRINT4" localSheetId="1">#REF!</definedName>
    <definedName name="TC_Rent" localSheetId="8">#REF!</definedName>
    <definedName name="TC_Rent" localSheetId="1">#REF!</definedName>
    <definedName name="TC_Rent">Application!$BV$490:$CB$547</definedName>
    <definedName name="TcacRents" localSheetId="8">Application!$BQ$656:$BV$713</definedName>
    <definedName name="TcacRents">Application!$BW$490:$CB$547</definedName>
    <definedName name="UnitSizes" localSheetId="8">Application!$BA$595:$BA$600</definedName>
    <definedName name="UnitSizes">Application!$BA$596:$BA$601</definedName>
    <definedName name="Z_48A1B9AA_9520_4513_968D_1FB22989E0AF_.wvu.Cols" localSheetId="9" hidden="1">'Basis &amp; Credits'!$AO:$IV</definedName>
    <definedName name="Z_48A1B9AA_9520_4513_968D_1FB22989E0AF_.wvu.Cols" localSheetId="6" hidden="1">'Points System'!$AN:$CC</definedName>
    <definedName name="Z_48A1B9AA_9520_4513_968D_1FB22989E0AF_.wvu.Cols" localSheetId="14" hidden="1">'Sources and Basis Breakdown'!$K:$IV</definedName>
    <definedName name="Z_48A1B9AA_9520_4513_968D_1FB22989E0AF_.wvu.PrintArea" localSheetId="9" hidden="1">'Basis &amp; Credits'!$A$1:$AN$82</definedName>
    <definedName name="Z_48A1B9AA_9520_4513_968D_1FB22989E0AF_.wvu.PrintArea" localSheetId="6" hidden="1">'Points System'!$A$1:$AM$812</definedName>
    <definedName name="Z_48A1B9AA_9520_4513_968D_1FB22989E0AF_.wvu.PrintArea" localSheetId="14" hidden="1">'Sources and Basis Breakdown'!$A$1:$J$143</definedName>
    <definedName name="Z_48A1B9AA_9520_4513_968D_1FB22989E0AF_.wvu.PrintTitles" localSheetId="14" hidden="1">'Sources and Basis Breakdown'!$1:$2</definedName>
    <definedName name="Z_48A1B9AA_9520_4513_968D_1FB22989E0AF_.wvu.Rows" localSheetId="9" hidden="1">'Basis &amp; Credits'!$103:$65543,'Basis &amp; Credits'!$84:$102</definedName>
    <definedName name="Z_48A1B9AA_9520_4513_968D_1FB22989E0AF_.wvu.Rows" localSheetId="6"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1" hidden="1">'15 Year Pro Forma'!$A$1:$AL$77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8"/>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0" i="7" l="1"/>
  <c r="AC888" i="3" l="1"/>
  <c r="AO628" i="3"/>
  <c r="G76" i="4"/>
  <c r="W875" i="3"/>
  <c r="Z806" i="3"/>
  <c r="Z655" i="3"/>
  <c r="Z654" i="3"/>
  <c r="Z653" i="3"/>
  <c r="Z652" i="3"/>
  <c r="Z647" i="3"/>
  <c r="Z646" i="3"/>
  <c r="Z645" i="3"/>
  <c r="Z644" i="3"/>
  <c r="Z581" i="3"/>
  <c r="Z580" i="3"/>
  <c r="Z579" i="3"/>
  <c r="Z578" i="3"/>
  <c r="AO629" i="3" l="1"/>
  <c r="E30" i="4"/>
  <c r="C75" i="4"/>
  <c r="F5" i="8" l="1"/>
  <c r="F10" i="8"/>
  <c r="AM558" i="3"/>
  <c r="C86" i="4"/>
  <c r="C4" i="4"/>
  <c r="C93" i="4"/>
  <c r="C30" i="4"/>
  <c r="G725" i="3"/>
  <c r="C53" i="4"/>
  <c r="C45" i="4" s="1"/>
  <c r="C89" i="4"/>
  <c r="C31" i="4" l="1"/>
  <c r="AG756" i="3"/>
  <c r="C32" i="4" l="1"/>
  <c r="C33" i="4" l="1"/>
  <c r="C37" i="4" s="1"/>
  <c r="C85" i="4"/>
  <c r="AM556" i="3"/>
  <c r="C83" i="4"/>
  <c r="Y209" i="27"/>
  <c r="AM67" i="7"/>
  <c r="AO67" i="7"/>
  <c r="AQ67" i="7"/>
  <c r="AS67" i="7"/>
  <c r="AU67" i="7"/>
  <c r="AW67" i="7"/>
  <c r="AY67" i="7"/>
  <c r="BA67" i="7"/>
  <c r="BC67" i="7"/>
  <c r="BE67" i="7"/>
  <c r="BG67" i="7"/>
  <c r="BI67" i="7"/>
  <c r="BK67" i="7"/>
  <c r="BM67" i="7"/>
  <c r="BO67" i="7"/>
  <c r="BQ67" i="7"/>
  <c r="BS67" i="7"/>
  <c r="BU67" i="7"/>
  <c r="BW67" i="7"/>
  <c r="BY67" i="7"/>
  <c r="CA67" i="7"/>
  <c r="CC67" i="7"/>
  <c r="CE67" i="7"/>
  <c r="CG67" i="7"/>
  <c r="CI67" i="7"/>
  <c r="CK67" i="7"/>
  <c r="CM67" i="7"/>
  <c r="CO67" i="7"/>
  <c r="CQ67" i="7"/>
  <c r="CS67" i="7"/>
  <c r="CU67" i="7"/>
  <c r="CW67" i="7"/>
  <c r="CY67" i="7"/>
  <c r="DA67" i="7"/>
  <c r="DC67" i="7"/>
  <c r="DE67" i="7"/>
  <c r="DG67" i="7"/>
  <c r="DI67" i="7"/>
  <c r="DK67" i="7"/>
  <c r="DM67" i="7"/>
  <c r="DO67" i="7"/>
  <c r="DQ67" i="7"/>
  <c r="DS67" i="7"/>
  <c r="DU67" i="7"/>
  <c r="DW67" i="7"/>
  <c r="DY67" i="7"/>
  <c r="EA67" i="7"/>
  <c r="EC67" i="7"/>
  <c r="EE67" i="7"/>
  <c r="EG67" i="7"/>
  <c r="EI67" i="7"/>
  <c r="EK67" i="7"/>
  <c r="EM67" i="7"/>
  <c r="EO67" i="7"/>
  <c r="EQ67" i="7"/>
  <c r="ES67" i="7"/>
  <c r="EU67" i="7"/>
  <c r="EW67" i="7"/>
  <c r="EY67" i="7"/>
  <c r="FA67" i="7"/>
  <c r="FC67" i="7"/>
  <c r="FE67" i="7"/>
  <c r="FG67" i="7"/>
  <c r="FI67" i="7"/>
  <c r="FK67" i="7"/>
  <c r="FM67" i="7"/>
  <c r="FO67" i="7"/>
  <c r="FQ67" i="7"/>
  <c r="FS67" i="7"/>
  <c r="FU67" i="7"/>
  <c r="FW67" i="7"/>
  <c r="FY67" i="7"/>
  <c r="GA67" i="7"/>
  <c r="GC67" i="7"/>
  <c r="GE67" i="7"/>
  <c r="GG67" i="7"/>
  <c r="GI67" i="7"/>
  <c r="GK67" i="7"/>
  <c r="GM67" i="7"/>
  <c r="GO67" i="7"/>
  <c r="GQ67" i="7"/>
  <c r="GS67" i="7"/>
  <c r="GU67" i="7"/>
  <c r="GW67" i="7"/>
  <c r="GY67" i="7"/>
  <c r="HA67" i="7"/>
  <c r="HC67" i="7"/>
  <c r="HE67" i="7"/>
  <c r="HG67" i="7"/>
  <c r="HI67" i="7"/>
  <c r="HK67" i="7"/>
  <c r="HM67" i="7"/>
  <c r="HO67" i="7"/>
  <c r="HQ67" i="7"/>
  <c r="HS67" i="7"/>
  <c r="HU67" i="7"/>
  <c r="HW67" i="7"/>
  <c r="HY67" i="7"/>
  <c r="IA67" i="7"/>
  <c r="IC67" i="7"/>
  <c r="IE67" i="7"/>
  <c r="IG67" i="7"/>
  <c r="II67" i="7"/>
  <c r="IK67" i="7"/>
  <c r="IM67" i="7"/>
  <c r="IO67" i="7"/>
  <c r="IQ67" i="7"/>
  <c r="IS67" i="7"/>
  <c r="IU67" i="7"/>
  <c r="IW67" i="7"/>
  <c r="IY67" i="7"/>
  <c r="JA67" i="7"/>
  <c r="JC67" i="7"/>
  <c r="JE67" i="7"/>
  <c r="JG67" i="7"/>
  <c r="JI67" i="7"/>
  <c r="JK67" i="7"/>
  <c r="JM67" i="7"/>
  <c r="JO67" i="7"/>
  <c r="JQ67" i="7"/>
  <c r="JS67" i="7"/>
  <c r="JU67" i="7"/>
  <c r="JW67" i="7"/>
  <c r="JY67" i="7"/>
  <c r="KA67" i="7"/>
  <c r="KC67" i="7"/>
  <c r="KE67" i="7"/>
  <c r="KG67" i="7"/>
  <c r="KI67" i="7"/>
  <c r="KK67" i="7"/>
  <c r="KM67" i="7"/>
  <c r="KO67" i="7"/>
  <c r="KQ67" i="7"/>
  <c r="KS67" i="7"/>
  <c r="KU67" i="7"/>
  <c r="KW67" i="7"/>
  <c r="KY67" i="7"/>
  <c r="LA67" i="7"/>
  <c r="LC67" i="7"/>
  <c r="LE67" i="7"/>
  <c r="LG67" i="7"/>
  <c r="LI67" i="7"/>
  <c r="LK67" i="7"/>
  <c r="LM67" i="7"/>
  <c r="LO67" i="7"/>
  <c r="LQ67" i="7"/>
  <c r="LS67" i="7"/>
  <c r="LU67" i="7"/>
  <c r="LW67" i="7"/>
  <c r="LY67" i="7"/>
  <c r="MA67" i="7"/>
  <c r="MC67" i="7"/>
  <c r="ME67" i="7"/>
  <c r="MG67" i="7"/>
  <c r="MI67" i="7"/>
  <c r="MK67" i="7"/>
  <c r="MM67" i="7"/>
  <c r="MO67" i="7"/>
  <c r="MQ67" i="7"/>
  <c r="MS67" i="7"/>
  <c r="MU67" i="7"/>
  <c r="MW67" i="7"/>
  <c r="MY67" i="7"/>
  <c r="NA67" i="7"/>
  <c r="NC67" i="7"/>
  <c r="NE67" i="7"/>
  <c r="NG67" i="7"/>
  <c r="NI67" i="7"/>
  <c r="NK67" i="7"/>
  <c r="NM67" i="7"/>
  <c r="NO67" i="7"/>
  <c r="NQ67" i="7"/>
  <c r="NS67" i="7"/>
  <c r="NU67" i="7"/>
  <c r="NW67" i="7"/>
  <c r="NY67" i="7"/>
  <c r="OA67" i="7"/>
  <c r="OC67" i="7"/>
  <c r="OE67" i="7"/>
  <c r="OG67" i="7"/>
  <c r="OI67" i="7"/>
  <c r="OK67" i="7"/>
  <c r="OM67" i="7"/>
  <c r="OO67" i="7"/>
  <c r="OQ67" i="7"/>
  <c r="OS67" i="7"/>
  <c r="OU67" i="7"/>
  <c r="OW67" i="7"/>
  <c r="OY67" i="7"/>
  <c r="PA67" i="7"/>
  <c r="PC67" i="7"/>
  <c r="PE67" i="7"/>
  <c r="PG67" i="7"/>
  <c r="PI67" i="7"/>
  <c r="PK67" i="7"/>
  <c r="PM67" i="7"/>
  <c r="PO67" i="7"/>
  <c r="PQ67" i="7"/>
  <c r="PS67" i="7"/>
  <c r="PU67" i="7"/>
  <c r="PW67" i="7"/>
  <c r="PY67" i="7"/>
  <c r="QA67" i="7"/>
  <c r="QC67" i="7"/>
  <c r="QE67" i="7"/>
  <c r="QG67" i="7"/>
  <c r="QI67" i="7"/>
  <c r="QK67" i="7"/>
  <c r="QM67" i="7"/>
  <c r="QO67" i="7"/>
  <c r="QQ67" i="7"/>
  <c r="QS67" i="7"/>
  <c r="QU67" i="7"/>
  <c r="QW67" i="7"/>
  <c r="QY67" i="7"/>
  <c r="RA67" i="7"/>
  <c r="RC67" i="7"/>
  <c r="RE67" i="7"/>
  <c r="RG67" i="7"/>
  <c r="RI67" i="7"/>
  <c r="RK67" i="7"/>
  <c r="RM67" i="7"/>
  <c r="RO67" i="7"/>
  <c r="RQ67" i="7"/>
  <c r="RS67" i="7"/>
  <c r="RU67" i="7"/>
  <c r="RW67" i="7"/>
  <c r="RY67" i="7"/>
  <c r="SA67" i="7"/>
  <c r="SC67" i="7"/>
  <c r="SE67" i="7"/>
  <c r="SG67" i="7"/>
  <c r="SI67" i="7"/>
  <c r="SK67" i="7"/>
  <c r="SM67" i="7"/>
  <c r="SO67" i="7"/>
  <c r="SQ67" i="7"/>
  <c r="SS67" i="7"/>
  <c r="SU67" i="7"/>
  <c r="SW67" i="7"/>
  <c r="SY67" i="7"/>
  <c r="TA67" i="7"/>
  <c r="TC67" i="7"/>
  <c r="TE67" i="7"/>
  <c r="TG67" i="7"/>
  <c r="TI67" i="7"/>
  <c r="TK67" i="7"/>
  <c r="TM67" i="7"/>
  <c r="TO67" i="7"/>
  <c r="TQ67" i="7"/>
  <c r="TS67" i="7"/>
  <c r="TU67" i="7"/>
  <c r="TW67" i="7"/>
  <c r="TY67" i="7"/>
  <c r="UA67" i="7"/>
  <c r="UC67" i="7"/>
  <c r="UE67" i="7"/>
  <c r="UG67" i="7"/>
  <c r="UI67" i="7"/>
  <c r="UK67" i="7"/>
  <c r="UM67" i="7"/>
  <c r="UO67" i="7"/>
  <c r="UQ67" i="7"/>
  <c r="US67" i="7"/>
  <c r="UU67" i="7"/>
  <c r="UW67" i="7"/>
  <c r="UY67" i="7"/>
  <c r="VA67" i="7"/>
  <c r="VC67" i="7"/>
  <c r="VE67" i="7"/>
  <c r="VG67" i="7"/>
  <c r="VI67" i="7"/>
  <c r="VK67" i="7"/>
  <c r="VM67" i="7"/>
  <c r="VO67" i="7"/>
  <c r="VQ67" i="7"/>
  <c r="VS67" i="7"/>
  <c r="VU67" i="7"/>
  <c r="VW67" i="7"/>
  <c r="VY67" i="7"/>
  <c r="WA67" i="7"/>
  <c r="WC67" i="7"/>
  <c r="WE67" i="7"/>
  <c r="WG67" i="7"/>
  <c r="WI67" i="7"/>
  <c r="WK67" i="7"/>
  <c r="WM67" i="7"/>
  <c r="WO67" i="7"/>
  <c r="WQ67" i="7"/>
  <c r="WS67" i="7"/>
  <c r="WU67" i="7"/>
  <c r="WW67" i="7"/>
  <c r="WY67" i="7"/>
  <c r="XA67" i="7"/>
  <c r="XC67" i="7"/>
  <c r="XE67" i="7"/>
  <c r="XG67" i="7"/>
  <c r="XI67" i="7"/>
  <c r="XK67" i="7"/>
  <c r="XM67" i="7"/>
  <c r="XO67" i="7"/>
  <c r="XQ67" i="7"/>
  <c r="XS67" i="7"/>
  <c r="XU67" i="7"/>
  <c r="XW67" i="7"/>
  <c r="XY67" i="7"/>
  <c r="YA67" i="7"/>
  <c r="YC67" i="7"/>
  <c r="YE67" i="7"/>
  <c r="YG67" i="7"/>
  <c r="YI67" i="7"/>
  <c r="YK67" i="7"/>
  <c r="YM67" i="7"/>
  <c r="YO67" i="7"/>
  <c r="YQ67" i="7"/>
  <c r="YS67" i="7"/>
  <c r="YU67" i="7"/>
  <c r="YW67" i="7"/>
  <c r="YY67" i="7"/>
  <c r="ZA67" i="7"/>
  <c r="ZC67" i="7"/>
  <c r="ZE67" i="7"/>
  <c r="ZG67" i="7"/>
  <c r="ZI67" i="7"/>
  <c r="ZK67" i="7"/>
  <c r="ZM67" i="7"/>
  <c r="ZO67" i="7"/>
  <c r="ZQ67" i="7"/>
  <c r="ZS67" i="7"/>
  <c r="ZU67" i="7"/>
  <c r="ZW67" i="7"/>
  <c r="ZY67" i="7"/>
  <c r="AAA67" i="7"/>
  <c r="AAC67" i="7"/>
  <c r="AAE67" i="7"/>
  <c r="AAG67" i="7"/>
  <c r="AAI67" i="7"/>
  <c r="AAK67" i="7"/>
  <c r="AAM67" i="7"/>
  <c r="AAO67" i="7"/>
  <c r="AAQ67" i="7"/>
  <c r="AAS67" i="7"/>
  <c r="AAU67" i="7"/>
  <c r="AAW67" i="7"/>
  <c r="AAY67" i="7"/>
  <c r="ABA67" i="7"/>
  <c r="ABC67" i="7"/>
  <c r="ABE67" i="7"/>
  <c r="ABG67" i="7"/>
  <c r="ABI67" i="7"/>
  <c r="ABK67" i="7"/>
  <c r="ABM67" i="7"/>
  <c r="ABO67" i="7"/>
  <c r="ABQ67" i="7"/>
  <c r="ABS67" i="7"/>
  <c r="ABU67" i="7"/>
  <c r="ABW67" i="7"/>
  <c r="ABY67" i="7"/>
  <c r="ACA67" i="7"/>
  <c r="ACC67" i="7"/>
  <c r="ACE67" i="7"/>
  <c r="ACG67" i="7"/>
  <c r="ACI67" i="7"/>
  <c r="ACK67" i="7"/>
  <c r="ACM67" i="7"/>
  <c r="ACO67" i="7"/>
  <c r="ACQ67" i="7"/>
  <c r="ACS67" i="7"/>
  <c r="ACU67" i="7"/>
  <c r="ACW67" i="7"/>
  <c r="ACY67" i="7"/>
  <c r="ADA67" i="7"/>
  <c r="ADC67" i="7"/>
  <c r="ADE67" i="7"/>
  <c r="ADG67" i="7"/>
  <c r="ADI67" i="7"/>
  <c r="ADK67" i="7"/>
  <c r="ADM67" i="7"/>
  <c r="ADO67" i="7"/>
  <c r="ADQ67" i="7"/>
  <c r="ADS67" i="7"/>
  <c r="ADU67" i="7"/>
  <c r="ADW67" i="7"/>
  <c r="ADY67" i="7"/>
  <c r="AEA67" i="7"/>
  <c r="AEC67" i="7"/>
  <c r="AEE67" i="7"/>
  <c r="AEG67" i="7"/>
  <c r="AEI67" i="7"/>
  <c r="AEK67" i="7"/>
  <c r="AEM67" i="7"/>
  <c r="AEO67" i="7"/>
  <c r="AEQ67" i="7"/>
  <c r="AES67" i="7"/>
  <c r="AEU67" i="7"/>
  <c r="AEW67" i="7"/>
  <c r="AEY67" i="7"/>
  <c r="AFA67" i="7"/>
  <c r="AFC67" i="7"/>
  <c r="AFE67" i="7"/>
  <c r="AFG67" i="7"/>
  <c r="AFI67" i="7"/>
  <c r="AFK67" i="7"/>
  <c r="AFM67" i="7"/>
  <c r="AFO67" i="7"/>
  <c r="AFQ67" i="7"/>
  <c r="AFS67" i="7"/>
  <c r="AFU67" i="7"/>
  <c r="AFW67" i="7"/>
  <c r="AFY67" i="7"/>
  <c r="AGA67" i="7"/>
  <c r="AGC67" i="7"/>
  <c r="AGE67" i="7"/>
  <c r="AGG67" i="7"/>
  <c r="AGI67" i="7"/>
  <c r="AGK67" i="7"/>
  <c r="AGM67" i="7"/>
  <c r="AGO67" i="7"/>
  <c r="AGQ67" i="7"/>
  <c r="AGS67" i="7"/>
  <c r="AGU67" i="7"/>
  <c r="AGW67" i="7"/>
  <c r="AGY67" i="7"/>
  <c r="AHA67" i="7"/>
  <c r="AHC67" i="7"/>
  <c r="AHE67" i="7"/>
  <c r="AHG67" i="7"/>
  <c r="AHI67" i="7"/>
  <c r="AHK67" i="7"/>
  <c r="AHM67" i="7"/>
  <c r="AHO67" i="7"/>
  <c r="AHQ67" i="7"/>
  <c r="AHS67" i="7"/>
  <c r="AHU67" i="7"/>
  <c r="AHW67" i="7"/>
  <c r="AHY67" i="7"/>
  <c r="AIA67" i="7"/>
  <c r="AIC67" i="7"/>
  <c r="AIE67" i="7"/>
  <c r="AIG67" i="7"/>
  <c r="AII67" i="7"/>
  <c r="AIK67" i="7"/>
  <c r="AIM67" i="7"/>
  <c r="AIO67" i="7"/>
  <c r="AIQ67" i="7"/>
  <c r="AIS67" i="7"/>
  <c r="AIU67" i="7"/>
  <c r="AIW67" i="7"/>
  <c r="AIY67" i="7"/>
  <c r="AJA67" i="7"/>
  <c r="AJC67" i="7"/>
  <c r="AJE67" i="7"/>
  <c r="AJG67" i="7"/>
  <c r="AJI67" i="7"/>
  <c r="AJK67" i="7"/>
  <c r="AJM67" i="7"/>
  <c r="AJO67" i="7"/>
  <c r="AJQ67" i="7"/>
  <c r="AJS67" i="7"/>
  <c r="AJU67" i="7"/>
  <c r="AJW67" i="7"/>
  <c r="AJY67" i="7"/>
  <c r="AKA67" i="7"/>
  <c r="AKC67" i="7"/>
  <c r="AKE67" i="7"/>
  <c r="AKG67" i="7"/>
  <c r="AKI67" i="7"/>
  <c r="AKK67" i="7"/>
  <c r="AKM67" i="7"/>
  <c r="AKO67" i="7"/>
  <c r="AKQ67" i="7"/>
  <c r="AKS67" i="7"/>
  <c r="AKU67" i="7"/>
  <c r="AKW67" i="7"/>
  <c r="AKY67" i="7"/>
  <c r="ALA67" i="7"/>
  <c r="ALC67" i="7"/>
  <c r="ALE67" i="7"/>
  <c r="ALG67" i="7"/>
  <c r="ALI67" i="7"/>
  <c r="ALK67" i="7"/>
  <c r="ALM67" i="7"/>
  <c r="ALO67" i="7"/>
  <c r="ALQ67" i="7"/>
  <c r="ALS67" i="7"/>
  <c r="ALU67" i="7"/>
  <c r="ALW67" i="7"/>
  <c r="ALY67" i="7"/>
  <c r="AMA67" i="7"/>
  <c r="AMC67" i="7"/>
  <c r="AME67" i="7"/>
  <c r="AMG67" i="7"/>
  <c r="AMI67" i="7"/>
  <c r="AMK67" i="7"/>
  <c r="AMM67" i="7"/>
  <c r="AMO67" i="7"/>
  <c r="AMQ67" i="7"/>
  <c r="AMS67" i="7"/>
  <c r="AMU67" i="7"/>
  <c r="AMW67" i="7"/>
  <c r="AMY67" i="7"/>
  <c r="ANA67" i="7"/>
  <c r="ANC67" i="7"/>
  <c r="ANE67" i="7"/>
  <c r="ANG67" i="7"/>
  <c r="ANI67" i="7"/>
  <c r="ANK67" i="7"/>
  <c r="ANM67" i="7"/>
  <c r="ANO67" i="7"/>
  <c r="ANQ67" i="7"/>
  <c r="ANS67" i="7"/>
  <c r="ANU67" i="7"/>
  <c r="ANW67" i="7"/>
  <c r="ANY67" i="7"/>
  <c r="AOA67" i="7"/>
  <c r="AOC67" i="7"/>
  <c r="AOE67" i="7"/>
  <c r="AOG67" i="7"/>
  <c r="AOI67" i="7"/>
  <c r="AOK67" i="7"/>
  <c r="AOM67" i="7"/>
  <c r="AOO67" i="7"/>
  <c r="AOQ67" i="7"/>
  <c r="AOS67" i="7"/>
  <c r="AOU67" i="7"/>
  <c r="AOW67" i="7"/>
  <c r="AOY67" i="7"/>
  <c r="APA67" i="7"/>
  <c r="APC67" i="7"/>
  <c r="APE67" i="7"/>
  <c r="APG67" i="7"/>
  <c r="API67" i="7"/>
  <c r="APK67" i="7"/>
  <c r="APM67" i="7"/>
  <c r="APO67" i="7"/>
  <c r="APQ67" i="7"/>
  <c r="APS67" i="7"/>
  <c r="APU67" i="7"/>
  <c r="APW67" i="7"/>
  <c r="APY67" i="7"/>
  <c r="AQA67" i="7"/>
  <c r="AQC67" i="7"/>
  <c r="AQE67" i="7"/>
  <c r="AQG67" i="7"/>
  <c r="AQI67" i="7"/>
  <c r="AQK67" i="7"/>
  <c r="AQM67" i="7"/>
  <c r="AQO67" i="7"/>
  <c r="AQQ67" i="7"/>
  <c r="AQS67" i="7"/>
  <c r="AQU67" i="7"/>
  <c r="AQW67" i="7"/>
  <c r="AQY67" i="7"/>
  <c r="ARA67" i="7"/>
  <c r="ARC67" i="7"/>
  <c r="ARE67" i="7"/>
  <c r="ARG67" i="7"/>
  <c r="ARI67" i="7"/>
  <c r="ARK67" i="7"/>
  <c r="ARM67" i="7"/>
  <c r="ARO67" i="7"/>
  <c r="ARQ67" i="7"/>
  <c r="ARS67" i="7"/>
  <c r="ARU67" i="7"/>
  <c r="ARW67" i="7"/>
  <c r="ARY67" i="7"/>
  <c r="ASA67" i="7"/>
  <c r="ASC67" i="7"/>
  <c r="ASE67" i="7"/>
  <c r="ASG67" i="7"/>
  <c r="ASI67" i="7"/>
  <c r="ASK67" i="7"/>
  <c r="ASM67" i="7"/>
  <c r="ASO67" i="7"/>
  <c r="ASQ67" i="7"/>
  <c r="ASS67" i="7"/>
  <c r="ASU67" i="7"/>
  <c r="ASW67" i="7"/>
  <c r="ASY67" i="7"/>
  <c r="ATA67" i="7"/>
  <c r="ATC67" i="7"/>
  <c r="ATE67" i="7"/>
  <c r="ATG67" i="7"/>
  <c r="ATI67" i="7"/>
  <c r="ATK67" i="7"/>
  <c r="ATM67" i="7"/>
  <c r="ATO67" i="7"/>
  <c r="ATQ67" i="7"/>
  <c r="ATS67" i="7"/>
  <c r="ATU67" i="7"/>
  <c r="ATW67" i="7"/>
  <c r="ATY67" i="7"/>
  <c r="AUA67" i="7"/>
  <c r="AUC67" i="7"/>
  <c r="AUE67" i="7"/>
  <c r="AUG67" i="7"/>
  <c r="AUI67" i="7"/>
  <c r="AUK67" i="7"/>
  <c r="AUM67" i="7"/>
  <c r="AUO67" i="7"/>
  <c r="AUQ67" i="7"/>
  <c r="AUS67" i="7"/>
  <c r="AUU67" i="7"/>
  <c r="AUW67" i="7"/>
  <c r="AUY67" i="7"/>
  <c r="AVA67" i="7"/>
  <c r="AVC67" i="7"/>
  <c r="AVE67" i="7"/>
  <c r="AVG67" i="7"/>
  <c r="AVI67" i="7"/>
  <c r="AVK67" i="7"/>
  <c r="AVM67" i="7"/>
  <c r="AVO67" i="7"/>
  <c r="AVQ67" i="7"/>
  <c r="AVS67" i="7"/>
  <c r="AVU67" i="7"/>
  <c r="AVW67" i="7"/>
  <c r="AVY67" i="7"/>
  <c r="AWA67" i="7"/>
  <c r="AWC67" i="7"/>
  <c r="AWE67" i="7"/>
  <c r="AWG67" i="7"/>
  <c r="AWI67" i="7"/>
  <c r="AWK67" i="7"/>
  <c r="AWM67" i="7"/>
  <c r="AWO67" i="7"/>
  <c r="AWQ67" i="7"/>
  <c r="AWS67" i="7"/>
  <c r="AWU67" i="7"/>
  <c r="AWW67" i="7"/>
  <c r="AWY67" i="7"/>
  <c r="AXA67" i="7"/>
  <c r="AXC67" i="7"/>
  <c r="AXE67" i="7"/>
  <c r="AXG67" i="7"/>
  <c r="AXI67" i="7"/>
  <c r="AXK67" i="7"/>
  <c r="AXM67" i="7"/>
  <c r="AXO67" i="7"/>
  <c r="AXQ67" i="7"/>
  <c r="AXS67" i="7"/>
  <c r="AXU67" i="7"/>
  <c r="AXW67" i="7"/>
  <c r="AXY67" i="7"/>
  <c r="AYA67" i="7"/>
  <c r="AYC67" i="7"/>
  <c r="AYE67" i="7"/>
  <c r="AYG67" i="7"/>
  <c r="AYI67" i="7"/>
  <c r="AYK67" i="7"/>
  <c r="AYM67" i="7"/>
  <c r="AYO67" i="7"/>
  <c r="AYQ67" i="7"/>
  <c r="AYS67" i="7"/>
  <c r="AYU67" i="7"/>
  <c r="AYW67" i="7"/>
  <c r="AYY67" i="7"/>
  <c r="AZA67" i="7"/>
  <c r="AZC67" i="7"/>
  <c r="AZE67" i="7"/>
  <c r="AZG67" i="7"/>
  <c r="AZI67" i="7"/>
  <c r="AZK67" i="7"/>
  <c r="AZM67" i="7"/>
  <c r="AZO67" i="7"/>
  <c r="AZQ67" i="7"/>
  <c r="AZS67" i="7"/>
  <c r="AZU67" i="7"/>
  <c r="AZW67" i="7"/>
  <c r="AZY67" i="7"/>
  <c r="BAA67" i="7"/>
  <c r="BAC67" i="7"/>
  <c r="BAE67" i="7"/>
  <c r="BAG67" i="7"/>
  <c r="BAI67" i="7"/>
  <c r="BAK67" i="7"/>
  <c r="BAM67" i="7"/>
  <c r="BAO67" i="7"/>
  <c r="BAQ67" i="7"/>
  <c r="BAS67" i="7"/>
  <c r="BAU67" i="7"/>
  <c r="BAW67" i="7"/>
  <c r="BAY67" i="7"/>
  <c r="BBA67" i="7"/>
  <c r="BBC67" i="7"/>
  <c r="BBE67" i="7"/>
  <c r="BBG67" i="7"/>
  <c r="BBI67" i="7"/>
  <c r="BBK67" i="7"/>
  <c r="BBM67" i="7"/>
  <c r="BBO67" i="7"/>
  <c r="BBQ67" i="7"/>
  <c r="BBS67" i="7"/>
  <c r="BBU67" i="7"/>
  <c r="BBW67" i="7"/>
  <c r="BBY67" i="7"/>
  <c r="BCA67" i="7"/>
  <c r="BCC67" i="7"/>
  <c r="BCE67" i="7"/>
  <c r="BCG67" i="7"/>
  <c r="BCI67" i="7"/>
  <c r="BCK67" i="7"/>
  <c r="BCM67" i="7"/>
  <c r="BCO67" i="7"/>
  <c r="BCQ67" i="7"/>
  <c r="BCS67" i="7"/>
  <c r="BCU67" i="7"/>
  <c r="BCW67" i="7"/>
  <c r="BCY67" i="7"/>
  <c r="BDA67" i="7"/>
  <c r="BDC67" i="7"/>
  <c r="BDE67" i="7"/>
  <c r="BDG67" i="7"/>
  <c r="BDI67" i="7"/>
  <c r="BDK67" i="7"/>
  <c r="BDM67" i="7"/>
  <c r="BDO67" i="7"/>
  <c r="BDQ67" i="7"/>
  <c r="BDS67" i="7"/>
  <c r="BDU67" i="7"/>
  <c r="BDW67" i="7"/>
  <c r="BDY67" i="7"/>
  <c r="BEA67" i="7"/>
  <c r="BEC67" i="7"/>
  <c r="BEE67" i="7"/>
  <c r="BEG67" i="7"/>
  <c r="BEI67" i="7"/>
  <c r="BEK67" i="7"/>
  <c r="BEM67" i="7"/>
  <c r="BEO67" i="7"/>
  <c r="BEQ67" i="7"/>
  <c r="BES67" i="7"/>
  <c r="BEU67" i="7"/>
  <c r="BEW67" i="7"/>
  <c r="BEY67" i="7"/>
  <c r="BFA67" i="7"/>
  <c r="BFC67" i="7"/>
  <c r="BFE67" i="7"/>
  <c r="BFG67" i="7"/>
  <c r="BFI67" i="7"/>
  <c r="BFK67" i="7"/>
  <c r="BFM67" i="7"/>
  <c r="BFO67" i="7"/>
  <c r="BFQ67" i="7"/>
  <c r="BFS67" i="7"/>
  <c r="BFU67" i="7"/>
  <c r="BFW67" i="7"/>
  <c r="BFY67" i="7"/>
  <c r="BGA67" i="7"/>
  <c r="BGC67" i="7"/>
  <c r="BGE67" i="7"/>
  <c r="BGG67" i="7"/>
  <c r="BGI67" i="7"/>
  <c r="BGK67" i="7"/>
  <c r="BGM67" i="7"/>
  <c r="BGO67" i="7"/>
  <c r="BGQ67" i="7"/>
  <c r="BGS67" i="7"/>
  <c r="BGU67" i="7"/>
  <c r="BGW67" i="7"/>
  <c r="BGY67" i="7"/>
  <c r="BHA67" i="7"/>
  <c r="BHC67" i="7"/>
  <c r="BHE67" i="7"/>
  <c r="BHG67" i="7"/>
  <c r="BHI67" i="7"/>
  <c r="BHK67" i="7"/>
  <c r="BHM67" i="7"/>
  <c r="BHO67" i="7"/>
  <c r="BHQ67" i="7"/>
  <c r="BHS67" i="7"/>
  <c r="BHU67" i="7"/>
  <c r="BHW67" i="7"/>
  <c r="BHY67" i="7"/>
  <c r="BIA67" i="7"/>
  <c r="BIC67" i="7"/>
  <c r="BIE67" i="7"/>
  <c r="BIG67" i="7"/>
  <c r="BII67" i="7"/>
  <c r="BIK67" i="7"/>
  <c r="BIM67" i="7"/>
  <c r="BIO67" i="7"/>
  <c r="BIQ67" i="7"/>
  <c r="BIS67" i="7"/>
  <c r="BIU67" i="7"/>
  <c r="BIW67" i="7"/>
  <c r="BIY67" i="7"/>
  <c r="BJA67" i="7"/>
  <c r="BJC67" i="7"/>
  <c r="BJE67" i="7"/>
  <c r="BJG67" i="7"/>
  <c r="BJI67" i="7"/>
  <c r="BJK67" i="7"/>
  <c r="BJM67" i="7"/>
  <c r="BJO67" i="7"/>
  <c r="BJQ67" i="7"/>
  <c r="BJS67" i="7"/>
  <c r="BJU67" i="7"/>
  <c r="BJW67" i="7"/>
  <c r="BJY67" i="7"/>
  <c r="BKA67" i="7"/>
  <c r="BKC67" i="7"/>
  <c r="BKE67" i="7"/>
  <c r="BKG67" i="7"/>
  <c r="BKI67" i="7"/>
  <c r="BKK67" i="7"/>
  <c r="BKM67" i="7"/>
  <c r="BKO67" i="7"/>
  <c r="BKQ67" i="7"/>
  <c r="BKS67" i="7"/>
  <c r="BKU67" i="7"/>
  <c r="BKW67" i="7"/>
  <c r="BKY67" i="7"/>
  <c r="BLA67" i="7"/>
  <c r="BLC67" i="7"/>
  <c r="BLE67" i="7"/>
  <c r="BLG67" i="7"/>
  <c r="BLI67" i="7"/>
  <c r="BLK67" i="7"/>
  <c r="BLM67" i="7"/>
  <c r="BLO67" i="7"/>
  <c r="BLQ67" i="7"/>
  <c r="BLS67" i="7"/>
  <c r="BLU67" i="7"/>
  <c r="BLW67" i="7"/>
  <c r="BLY67" i="7"/>
  <c r="BMA67" i="7"/>
  <c r="BMC67" i="7"/>
  <c r="BME67" i="7"/>
  <c r="BMG67" i="7"/>
  <c r="BMI67" i="7"/>
  <c r="BMK67" i="7"/>
  <c r="BMM67" i="7"/>
  <c r="BMO67" i="7"/>
  <c r="BMQ67" i="7"/>
  <c r="BMS67" i="7"/>
  <c r="BMU67" i="7"/>
  <c r="BMW67" i="7"/>
  <c r="BMY67" i="7"/>
  <c r="BNA67" i="7"/>
  <c r="BNC67" i="7"/>
  <c r="BNE67" i="7"/>
  <c r="BNG67" i="7"/>
  <c r="BNI67" i="7"/>
  <c r="BNK67" i="7"/>
  <c r="BNM67" i="7"/>
  <c r="BNO67" i="7"/>
  <c r="BNQ67" i="7"/>
  <c r="BNS67" i="7"/>
  <c r="BNU67" i="7"/>
  <c r="BNW67" i="7"/>
  <c r="BNY67" i="7"/>
  <c r="BOA67" i="7"/>
  <c r="BOC67" i="7"/>
  <c r="BOE67" i="7"/>
  <c r="BOG67" i="7"/>
  <c r="BOI67" i="7"/>
  <c r="BOK67" i="7"/>
  <c r="BOM67" i="7"/>
  <c r="BOO67" i="7"/>
  <c r="BOQ67" i="7"/>
  <c r="BOS67" i="7"/>
  <c r="BOU67" i="7"/>
  <c r="BOW67" i="7"/>
  <c r="BOY67" i="7"/>
  <c r="BPA67" i="7"/>
  <c r="BPC67" i="7"/>
  <c r="BPE67" i="7"/>
  <c r="BPG67" i="7"/>
  <c r="BPI67" i="7"/>
  <c r="BPK67" i="7"/>
  <c r="BPM67" i="7"/>
  <c r="BPO67" i="7"/>
  <c r="BPQ67" i="7"/>
  <c r="BPS67" i="7"/>
  <c r="BPU67" i="7"/>
  <c r="BPW67" i="7"/>
  <c r="BPY67" i="7"/>
  <c r="BQA67" i="7"/>
  <c r="BQC67" i="7"/>
  <c r="BQE67" i="7"/>
  <c r="BQG67" i="7"/>
  <c r="BQI67" i="7"/>
  <c r="BQK67" i="7"/>
  <c r="BQM67" i="7"/>
  <c r="BQO67" i="7"/>
  <c r="BQQ67" i="7"/>
  <c r="BQS67" i="7"/>
  <c r="BQU67" i="7"/>
  <c r="BQW67" i="7"/>
  <c r="BQY67" i="7"/>
  <c r="BRA67" i="7"/>
  <c r="BRC67" i="7"/>
  <c r="BRE67" i="7"/>
  <c r="BRG67" i="7"/>
  <c r="BRI67" i="7"/>
  <c r="BRK67" i="7"/>
  <c r="BRM67" i="7"/>
  <c r="BRO67" i="7"/>
  <c r="BRQ67" i="7"/>
  <c r="BRS67" i="7"/>
  <c r="BRU67" i="7"/>
  <c r="BRW67" i="7"/>
  <c r="BRY67" i="7"/>
  <c r="BSA67" i="7"/>
  <c r="BSC67" i="7"/>
  <c r="BSE67" i="7"/>
  <c r="BSG67" i="7"/>
  <c r="BSI67" i="7"/>
  <c r="BSK67" i="7"/>
  <c r="BSM67" i="7"/>
  <c r="BSO67" i="7"/>
  <c r="BSQ67" i="7"/>
  <c r="BSS67" i="7"/>
  <c r="BSU67" i="7"/>
  <c r="BSW67" i="7"/>
  <c r="BSY67" i="7"/>
  <c r="BTA67" i="7"/>
  <c r="BTC67" i="7"/>
  <c r="BTE67" i="7"/>
  <c r="BTG67" i="7"/>
  <c r="BTI67" i="7"/>
  <c r="BTK67" i="7"/>
  <c r="BTM67" i="7"/>
  <c r="BTO67" i="7"/>
  <c r="BTQ67" i="7"/>
  <c r="BTS67" i="7"/>
  <c r="BTU67" i="7"/>
  <c r="BTW67" i="7"/>
  <c r="BTY67" i="7"/>
  <c r="BUA67" i="7"/>
  <c r="BUC67" i="7"/>
  <c r="BUE67" i="7"/>
  <c r="BUG67" i="7"/>
  <c r="BUI67" i="7"/>
  <c r="BUK67" i="7"/>
  <c r="BUM67" i="7"/>
  <c r="BUO67" i="7"/>
  <c r="BUQ67" i="7"/>
  <c r="BUS67" i="7"/>
  <c r="BUU67" i="7"/>
  <c r="BUW67" i="7"/>
  <c r="BUY67" i="7"/>
  <c r="BVA67" i="7"/>
  <c r="BVC67" i="7"/>
  <c r="BVE67" i="7"/>
  <c r="BVG67" i="7"/>
  <c r="BVI67" i="7"/>
  <c r="BVK67" i="7"/>
  <c r="BVM67" i="7"/>
  <c r="BVO67" i="7"/>
  <c r="BVQ67" i="7"/>
  <c r="BVS67" i="7"/>
  <c r="BVU67" i="7"/>
  <c r="BVW67" i="7"/>
  <c r="BVY67" i="7"/>
  <c r="BWA67" i="7"/>
  <c r="BWC67" i="7"/>
  <c r="BWE67" i="7"/>
  <c r="BWG67" i="7"/>
  <c r="BWI67" i="7"/>
  <c r="BWK67" i="7"/>
  <c r="BWM67" i="7"/>
  <c r="BWO67" i="7"/>
  <c r="BWQ67" i="7"/>
  <c r="BWS67" i="7"/>
  <c r="BWU67" i="7"/>
  <c r="BWW67" i="7"/>
  <c r="BWY67" i="7"/>
  <c r="BXA67" i="7"/>
  <c r="BXC67" i="7"/>
  <c r="BXE67" i="7"/>
  <c r="BXG67" i="7"/>
  <c r="BXI67" i="7"/>
  <c r="BXK67" i="7"/>
  <c r="BXM67" i="7"/>
  <c r="BXO67" i="7"/>
  <c r="BXQ67" i="7"/>
  <c r="BXS67" i="7"/>
  <c r="BXU67" i="7"/>
  <c r="BXW67" i="7"/>
  <c r="BXY67" i="7"/>
  <c r="BYA67" i="7"/>
  <c r="BYC67" i="7"/>
  <c r="BYE67" i="7"/>
  <c r="BYG67" i="7"/>
  <c r="BYI67" i="7"/>
  <c r="BYK67" i="7"/>
  <c r="BYM67" i="7"/>
  <c r="BYO67" i="7"/>
  <c r="BYQ67" i="7"/>
  <c r="BYS67" i="7"/>
  <c r="BYU67" i="7"/>
  <c r="BYW67" i="7"/>
  <c r="BYY67" i="7"/>
  <c r="BZA67" i="7"/>
  <c r="BZC67" i="7"/>
  <c r="BZE67" i="7"/>
  <c r="BZG67" i="7"/>
  <c r="BZI67" i="7"/>
  <c r="BZK67" i="7"/>
  <c r="BZM67" i="7"/>
  <c r="BZO67" i="7"/>
  <c r="BZQ67" i="7"/>
  <c r="BZS67" i="7"/>
  <c r="BZU67" i="7"/>
  <c r="BZW67" i="7"/>
  <c r="BZY67" i="7"/>
  <c r="CAA67" i="7"/>
  <c r="CAC67" i="7"/>
  <c r="CAE67" i="7"/>
  <c r="CAG67" i="7"/>
  <c r="CAI67" i="7"/>
  <c r="CAK67" i="7"/>
  <c r="CAM67" i="7"/>
  <c r="CAO67" i="7"/>
  <c r="CAQ67" i="7"/>
  <c r="CAS67" i="7"/>
  <c r="CAU67" i="7"/>
  <c r="CAW67" i="7"/>
  <c r="CAY67" i="7"/>
  <c r="CBA67" i="7"/>
  <c r="CBC67" i="7"/>
  <c r="CBE67" i="7"/>
  <c r="CBG67" i="7"/>
  <c r="CBI67" i="7"/>
  <c r="CBK67" i="7"/>
  <c r="CBM67" i="7"/>
  <c r="CBO67" i="7"/>
  <c r="CBQ67" i="7"/>
  <c r="CBS67" i="7"/>
  <c r="CBU67" i="7"/>
  <c r="CBW67" i="7"/>
  <c r="CBY67" i="7"/>
  <c r="CCA67" i="7"/>
  <c r="CCC67" i="7"/>
  <c r="CCE67" i="7"/>
  <c r="CCG67" i="7"/>
  <c r="CCI67" i="7"/>
  <c r="CCK67" i="7"/>
  <c r="CCM67" i="7"/>
  <c r="CCO67" i="7"/>
  <c r="CCQ67" i="7"/>
  <c r="CCS67" i="7"/>
  <c r="CCU67" i="7"/>
  <c r="CCW67" i="7"/>
  <c r="CCY67" i="7"/>
  <c r="CDA67" i="7"/>
  <c r="CDC67" i="7"/>
  <c r="CDE67" i="7"/>
  <c r="CDG67" i="7"/>
  <c r="CDI67" i="7"/>
  <c r="CDK67" i="7"/>
  <c r="CDM67" i="7"/>
  <c r="CDO67" i="7"/>
  <c r="CDQ67" i="7"/>
  <c r="CDS67" i="7"/>
  <c r="CDU67" i="7"/>
  <c r="CDW67" i="7"/>
  <c r="CDY67" i="7"/>
  <c r="CEA67" i="7"/>
  <c r="CEC67" i="7"/>
  <c r="CEE67" i="7"/>
  <c r="CEG67" i="7"/>
  <c r="CEI67" i="7"/>
  <c r="CEK67" i="7"/>
  <c r="CEM67" i="7"/>
  <c r="CEO67" i="7"/>
  <c r="CEQ67" i="7"/>
  <c r="CES67" i="7"/>
  <c r="CEU67" i="7"/>
  <c r="CEW67" i="7"/>
  <c r="CEY67" i="7"/>
  <c r="CFA67" i="7"/>
  <c r="CFC67" i="7"/>
  <c r="CFE67" i="7"/>
  <c r="CFG67" i="7"/>
  <c r="CFI67" i="7"/>
  <c r="CFK67" i="7"/>
  <c r="CFM67" i="7"/>
  <c r="CFO67" i="7"/>
  <c r="CFQ67" i="7"/>
  <c r="CFS67" i="7"/>
  <c r="CFU67" i="7"/>
  <c r="CFW67" i="7"/>
  <c r="CFY67" i="7"/>
  <c r="CGA67" i="7"/>
  <c r="CGC67" i="7"/>
  <c r="CGE67" i="7"/>
  <c r="CGG67" i="7"/>
  <c r="CGI67" i="7"/>
  <c r="CGK67" i="7"/>
  <c r="CGM67" i="7"/>
  <c r="CGO67" i="7"/>
  <c r="CGQ67" i="7"/>
  <c r="CGS67" i="7"/>
  <c r="CGU67" i="7"/>
  <c r="CGW67" i="7"/>
  <c r="CGY67" i="7"/>
  <c r="CHA67" i="7"/>
  <c r="CHC67" i="7"/>
  <c r="CHE67" i="7"/>
  <c r="CHG67" i="7"/>
  <c r="CHI67" i="7"/>
  <c r="CHK67" i="7"/>
  <c r="CHM67" i="7"/>
  <c r="CHO67" i="7"/>
  <c r="CHQ67" i="7"/>
  <c r="CHS67" i="7"/>
  <c r="CHU67" i="7"/>
  <c r="CHW67" i="7"/>
  <c r="CHY67" i="7"/>
  <c r="CIA67" i="7"/>
  <c r="CIC67" i="7"/>
  <c r="CIE67" i="7"/>
  <c r="CIG67" i="7"/>
  <c r="CII67" i="7"/>
  <c r="CIK67" i="7"/>
  <c r="CIM67" i="7"/>
  <c r="CIO67" i="7"/>
  <c r="CIQ67" i="7"/>
  <c r="CIS67" i="7"/>
  <c r="CIU67" i="7"/>
  <c r="CIW67" i="7"/>
  <c r="CIY67" i="7"/>
  <c r="CJA67" i="7"/>
  <c r="CJC67" i="7"/>
  <c r="CJE67" i="7"/>
  <c r="CJG67" i="7"/>
  <c r="CJI67" i="7"/>
  <c r="CJK67" i="7"/>
  <c r="CJM67" i="7"/>
  <c r="CJO67" i="7"/>
  <c r="CJQ67" i="7"/>
  <c r="CJS67" i="7"/>
  <c r="CJU67" i="7"/>
  <c r="CJW67" i="7"/>
  <c r="CJY67" i="7"/>
  <c r="CKA67" i="7"/>
  <c r="CKC67" i="7"/>
  <c r="CKE67" i="7"/>
  <c r="CKG67" i="7"/>
  <c r="CKI67" i="7"/>
  <c r="CKK67" i="7"/>
  <c r="CKM67" i="7"/>
  <c r="CKO67" i="7"/>
  <c r="CKQ67" i="7"/>
  <c r="CKS67" i="7"/>
  <c r="CKU67" i="7"/>
  <c r="CKW67" i="7"/>
  <c r="CKY67" i="7"/>
  <c r="CLA67" i="7"/>
  <c r="CLC67" i="7"/>
  <c r="CLE67" i="7"/>
  <c r="CLG67" i="7"/>
  <c r="CLI67" i="7"/>
  <c r="CLK67" i="7"/>
  <c r="CLM67" i="7"/>
  <c r="CLO67" i="7"/>
  <c r="CLQ67" i="7"/>
  <c r="CLS67" i="7"/>
  <c r="CLU67" i="7"/>
  <c r="CLW67" i="7"/>
  <c r="CLY67" i="7"/>
  <c r="CMA67" i="7"/>
  <c r="CMC67" i="7"/>
  <c r="CME67" i="7"/>
  <c r="CMG67" i="7"/>
  <c r="CMI67" i="7"/>
  <c r="CMK67" i="7"/>
  <c r="CMM67" i="7"/>
  <c r="CMO67" i="7"/>
  <c r="CMQ67" i="7"/>
  <c r="CMS67" i="7"/>
  <c r="CMU67" i="7"/>
  <c r="CMW67" i="7"/>
  <c r="CMY67" i="7"/>
  <c r="CNA67" i="7"/>
  <c r="CNC67" i="7"/>
  <c r="CNE67" i="7"/>
  <c r="CNG67" i="7"/>
  <c r="CNI67" i="7"/>
  <c r="CNK67" i="7"/>
  <c r="CNM67" i="7"/>
  <c r="CNO67" i="7"/>
  <c r="CNQ67" i="7"/>
  <c r="CNS67" i="7"/>
  <c r="CNU67" i="7"/>
  <c r="CNW67" i="7"/>
  <c r="CNY67" i="7"/>
  <c r="COA67" i="7"/>
  <c r="COC67" i="7"/>
  <c r="COE67" i="7"/>
  <c r="COG67" i="7"/>
  <c r="COI67" i="7"/>
  <c r="COK67" i="7"/>
  <c r="COM67" i="7"/>
  <c r="COO67" i="7"/>
  <c r="COQ67" i="7"/>
  <c r="COS67" i="7"/>
  <c r="COU67" i="7"/>
  <c r="COW67" i="7"/>
  <c r="COY67" i="7"/>
  <c r="CPA67" i="7"/>
  <c r="CPC67" i="7"/>
  <c r="CPE67" i="7"/>
  <c r="CPG67" i="7"/>
  <c r="CPI67" i="7"/>
  <c r="CPK67" i="7"/>
  <c r="CPM67" i="7"/>
  <c r="CPO67" i="7"/>
  <c r="CPQ67" i="7"/>
  <c r="CPS67" i="7"/>
  <c r="CPU67" i="7"/>
  <c r="CPW67" i="7"/>
  <c r="CPY67" i="7"/>
  <c r="CQA67" i="7"/>
  <c r="CQC67" i="7"/>
  <c r="CQE67" i="7"/>
  <c r="CQG67" i="7"/>
  <c r="CQI67" i="7"/>
  <c r="CQK67" i="7"/>
  <c r="CQM67" i="7"/>
  <c r="CQO67" i="7"/>
  <c r="CQQ67" i="7"/>
  <c r="CQS67" i="7"/>
  <c r="CQU67" i="7"/>
  <c r="CQW67" i="7"/>
  <c r="CQY67" i="7"/>
  <c r="CRA67" i="7"/>
  <c r="CRC67" i="7"/>
  <c r="CRE67" i="7"/>
  <c r="CRG67" i="7"/>
  <c r="CRI67" i="7"/>
  <c r="CRK67" i="7"/>
  <c r="CRM67" i="7"/>
  <c r="CRO67" i="7"/>
  <c r="CRQ67" i="7"/>
  <c r="CRS67" i="7"/>
  <c r="CRU67" i="7"/>
  <c r="CRW67" i="7"/>
  <c r="CRY67" i="7"/>
  <c r="CSA67" i="7"/>
  <c r="CSC67" i="7"/>
  <c r="CSE67" i="7"/>
  <c r="CSG67" i="7"/>
  <c r="CSI67" i="7"/>
  <c r="CSK67" i="7"/>
  <c r="CSM67" i="7"/>
  <c r="CSO67" i="7"/>
  <c r="CSQ67" i="7"/>
  <c r="CSS67" i="7"/>
  <c r="CSU67" i="7"/>
  <c r="CSW67" i="7"/>
  <c r="CSY67" i="7"/>
  <c r="CTA67" i="7"/>
  <c r="CTC67" i="7"/>
  <c r="CTE67" i="7"/>
  <c r="CTG67" i="7"/>
  <c r="CTI67" i="7"/>
  <c r="CTK67" i="7"/>
  <c r="CTM67" i="7"/>
  <c r="CTO67" i="7"/>
  <c r="CTQ67" i="7"/>
  <c r="CTS67" i="7"/>
  <c r="CTU67" i="7"/>
  <c r="CTW67" i="7"/>
  <c r="CTY67" i="7"/>
  <c r="CUA67" i="7"/>
  <c r="CUC67" i="7"/>
  <c r="CUE67" i="7"/>
  <c r="CUG67" i="7"/>
  <c r="CUI67" i="7"/>
  <c r="CUK67" i="7"/>
  <c r="CUM67" i="7"/>
  <c r="CUO67" i="7"/>
  <c r="CUQ67" i="7"/>
  <c r="CUS67" i="7"/>
  <c r="CUU67" i="7"/>
  <c r="CUW67" i="7"/>
  <c r="CUY67" i="7"/>
  <c r="CVA67" i="7"/>
  <c r="CVC67" i="7"/>
  <c r="CVE67" i="7"/>
  <c r="CVG67" i="7"/>
  <c r="CVI67" i="7"/>
  <c r="CVK67" i="7"/>
  <c r="CVM67" i="7"/>
  <c r="CVO67" i="7"/>
  <c r="CVQ67" i="7"/>
  <c r="CVS67" i="7"/>
  <c r="CVU67" i="7"/>
  <c r="CVW67" i="7"/>
  <c r="CVY67" i="7"/>
  <c r="CWA67" i="7"/>
  <c r="CWC67" i="7"/>
  <c r="CWE67" i="7"/>
  <c r="CWG67" i="7"/>
  <c r="CWI67" i="7"/>
  <c r="CWK67" i="7"/>
  <c r="CWM67" i="7"/>
  <c r="CWO67" i="7"/>
  <c r="CWQ67" i="7"/>
  <c r="CWS67" i="7"/>
  <c r="CWU67" i="7"/>
  <c r="CWW67" i="7"/>
  <c r="CWY67" i="7"/>
  <c r="CXA67" i="7"/>
  <c r="CXC67" i="7"/>
  <c r="CXE67" i="7"/>
  <c r="CXG67" i="7"/>
  <c r="CXI67" i="7"/>
  <c r="CXK67" i="7"/>
  <c r="CXM67" i="7"/>
  <c r="CXO67" i="7"/>
  <c r="CXQ67" i="7"/>
  <c r="CXS67" i="7"/>
  <c r="CXU67" i="7"/>
  <c r="CXW67" i="7"/>
  <c r="CXY67" i="7"/>
  <c r="CYA67" i="7"/>
  <c r="CYC67" i="7"/>
  <c r="CYE67" i="7"/>
  <c r="CYG67" i="7"/>
  <c r="CYI67" i="7"/>
  <c r="CYK67" i="7"/>
  <c r="CYM67" i="7"/>
  <c r="CYO67" i="7"/>
  <c r="CYQ67" i="7"/>
  <c r="CYS67" i="7"/>
  <c r="CYU67" i="7"/>
  <c r="CYW67" i="7"/>
  <c r="CYY67" i="7"/>
  <c r="CZA67" i="7"/>
  <c r="CZC67" i="7"/>
  <c r="CZE67" i="7"/>
  <c r="CZG67" i="7"/>
  <c r="CZI67" i="7"/>
  <c r="CZK67" i="7"/>
  <c r="CZM67" i="7"/>
  <c r="CZO67" i="7"/>
  <c r="CZQ67" i="7"/>
  <c r="CZS67" i="7"/>
  <c r="CZU67" i="7"/>
  <c r="CZW67" i="7"/>
  <c r="CZY67" i="7"/>
  <c r="DAA67" i="7"/>
  <c r="DAC67" i="7"/>
  <c r="DAE67" i="7"/>
  <c r="DAG67" i="7"/>
  <c r="DAI67" i="7"/>
  <c r="DAK67" i="7"/>
  <c r="DAM67" i="7"/>
  <c r="DAO67" i="7"/>
  <c r="DAQ67" i="7"/>
  <c r="DAS67" i="7"/>
  <c r="DAU67" i="7"/>
  <c r="DAW67" i="7"/>
  <c r="DAY67" i="7"/>
  <c r="DBA67" i="7"/>
  <c r="DBC67" i="7"/>
  <c r="DBE67" i="7"/>
  <c r="DBG67" i="7"/>
  <c r="DBI67" i="7"/>
  <c r="DBK67" i="7"/>
  <c r="DBM67" i="7"/>
  <c r="DBO67" i="7"/>
  <c r="DBQ67" i="7"/>
  <c r="DBS67" i="7"/>
  <c r="DBU67" i="7"/>
  <c r="DBW67" i="7"/>
  <c r="DBY67" i="7"/>
  <c r="DCA67" i="7"/>
  <c r="DCC67" i="7"/>
  <c r="DCE67" i="7"/>
  <c r="DCG67" i="7"/>
  <c r="DCI67" i="7"/>
  <c r="DCK67" i="7"/>
  <c r="DCM67" i="7"/>
  <c r="DCO67" i="7"/>
  <c r="DCQ67" i="7"/>
  <c r="DCS67" i="7"/>
  <c r="DCU67" i="7"/>
  <c r="DCW67" i="7"/>
  <c r="DCY67" i="7"/>
  <c r="DDA67" i="7"/>
  <c r="DDC67" i="7"/>
  <c r="DDE67" i="7"/>
  <c r="DDG67" i="7"/>
  <c r="DDI67" i="7"/>
  <c r="DDK67" i="7"/>
  <c r="DDM67" i="7"/>
  <c r="DDO67" i="7"/>
  <c r="DDQ67" i="7"/>
  <c r="DDS67" i="7"/>
  <c r="DDU67" i="7"/>
  <c r="DDW67" i="7"/>
  <c r="DDY67" i="7"/>
  <c r="DEA67" i="7"/>
  <c r="DEC67" i="7"/>
  <c r="DEE67" i="7"/>
  <c r="DEG67" i="7"/>
  <c r="DEI67" i="7"/>
  <c r="DEK67" i="7"/>
  <c r="DEM67" i="7"/>
  <c r="DEO67" i="7"/>
  <c r="DEQ67" i="7"/>
  <c r="DES67" i="7"/>
  <c r="DEU67" i="7"/>
  <c r="DEW67" i="7"/>
  <c r="DEY67" i="7"/>
  <c r="DFA67" i="7"/>
  <c r="DFC67" i="7"/>
  <c r="DFE67" i="7"/>
  <c r="DFG67" i="7"/>
  <c r="DFI67" i="7"/>
  <c r="DFK67" i="7"/>
  <c r="DFM67" i="7"/>
  <c r="DFO67" i="7"/>
  <c r="DFQ67" i="7"/>
  <c r="DFS67" i="7"/>
  <c r="DFU67" i="7"/>
  <c r="DFW67" i="7"/>
  <c r="DFY67" i="7"/>
  <c r="DGA67" i="7"/>
  <c r="DGC67" i="7"/>
  <c r="DGE67" i="7"/>
  <c r="DGG67" i="7"/>
  <c r="DGI67" i="7"/>
  <c r="DGK67" i="7"/>
  <c r="DGM67" i="7"/>
  <c r="DGO67" i="7"/>
  <c r="DGQ67" i="7"/>
  <c r="DGS67" i="7"/>
  <c r="DGU67" i="7"/>
  <c r="DGW67" i="7"/>
  <c r="DGY67" i="7"/>
  <c r="DHA67" i="7"/>
  <c r="DHC67" i="7"/>
  <c r="DHE67" i="7"/>
  <c r="DHG67" i="7"/>
  <c r="DHI67" i="7"/>
  <c r="DHK67" i="7"/>
  <c r="DHM67" i="7"/>
  <c r="DHO67" i="7"/>
  <c r="DHQ67" i="7"/>
  <c r="DHS67" i="7"/>
  <c r="DHU67" i="7"/>
  <c r="DHW67" i="7"/>
  <c r="DHY67" i="7"/>
  <c r="DIA67" i="7"/>
  <c r="DIC67" i="7"/>
  <c r="DIE67" i="7"/>
  <c r="DIG67" i="7"/>
  <c r="DII67" i="7"/>
  <c r="DIK67" i="7"/>
  <c r="DIM67" i="7"/>
  <c r="DIO67" i="7"/>
  <c r="DIQ67" i="7"/>
  <c r="DIS67" i="7"/>
  <c r="DIU67" i="7"/>
  <c r="DIW67" i="7"/>
  <c r="DIY67" i="7"/>
  <c r="DJA67" i="7"/>
  <c r="DJC67" i="7"/>
  <c r="DJE67" i="7"/>
  <c r="DJG67" i="7"/>
  <c r="DJI67" i="7"/>
  <c r="DJK67" i="7"/>
  <c r="DJM67" i="7"/>
  <c r="DJO67" i="7"/>
  <c r="DJQ67" i="7"/>
  <c r="DJS67" i="7"/>
  <c r="DJU67" i="7"/>
  <c r="DJW67" i="7"/>
  <c r="DJY67" i="7"/>
  <c r="DKA67" i="7"/>
  <c r="DKC67" i="7"/>
  <c r="DKE67" i="7"/>
  <c r="DKG67" i="7"/>
  <c r="DKI67" i="7"/>
  <c r="DKK67" i="7"/>
  <c r="DKM67" i="7"/>
  <c r="DKO67" i="7"/>
  <c r="DKQ67" i="7"/>
  <c r="DKS67" i="7"/>
  <c r="DKU67" i="7"/>
  <c r="DKW67" i="7"/>
  <c r="DKY67" i="7"/>
  <c r="DLA67" i="7"/>
  <c r="DLC67" i="7"/>
  <c r="DLE67" i="7"/>
  <c r="DLG67" i="7"/>
  <c r="DLI67" i="7"/>
  <c r="DLK67" i="7"/>
  <c r="DLM67" i="7"/>
  <c r="DLO67" i="7"/>
  <c r="DLQ67" i="7"/>
  <c r="DLS67" i="7"/>
  <c r="DLU67" i="7"/>
  <c r="DLW67" i="7"/>
  <c r="DLY67" i="7"/>
  <c r="DMA67" i="7"/>
  <c r="DMC67" i="7"/>
  <c r="DME67" i="7"/>
  <c r="DMG67" i="7"/>
  <c r="DMI67" i="7"/>
  <c r="DMK67" i="7"/>
  <c r="DMM67" i="7"/>
  <c r="DMO67" i="7"/>
  <c r="DMQ67" i="7"/>
  <c r="DMS67" i="7"/>
  <c r="DMU67" i="7"/>
  <c r="DMW67" i="7"/>
  <c r="DMY67" i="7"/>
  <c r="DNA67" i="7"/>
  <c r="DNC67" i="7"/>
  <c r="DNE67" i="7"/>
  <c r="DNG67" i="7"/>
  <c r="DNI67" i="7"/>
  <c r="DNK67" i="7"/>
  <c r="DNM67" i="7"/>
  <c r="DNO67" i="7"/>
  <c r="DNQ67" i="7"/>
  <c r="DNS67" i="7"/>
  <c r="DNU67" i="7"/>
  <c r="DNW67" i="7"/>
  <c r="DNY67" i="7"/>
  <c r="DOA67" i="7"/>
  <c r="DOC67" i="7"/>
  <c r="DOE67" i="7"/>
  <c r="DOG67" i="7"/>
  <c r="DOI67" i="7"/>
  <c r="DOK67" i="7"/>
  <c r="DOM67" i="7"/>
  <c r="DOO67" i="7"/>
  <c r="DOQ67" i="7"/>
  <c r="DOS67" i="7"/>
  <c r="DOU67" i="7"/>
  <c r="DOW67" i="7"/>
  <c r="DOY67" i="7"/>
  <c r="DPA67" i="7"/>
  <c r="DPC67" i="7"/>
  <c r="DPE67" i="7"/>
  <c r="DPG67" i="7"/>
  <c r="DPI67" i="7"/>
  <c r="DPK67" i="7"/>
  <c r="DPM67" i="7"/>
  <c r="DPO67" i="7"/>
  <c r="DPQ67" i="7"/>
  <c r="DPS67" i="7"/>
  <c r="DPU67" i="7"/>
  <c r="DPW67" i="7"/>
  <c r="DPY67" i="7"/>
  <c r="DQA67" i="7"/>
  <c r="DQC67" i="7"/>
  <c r="DQE67" i="7"/>
  <c r="DQG67" i="7"/>
  <c r="DQI67" i="7"/>
  <c r="DQK67" i="7"/>
  <c r="DQM67" i="7"/>
  <c r="DQO67" i="7"/>
  <c r="DQQ67" i="7"/>
  <c r="DQS67" i="7"/>
  <c r="DQU67" i="7"/>
  <c r="DQW67" i="7"/>
  <c r="DQY67" i="7"/>
  <c r="DRA67" i="7"/>
  <c r="DRC67" i="7"/>
  <c r="DRE67" i="7"/>
  <c r="DRG67" i="7"/>
  <c r="DRI67" i="7"/>
  <c r="DRK67" i="7"/>
  <c r="DRM67" i="7"/>
  <c r="DRO67" i="7"/>
  <c r="DRQ67" i="7"/>
  <c r="DRS67" i="7"/>
  <c r="DRU67" i="7"/>
  <c r="DRW67" i="7"/>
  <c r="DRY67" i="7"/>
  <c r="DSA67" i="7"/>
  <c r="DSC67" i="7"/>
  <c r="DSE67" i="7"/>
  <c r="DSG67" i="7"/>
  <c r="DSI67" i="7"/>
  <c r="DSK67" i="7"/>
  <c r="DSM67" i="7"/>
  <c r="DSO67" i="7"/>
  <c r="DSQ67" i="7"/>
  <c r="DSS67" i="7"/>
  <c r="DSU67" i="7"/>
  <c r="DSW67" i="7"/>
  <c r="DSY67" i="7"/>
  <c r="DTA67" i="7"/>
  <c r="DTC67" i="7"/>
  <c r="DTE67" i="7"/>
  <c r="DTG67" i="7"/>
  <c r="DTI67" i="7"/>
  <c r="DTK67" i="7"/>
  <c r="DTM67" i="7"/>
  <c r="DTO67" i="7"/>
  <c r="DTQ67" i="7"/>
  <c r="DTS67" i="7"/>
  <c r="DTU67" i="7"/>
  <c r="DTW67" i="7"/>
  <c r="DTY67" i="7"/>
  <c r="DUA67" i="7"/>
  <c r="DUC67" i="7"/>
  <c r="DUE67" i="7"/>
  <c r="DUG67" i="7"/>
  <c r="DUI67" i="7"/>
  <c r="DUK67" i="7"/>
  <c r="DUM67" i="7"/>
  <c r="DUO67" i="7"/>
  <c r="DUQ67" i="7"/>
  <c r="DUS67" i="7"/>
  <c r="DUU67" i="7"/>
  <c r="DUW67" i="7"/>
  <c r="DUY67" i="7"/>
  <c r="DVA67" i="7"/>
  <c r="DVC67" i="7"/>
  <c r="DVE67" i="7"/>
  <c r="DVG67" i="7"/>
  <c r="DVI67" i="7"/>
  <c r="DVK67" i="7"/>
  <c r="DVM67" i="7"/>
  <c r="DVO67" i="7"/>
  <c r="DVQ67" i="7"/>
  <c r="DVS67" i="7"/>
  <c r="DVU67" i="7"/>
  <c r="DVW67" i="7"/>
  <c r="DVY67" i="7"/>
  <c r="DWA67" i="7"/>
  <c r="DWC67" i="7"/>
  <c r="DWE67" i="7"/>
  <c r="DWG67" i="7"/>
  <c r="DWI67" i="7"/>
  <c r="DWK67" i="7"/>
  <c r="DWM67" i="7"/>
  <c r="DWO67" i="7"/>
  <c r="DWQ67" i="7"/>
  <c r="DWS67" i="7"/>
  <c r="DWU67" i="7"/>
  <c r="DWW67" i="7"/>
  <c r="DWY67" i="7"/>
  <c r="DXA67" i="7"/>
  <c r="DXC67" i="7"/>
  <c r="DXE67" i="7"/>
  <c r="DXG67" i="7"/>
  <c r="DXI67" i="7"/>
  <c r="DXK67" i="7"/>
  <c r="DXM67" i="7"/>
  <c r="DXO67" i="7"/>
  <c r="DXQ67" i="7"/>
  <c r="DXS67" i="7"/>
  <c r="DXU67" i="7"/>
  <c r="DXW67" i="7"/>
  <c r="DXY67" i="7"/>
  <c r="DYA67" i="7"/>
  <c r="DYC67" i="7"/>
  <c r="DYE67" i="7"/>
  <c r="DYG67" i="7"/>
  <c r="DYI67" i="7"/>
  <c r="DYK67" i="7"/>
  <c r="DYM67" i="7"/>
  <c r="DYO67" i="7"/>
  <c r="DYQ67" i="7"/>
  <c r="DYS67" i="7"/>
  <c r="DYU67" i="7"/>
  <c r="DYW67" i="7"/>
  <c r="DYY67" i="7"/>
  <c r="DZA67" i="7"/>
  <c r="DZC67" i="7"/>
  <c r="DZE67" i="7"/>
  <c r="DZG67" i="7"/>
  <c r="DZI67" i="7"/>
  <c r="DZK67" i="7"/>
  <c r="DZM67" i="7"/>
  <c r="DZO67" i="7"/>
  <c r="DZQ67" i="7"/>
  <c r="DZS67" i="7"/>
  <c r="DZU67" i="7"/>
  <c r="DZW67" i="7"/>
  <c r="DZY67" i="7"/>
  <c r="EAA67" i="7"/>
  <c r="EAC67" i="7"/>
  <c r="EAE67" i="7"/>
  <c r="EAG67" i="7"/>
  <c r="EAI67" i="7"/>
  <c r="EAK67" i="7"/>
  <c r="EAM67" i="7"/>
  <c r="EAO67" i="7"/>
  <c r="EAQ67" i="7"/>
  <c r="EAS67" i="7"/>
  <c r="EAU67" i="7"/>
  <c r="EAW67" i="7"/>
  <c r="EAY67" i="7"/>
  <c r="EBA67" i="7"/>
  <c r="EBC67" i="7"/>
  <c r="EBE67" i="7"/>
  <c r="EBG67" i="7"/>
  <c r="EBI67" i="7"/>
  <c r="EBK67" i="7"/>
  <c r="EBM67" i="7"/>
  <c r="EBO67" i="7"/>
  <c r="EBQ67" i="7"/>
  <c r="EBS67" i="7"/>
  <c r="EBU67" i="7"/>
  <c r="EBW67" i="7"/>
  <c r="EBY67" i="7"/>
  <c r="ECA67" i="7"/>
  <c r="ECC67" i="7"/>
  <c r="ECE67" i="7"/>
  <c r="ECG67" i="7"/>
  <c r="ECI67" i="7"/>
  <c r="ECK67" i="7"/>
  <c r="ECM67" i="7"/>
  <c r="ECO67" i="7"/>
  <c r="ECQ67" i="7"/>
  <c r="ECS67" i="7"/>
  <c r="ECU67" i="7"/>
  <c r="ECW67" i="7"/>
  <c r="ECY67" i="7"/>
  <c r="EDA67" i="7"/>
  <c r="EDC67" i="7"/>
  <c r="EDE67" i="7"/>
  <c r="EDG67" i="7"/>
  <c r="EDI67" i="7"/>
  <c r="EDK67" i="7"/>
  <c r="EDM67" i="7"/>
  <c r="EDO67" i="7"/>
  <c r="EDQ67" i="7"/>
  <c r="EDS67" i="7"/>
  <c r="EDU67" i="7"/>
  <c r="EDW67" i="7"/>
  <c r="EDY67" i="7"/>
  <c r="EEA67" i="7"/>
  <c r="EEC67" i="7"/>
  <c r="EEE67" i="7"/>
  <c r="EEG67" i="7"/>
  <c r="EEI67" i="7"/>
  <c r="EEK67" i="7"/>
  <c r="EEM67" i="7"/>
  <c r="EEO67" i="7"/>
  <c r="EEQ67" i="7"/>
  <c r="EES67" i="7"/>
  <c r="EEU67" i="7"/>
  <c r="EEW67" i="7"/>
  <c r="EEY67" i="7"/>
  <c r="EFA67" i="7"/>
  <c r="EFC67" i="7"/>
  <c r="EFE67" i="7"/>
  <c r="EFG67" i="7"/>
  <c r="EFI67" i="7"/>
  <c r="EFK67" i="7"/>
  <c r="EFM67" i="7"/>
  <c r="EFO67" i="7"/>
  <c r="EFQ67" i="7"/>
  <c r="EFS67" i="7"/>
  <c r="EFU67" i="7"/>
  <c r="EFW67" i="7"/>
  <c r="EFY67" i="7"/>
  <c r="EGA67" i="7"/>
  <c r="EGC67" i="7"/>
  <c r="EGE67" i="7"/>
  <c r="EGG67" i="7"/>
  <c r="EGI67" i="7"/>
  <c r="EGK67" i="7"/>
  <c r="EGM67" i="7"/>
  <c r="EGO67" i="7"/>
  <c r="EGQ67" i="7"/>
  <c r="EGS67" i="7"/>
  <c r="EGU67" i="7"/>
  <c r="EGW67" i="7"/>
  <c r="EGY67" i="7"/>
  <c r="EHA67" i="7"/>
  <c r="EHC67" i="7"/>
  <c r="EHE67" i="7"/>
  <c r="EHG67" i="7"/>
  <c r="EHI67" i="7"/>
  <c r="EHK67" i="7"/>
  <c r="EHM67" i="7"/>
  <c r="EHO67" i="7"/>
  <c r="EHQ67" i="7"/>
  <c r="EHS67" i="7"/>
  <c r="EHU67" i="7"/>
  <c r="EHW67" i="7"/>
  <c r="EHY67" i="7"/>
  <c r="EIA67" i="7"/>
  <c r="EIC67" i="7"/>
  <c r="EIE67" i="7"/>
  <c r="EIG67" i="7"/>
  <c r="EII67" i="7"/>
  <c r="EIK67" i="7"/>
  <c r="EIM67" i="7"/>
  <c r="EIO67" i="7"/>
  <c r="EIQ67" i="7"/>
  <c r="EIS67" i="7"/>
  <c r="EIU67" i="7"/>
  <c r="EIW67" i="7"/>
  <c r="EIY67" i="7"/>
  <c r="EJA67" i="7"/>
  <c r="EJC67" i="7"/>
  <c r="EJE67" i="7"/>
  <c r="EJG67" i="7"/>
  <c r="EJI67" i="7"/>
  <c r="EJK67" i="7"/>
  <c r="EJM67" i="7"/>
  <c r="EJO67" i="7"/>
  <c r="EJQ67" i="7"/>
  <c r="EJS67" i="7"/>
  <c r="EJU67" i="7"/>
  <c r="EJW67" i="7"/>
  <c r="EJY67" i="7"/>
  <c r="EKA67" i="7"/>
  <c r="EKC67" i="7"/>
  <c r="EKE67" i="7"/>
  <c r="EKG67" i="7"/>
  <c r="EKI67" i="7"/>
  <c r="EKK67" i="7"/>
  <c r="EKM67" i="7"/>
  <c r="EKO67" i="7"/>
  <c r="EKQ67" i="7"/>
  <c r="EKS67" i="7"/>
  <c r="EKU67" i="7"/>
  <c r="EKW67" i="7"/>
  <c r="EKY67" i="7"/>
  <c r="ELA67" i="7"/>
  <c r="ELC67" i="7"/>
  <c r="ELE67" i="7"/>
  <c r="ELG67" i="7"/>
  <c r="ELI67" i="7"/>
  <c r="ELK67" i="7"/>
  <c r="ELM67" i="7"/>
  <c r="ELO67" i="7"/>
  <c r="ELQ67" i="7"/>
  <c r="ELS67" i="7"/>
  <c r="ELU67" i="7"/>
  <c r="ELW67" i="7"/>
  <c r="ELY67" i="7"/>
  <c r="EMA67" i="7"/>
  <c r="EMC67" i="7"/>
  <c r="EME67" i="7"/>
  <c r="EMG67" i="7"/>
  <c r="EMI67" i="7"/>
  <c r="EMK67" i="7"/>
  <c r="EMM67" i="7"/>
  <c r="EMO67" i="7"/>
  <c r="EMQ67" i="7"/>
  <c r="EMS67" i="7"/>
  <c r="EMU67" i="7"/>
  <c r="EMW67" i="7"/>
  <c r="EMY67" i="7"/>
  <c r="ENA67" i="7"/>
  <c r="ENC67" i="7"/>
  <c r="ENE67" i="7"/>
  <c r="ENG67" i="7"/>
  <c r="ENI67" i="7"/>
  <c r="ENK67" i="7"/>
  <c r="ENM67" i="7"/>
  <c r="ENO67" i="7"/>
  <c r="ENQ67" i="7"/>
  <c r="ENS67" i="7"/>
  <c r="ENU67" i="7"/>
  <c r="ENW67" i="7"/>
  <c r="ENY67" i="7"/>
  <c r="EOA67" i="7"/>
  <c r="EOC67" i="7"/>
  <c r="EOE67" i="7"/>
  <c r="EOG67" i="7"/>
  <c r="EOI67" i="7"/>
  <c r="EOK67" i="7"/>
  <c r="EOM67" i="7"/>
  <c r="EOO67" i="7"/>
  <c r="EOQ67" i="7"/>
  <c r="EOS67" i="7"/>
  <c r="EOU67" i="7"/>
  <c r="EOW67" i="7"/>
  <c r="EOY67" i="7"/>
  <c r="EPA67" i="7"/>
  <c r="EPC67" i="7"/>
  <c r="EPE67" i="7"/>
  <c r="EPG67" i="7"/>
  <c r="EPI67" i="7"/>
  <c r="EPK67" i="7"/>
  <c r="EPM67" i="7"/>
  <c r="EPO67" i="7"/>
  <c r="EPQ67" i="7"/>
  <c r="EPS67" i="7"/>
  <c r="EPU67" i="7"/>
  <c r="EPW67" i="7"/>
  <c r="EPY67" i="7"/>
  <c r="EQA67" i="7"/>
  <c r="EQC67" i="7"/>
  <c r="EQE67" i="7"/>
  <c r="EQG67" i="7"/>
  <c r="EQI67" i="7"/>
  <c r="EQK67" i="7"/>
  <c r="EQM67" i="7"/>
  <c r="EQO67" i="7"/>
  <c r="EQQ67" i="7"/>
  <c r="EQS67" i="7"/>
  <c r="EQU67" i="7"/>
  <c r="EQW67" i="7"/>
  <c r="EQY67" i="7"/>
  <c r="ERA67" i="7"/>
  <c r="ERC67" i="7"/>
  <c r="ERE67" i="7"/>
  <c r="ERG67" i="7"/>
  <c r="ERI67" i="7"/>
  <c r="ERK67" i="7"/>
  <c r="ERM67" i="7"/>
  <c r="ERO67" i="7"/>
  <c r="ERQ67" i="7"/>
  <c r="ERS67" i="7"/>
  <c r="ERU67" i="7"/>
  <c r="ERW67" i="7"/>
  <c r="ERY67" i="7"/>
  <c r="ESA67" i="7"/>
  <c r="ESC67" i="7"/>
  <c r="ESE67" i="7"/>
  <c r="ESG67" i="7"/>
  <c r="ESI67" i="7"/>
  <c r="ESK67" i="7"/>
  <c r="ESM67" i="7"/>
  <c r="ESO67" i="7"/>
  <c r="ESQ67" i="7"/>
  <c r="ESS67" i="7"/>
  <c r="ESU67" i="7"/>
  <c r="ESW67" i="7"/>
  <c r="ESY67" i="7"/>
  <c r="ETA67" i="7"/>
  <c r="ETC67" i="7"/>
  <c r="ETE67" i="7"/>
  <c r="ETG67" i="7"/>
  <c r="ETI67" i="7"/>
  <c r="ETK67" i="7"/>
  <c r="ETM67" i="7"/>
  <c r="ETO67" i="7"/>
  <c r="ETQ67" i="7"/>
  <c r="ETS67" i="7"/>
  <c r="ETU67" i="7"/>
  <c r="ETW67" i="7"/>
  <c r="ETY67" i="7"/>
  <c r="EUA67" i="7"/>
  <c r="EUC67" i="7"/>
  <c r="EUE67" i="7"/>
  <c r="EUG67" i="7"/>
  <c r="EUI67" i="7"/>
  <c r="EUK67" i="7"/>
  <c r="EUM67" i="7"/>
  <c r="EUO67" i="7"/>
  <c r="EUQ67" i="7"/>
  <c r="EUS67" i="7"/>
  <c r="EUU67" i="7"/>
  <c r="EUW67" i="7"/>
  <c r="EUY67" i="7"/>
  <c r="EVA67" i="7"/>
  <c r="EVC67" i="7"/>
  <c r="EVE67" i="7"/>
  <c r="EVG67" i="7"/>
  <c r="EVI67" i="7"/>
  <c r="EVK67" i="7"/>
  <c r="EVM67" i="7"/>
  <c r="EVO67" i="7"/>
  <c r="EVQ67" i="7"/>
  <c r="EVS67" i="7"/>
  <c r="EVU67" i="7"/>
  <c r="EVW67" i="7"/>
  <c r="EVY67" i="7"/>
  <c r="EWA67" i="7"/>
  <c r="EWC67" i="7"/>
  <c r="EWE67" i="7"/>
  <c r="EWG67" i="7"/>
  <c r="EWI67" i="7"/>
  <c r="EWK67" i="7"/>
  <c r="EWM67" i="7"/>
  <c r="EWO67" i="7"/>
  <c r="EWQ67" i="7"/>
  <c r="EWS67" i="7"/>
  <c r="EWU67" i="7"/>
  <c r="EWW67" i="7"/>
  <c r="EWY67" i="7"/>
  <c r="EXA67" i="7"/>
  <c r="EXC67" i="7"/>
  <c r="EXE67" i="7"/>
  <c r="EXG67" i="7"/>
  <c r="EXI67" i="7"/>
  <c r="EXK67" i="7"/>
  <c r="EXM67" i="7"/>
  <c r="EXO67" i="7"/>
  <c r="EXQ67" i="7"/>
  <c r="EXS67" i="7"/>
  <c r="EXU67" i="7"/>
  <c r="EXW67" i="7"/>
  <c r="EXY67" i="7"/>
  <c r="EYA67" i="7"/>
  <c r="EYC67" i="7"/>
  <c r="EYE67" i="7"/>
  <c r="EYG67" i="7"/>
  <c r="EYI67" i="7"/>
  <c r="EYK67" i="7"/>
  <c r="EYM67" i="7"/>
  <c r="EYO67" i="7"/>
  <c r="EYQ67" i="7"/>
  <c r="EYS67" i="7"/>
  <c r="EYU67" i="7"/>
  <c r="EYW67" i="7"/>
  <c r="EYY67" i="7"/>
  <c r="EZA67" i="7"/>
  <c r="EZC67" i="7"/>
  <c r="EZE67" i="7"/>
  <c r="EZG67" i="7"/>
  <c r="EZI67" i="7"/>
  <c r="EZK67" i="7"/>
  <c r="EZM67" i="7"/>
  <c r="EZO67" i="7"/>
  <c r="EZQ67" i="7"/>
  <c r="EZS67" i="7"/>
  <c r="EZU67" i="7"/>
  <c r="EZW67" i="7"/>
  <c r="EZY67" i="7"/>
  <c r="FAA67" i="7"/>
  <c r="FAC67" i="7"/>
  <c r="FAE67" i="7"/>
  <c r="FAG67" i="7"/>
  <c r="FAI67" i="7"/>
  <c r="FAK67" i="7"/>
  <c r="FAM67" i="7"/>
  <c r="FAO67" i="7"/>
  <c r="FAQ67" i="7"/>
  <c r="FAS67" i="7"/>
  <c r="FAU67" i="7"/>
  <c r="FAW67" i="7"/>
  <c r="FAY67" i="7"/>
  <c r="FBA67" i="7"/>
  <c r="FBC67" i="7"/>
  <c r="FBE67" i="7"/>
  <c r="FBG67" i="7"/>
  <c r="FBI67" i="7"/>
  <c r="FBK67" i="7"/>
  <c r="FBM67" i="7"/>
  <c r="FBO67" i="7"/>
  <c r="FBQ67" i="7"/>
  <c r="FBS67" i="7"/>
  <c r="FBU67" i="7"/>
  <c r="FBW67" i="7"/>
  <c r="FBY67" i="7"/>
  <c r="FCA67" i="7"/>
  <c r="FCC67" i="7"/>
  <c r="FCE67" i="7"/>
  <c r="FCG67" i="7"/>
  <c r="FCI67" i="7"/>
  <c r="FCK67" i="7"/>
  <c r="FCM67" i="7"/>
  <c r="FCO67" i="7"/>
  <c r="FCQ67" i="7"/>
  <c r="FCS67" i="7"/>
  <c r="FCU67" i="7"/>
  <c r="FCW67" i="7"/>
  <c r="FCY67" i="7"/>
  <c r="FDA67" i="7"/>
  <c r="FDC67" i="7"/>
  <c r="FDE67" i="7"/>
  <c r="FDG67" i="7"/>
  <c r="FDI67" i="7"/>
  <c r="FDK67" i="7"/>
  <c r="FDM67" i="7"/>
  <c r="FDO67" i="7"/>
  <c r="FDQ67" i="7"/>
  <c r="FDS67" i="7"/>
  <c r="FDU67" i="7"/>
  <c r="FDW67" i="7"/>
  <c r="FDY67" i="7"/>
  <c r="FEA67" i="7"/>
  <c r="FEC67" i="7"/>
  <c r="FEE67" i="7"/>
  <c r="FEG67" i="7"/>
  <c r="FEI67" i="7"/>
  <c r="FEK67" i="7"/>
  <c r="FEM67" i="7"/>
  <c r="FEO67" i="7"/>
  <c r="FEQ67" i="7"/>
  <c r="FES67" i="7"/>
  <c r="FEU67" i="7"/>
  <c r="FEW67" i="7"/>
  <c r="FEY67" i="7"/>
  <c r="FFA67" i="7"/>
  <c r="FFC67" i="7"/>
  <c r="FFE67" i="7"/>
  <c r="FFG67" i="7"/>
  <c r="FFI67" i="7"/>
  <c r="FFK67" i="7"/>
  <c r="FFM67" i="7"/>
  <c r="FFO67" i="7"/>
  <c r="FFQ67" i="7"/>
  <c r="FFS67" i="7"/>
  <c r="FFU67" i="7"/>
  <c r="FFW67" i="7"/>
  <c r="FFY67" i="7"/>
  <c r="FGA67" i="7"/>
  <c r="FGC67" i="7"/>
  <c r="FGE67" i="7"/>
  <c r="FGG67" i="7"/>
  <c r="FGI67" i="7"/>
  <c r="FGK67" i="7"/>
  <c r="FGM67" i="7"/>
  <c r="FGO67" i="7"/>
  <c r="FGQ67" i="7"/>
  <c r="FGS67" i="7"/>
  <c r="FGU67" i="7"/>
  <c r="FGW67" i="7"/>
  <c r="FGY67" i="7"/>
  <c r="FHA67" i="7"/>
  <c r="FHC67" i="7"/>
  <c r="FHE67" i="7"/>
  <c r="FHG67" i="7"/>
  <c r="FHI67" i="7"/>
  <c r="FHK67" i="7"/>
  <c r="FHM67" i="7"/>
  <c r="FHO67" i="7"/>
  <c r="FHQ67" i="7"/>
  <c r="FHS67" i="7"/>
  <c r="FHU67" i="7"/>
  <c r="FHW67" i="7"/>
  <c r="FHY67" i="7"/>
  <c r="FIA67" i="7"/>
  <c r="FIC67" i="7"/>
  <c r="FIE67" i="7"/>
  <c r="FIG67" i="7"/>
  <c r="FII67" i="7"/>
  <c r="FIK67" i="7"/>
  <c r="FIM67" i="7"/>
  <c r="FIO67" i="7"/>
  <c r="FIQ67" i="7"/>
  <c r="FIS67" i="7"/>
  <c r="FIU67" i="7"/>
  <c r="FIW67" i="7"/>
  <c r="FIY67" i="7"/>
  <c r="FJA67" i="7"/>
  <c r="FJC67" i="7"/>
  <c r="FJE67" i="7"/>
  <c r="FJG67" i="7"/>
  <c r="FJI67" i="7"/>
  <c r="FJK67" i="7"/>
  <c r="FJM67" i="7"/>
  <c r="FJO67" i="7"/>
  <c r="FJQ67" i="7"/>
  <c r="FJS67" i="7"/>
  <c r="FJU67" i="7"/>
  <c r="FJW67" i="7"/>
  <c r="FJY67" i="7"/>
  <c r="FKA67" i="7"/>
  <c r="FKC67" i="7"/>
  <c r="FKE67" i="7"/>
  <c r="FKG67" i="7"/>
  <c r="FKI67" i="7"/>
  <c r="FKK67" i="7"/>
  <c r="FKM67" i="7"/>
  <c r="FKO67" i="7"/>
  <c r="FKQ67" i="7"/>
  <c r="FKS67" i="7"/>
  <c r="FKU67" i="7"/>
  <c r="FKW67" i="7"/>
  <c r="FKY67" i="7"/>
  <c r="FLA67" i="7"/>
  <c r="FLC67" i="7"/>
  <c r="FLE67" i="7"/>
  <c r="FLG67" i="7"/>
  <c r="FLI67" i="7"/>
  <c r="FLK67" i="7"/>
  <c r="FLM67" i="7"/>
  <c r="FLO67" i="7"/>
  <c r="FLQ67" i="7"/>
  <c r="FLS67" i="7"/>
  <c r="FLU67" i="7"/>
  <c r="FLW67" i="7"/>
  <c r="FLY67" i="7"/>
  <c r="FMA67" i="7"/>
  <c r="FMC67" i="7"/>
  <c r="FME67" i="7"/>
  <c r="FMG67" i="7"/>
  <c r="FMI67" i="7"/>
  <c r="FMK67" i="7"/>
  <c r="FMM67" i="7"/>
  <c r="FMO67" i="7"/>
  <c r="FMQ67" i="7"/>
  <c r="FMS67" i="7"/>
  <c r="FMU67" i="7"/>
  <c r="FMW67" i="7"/>
  <c r="FMY67" i="7"/>
  <c r="FNA67" i="7"/>
  <c r="FNC67" i="7"/>
  <c r="FNE67" i="7"/>
  <c r="FNG67" i="7"/>
  <c r="FNI67" i="7"/>
  <c r="FNK67" i="7"/>
  <c r="FNM67" i="7"/>
  <c r="FNO67" i="7"/>
  <c r="FNQ67" i="7"/>
  <c r="FNS67" i="7"/>
  <c r="FNU67" i="7"/>
  <c r="FNW67" i="7"/>
  <c r="FNY67" i="7"/>
  <c r="FOA67" i="7"/>
  <c r="FOC67" i="7"/>
  <c r="FOE67" i="7"/>
  <c r="FOG67" i="7"/>
  <c r="FOI67" i="7"/>
  <c r="FOK67" i="7"/>
  <c r="FOM67" i="7"/>
  <c r="FOO67" i="7"/>
  <c r="FOQ67" i="7"/>
  <c r="FOS67" i="7"/>
  <c r="FOU67" i="7"/>
  <c r="FOW67" i="7"/>
  <c r="FOY67" i="7"/>
  <c r="FPA67" i="7"/>
  <c r="FPC67" i="7"/>
  <c r="FPE67" i="7"/>
  <c r="FPG67" i="7"/>
  <c r="FPI67" i="7"/>
  <c r="FPK67" i="7"/>
  <c r="FPM67" i="7"/>
  <c r="FPO67" i="7"/>
  <c r="FPQ67" i="7"/>
  <c r="FPS67" i="7"/>
  <c r="FPU67" i="7"/>
  <c r="FPW67" i="7"/>
  <c r="FPY67" i="7"/>
  <c r="FQA67" i="7"/>
  <c r="FQC67" i="7"/>
  <c r="FQE67" i="7"/>
  <c r="FQG67" i="7"/>
  <c r="FQI67" i="7"/>
  <c r="FQK67" i="7"/>
  <c r="FQM67" i="7"/>
  <c r="FQO67" i="7"/>
  <c r="FQQ67" i="7"/>
  <c r="FQS67" i="7"/>
  <c r="FQU67" i="7"/>
  <c r="FQW67" i="7"/>
  <c r="FQY67" i="7"/>
  <c r="FRA67" i="7"/>
  <c r="FRC67" i="7"/>
  <c r="FRE67" i="7"/>
  <c r="FRG67" i="7"/>
  <c r="FRI67" i="7"/>
  <c r="FRK67" i="7"/>
  <c r="FRM67" i="7"/>
  <c r="FRO67" i="7"/>
  <c r="FRQ67" i="7"/>
  <c r="FRS67" i="7"/>
  <c r="FRU67" i="7"/>
  <c r="FRW67" i="7"/>
  <c r="FRY67" i="7"/>
  <c r="FSA67" i="7"/>
  <c r="FSC67" i="7"/>
  <c r="FSE67" i="7"/>
  <c r="FSG67" i="7"/>
  <c r="FSI67" i="7"/>
  <c r="FSK67" i="7"/>
  <c r="FSM67" i="7"/>
  <c r="FSO67" i="7"/>
  <c r="FSQ67" i="7"/>
  <c r="FSS67" i="7"/>
  <c r="FSU67" i="7"/>
  <c r="FSW67" i="7"/>
  <c r="FSY67" i="7"/>
  <c r="FTA67" i="7"/>
  <c r="FTC67" i="7"/>
  <c r="FTE67" i="7"/>
  <c r="FTG67" i="7"/>
  <c r="FTI67" i="7"/>
  <c r="FTK67" i="7"/>
  <c r="FTM67" i="7"/>
  <c r="FTO67" i="7"/>
  <c r="FTQ67" i="7"/>
  <c r="FTS67" i="7"/>
  <c r="FTU67" i="7"/>
  <c r="FTW67" i="7"/>
  <c r="FTY67" i="7"/>
  <c r="FUA67" i="7"/>
  <c r="FUC67" i="7"/>
  <c r="FUE67" i="7"/>
  <c r="FUG67" i="7"/>
  <c r="FUI67" i="7"/>
  <c r="FUK67" i="7"/>
  <c r="FUM67" i="7"/>
  <c r="FUO67" i="7"/>
  <c r="FUQ67" i="7"/>
  <c r="FUS67" i="7"/>
  <c r="FUU67" i="7"/>
  <c r="FUW67" i="7"/>
  <c r="FUY67" i="7"/>
  <c r="FVA67" i="7"/>
  <c r="FVC67" i="7"/>
  <c r="FVE67" i="7"/>
  <c r="FVG67" i="7"/>
  <c r="FVI67" i="7"/>
  <c r="FVK67" i="7"/>
  <c r="FVM67" i="7"/>
  <c r="FVO67" i="7"/>
  <c r="FVQ67" i="7"/>
  <c r="FVS67" i="7"/>
  <c r="FVU67" i="7"/>
  <c r="FVW67" i="7"/>
  <c r="FVY67" i="7"/>
  <c r="FWA67" i="7"/>
  <c r="FWC67" i="7"/>
  <c r="FWE67" i="7"/>
  <c r="FWG67" i="7"/>
  <c r="FWI67" i="7"/>
  <c r="FWK67" i="7"/>
  <c r="FWM67" i="7"/>
  <c r="FWO67" i="7"/>
  <c r="FWQ67" i="7"/>
  <c r="FWS67" i="7"/>
  <c r="FWU67" i="7"/>
  <c r="FWW67" i="7"/>
  <c r="FWY67" i="7"/>
  <c r="FXA67" i="7"/>
  <c r="FXC67" i="7"/>
  <c r="FXE67" i="7"/>
  <c r="FXG67" i="7"/>
  <c r="FXI67" i="7"/>
  <c r="FXK67" i="7"/>
  <c r="FXM67" i="7"/>
  <c r="FXO67" i="7"/>
  <c r="FXQ67" i="7"/>
  <c r="FXS67" i="7"/>
  <c r="FXU67" i="7"/>
  <c r="FXW67" i="7"/>
  <c r="FXY67" i="7"/>
  <c r="FYA67" i="7"/>
  <c r="FYC67" i="7"/>
  <c r="FYE67" i="7"/>
  <c r="FYG67" i="7"/>
  <c r="FYI67" i="7"/>
  <c r="FYK67" i="7"/>
  <c r="FYM67" i="7"/>
  <c r="FYO67" i="7"/>
  <c r="FYQ67" i="7"/>
  <c r="FYS67" i="7"/>
  <c r="FYU67" i="7"/>
  <c r="FYW67" i="7"/>
  <c r="FYY67" i="7"/>
  <c r="FZA67" i="7"/>
  <c r="FZC67" i="7"/>
  <c r="FZE67" i="7"/>
  <c r="FZG67" i="7"/>
  <c r="FZI67" i="7"/>
  <c r="FZK67" i="7"/>
  <c r="FZM67" i="7"/>
  <c r="FZO67" i="7"/>
  <c r="FZQ67" i="7"/>
  <c r="FZS67" i="7"/>
  <c r="FZU67" i="7"/>
  <c r="FZW67" i="7"/>
  <c r="FZY67" i="7"/>
  <c r="GAA67" i="7"/>
  <c r="GAC67" i="7"/>
  <c r="GAE67" i="7"/>
  <c r="GAG67" i="7"/>
  <c r="GAI67" i="7"/>
  <c r="GAK67" i="7"/>
  <c r="GAM67" i="7"/>
  <c r="GAO67" i="7"/>
  <c r="GAQ67" i="7"/>
  <c r="GAS67" i="7"/>
  <c r="GAU67" i="7"/>
  <c r="GAW67" i="7"/>
  <c r="GAY67" i="7"/>
  <c r="GBA67" i="7"/>
  <c r="GBC67" i="7"/>
  <c r="GBE67" i="7"/>
  <c r="GBG67" i="7"/>
  <c r="GBI67" i="7"/>
  <c r="GBK67" i="7"/>
  <c r="GBM67" i="7"/>
  <c r="GBO67" i="7"/>
  <c r="GBQ67" i="7"/>
  <c r="GBS67" i="7"/>
  <c r="GBU67" i="7"/>
  <c r="GBW67" i="7"/>
  <c r="GBY67" i="7"/>
  <c r="GCA67" i="7"/>
  <c r="GCC67" i="7"/>
  <c r="GCE67" i="7"/>
  <c r="GCG67" i="7"/>
  <c r="GCI67" i="7"/>
  <c r="GCK67" i="7"/>
  <c r="GCM67" i="7"/>
  <c r="GCO67" i="7"/>
  <c r="GCQ67" i="7"/>
  <c r="GCS67" i="7"/>
  <c r="GCU67" i="7"/>
  <c r="GCW67" i="7"/>
  <c r="GCY67" i="7"/>
  <c r="GDA67" i="7"/>
  <c r="GDC67" i="7"/>
  <c r="GDE67" i="7"/>
  <c r="GDG67" i="7"/>
  <c r="GDI67" i="7"/>
  <c r="GDK67" i="7"/>
  <c r="GDM67" i="7"/>
  <c r="GDO67" i="7"/>
  <c r="GDQ67" i="7"/>
  <c r="GDS67" i="7"/>
  <c r="GDU67" i="7"/>
  <c r="GDW67" i="7"/>
  <c r="GDY67" i="7"/>
  <c r="GEA67" i="7"/>
  <c r="GEC67" i="7"/>
  <c r="GEE67" i="7"/>
  <c r="GEG67" i="7"/>
  <c r="GEI67" i="7"/>
  <c r="GEK67" i="7"/>
  <c r="GEM67" i="7"/>
  <c r="GEO67" i="7"/>
  <c r="GEQ67" i="7"/>
  <c r="GES67" i="7"/>
  <c r="GEU67" i="7"/>
  <c r="GEW67" i="7"/>
  <c r="GEY67" i="7"/>
  <c r="GFA67" i="7"/>
  <c r="GFC67" i="7"/>
  <c r="GFE67" i="7"/>
  <c r="GFG67" i="7"/>
  <c r="GFI67" i="7"/>
  <c r="GFK67" i="7"/>
  <c r="GFM67" i="7"/>
  <c r="GFO67" i="7"/>
  <c r="GFQ67" i="7"/>
  <c r="GFS67" i="7"/>
  <c r="GFU67" i="7"/>
  <c r="GFW67" i="7"/>
  <c r="GFY67" i="7"/>
  <c r="GGA67" i="7"/>
  <c r="GGC67" i="7"/>
  <c r="GGE67" i="7"/>
  <c r="GGG67" i="7"/>
  <c r="GGI67" i="7"/>
  <c r="GGK67" i="7"/>
  <c r="GGM67" i="7"/>
  <c r="GGO67" i="7"/>
  <c r="GGQ67" i="7"/>
  <c r="GGS67" i="7"/>
  <c r="GGU67" i="7"/>
  <c r="GGW67" i="7"/>
  <c r="GGY67" i="7"/>
  <c r="GHA67" i="7"/>
  <c r="GHC67" i="7"/>
  <c r="GHE67" i="7"/>
  <c r="GHG67" i="7"/>
  <c r="GHI67" i="7"/>
  <c r="GHK67" i="7"/>
  <c r="GHM67" i="7"/>
  <c r="GHO67" i="7"/>
  <c r="GHQ67" i="7"/>
  <c r="GHS67" i="7"/>
  <c r="GHU67" i="7"/>
  <c r="GHW67" i="7"/>
  <c r="GHY67" i="7"/>
  <c r="GIA67" i="7"/>
  <c r="GIC67" i="7"/>
  <c r="GIE67" i="7"/>
  <c r="GIG67" i="7"/>
  <c r="GII67" i="7"/>
  <c r="GIK67" i="7"/>
  <c r="GIM67" i="7"/>
  <c r="GIO67" i="7"/>
  <c r="GIQ67" i="7"/>
  <c r="GIS67" i="7"/>
  <c r="GIU67" i="7"/>
  <c r="GIW67" i="7"/>
  <c r="GIY67" i="7"/>
  <c r="GJA67" i="7"/>
  <c r="GJC67" i="7"/>
  <c r="GJE67" i="7"/>
  <c r="GJG67" i="7"/>
  <c r="GJI67" i="7"/>
  <c r="GJK67" i="7"/>
  <c r="GJM67" i="7"/>
  <c r="GJO67" i="7"/>
  <c r="GJQ67" i="7"/>
  <c r="GJS67" i="7"/>
  <c r="GJU67" i="7"/>
  <c r="GJW67" i="7"/>
  <c r="GJY67" i="7"/>
  <c r="GKA67" i="7"/>
  <c r="GKC67" i="7"/>
  <c r="GKE67" i="7"/>
  <c r="GKG67" i="7"/>
  <c r="GKI67" i="7"/>
  <c r="GKK67" i="7"/>
  <c r="GKM67" i="7"/>
  <c r="GKO67" i="7"/>
  <c r="GKQ67" i="7"/>
  <c r="GKS67" i="7"/>
  <c r="GKU67" i="7"/>
  <c r="GKW67" i="7"/>
  <c r="GKY67" i="7"/>
  <c r="GLA67" i="7"/>
  <c r="GLC67" i="7"/>
  <c r="GLE67" i="7"/>
  <c r="GLG67" i="7"/>
  <c r="GLI67" i="7"/>
  <c r="GLK67" i="7"/>
  <c r="GLM67" i="7"/>
  <c r="GLO67" i="7"/>
  <c r="GLQ67" i="7"/>
  <c r="GLS67" i="7"/>
  <c r="GLU67" i="7"/>
  <c r="GLW67" i="7"/>
  <c r="GLY67" i="7"/>
  <c r="GMA67" i="7"/>
  <c r="GMC67" i="7"/>
  <c r="GME67" i="7"/>
  <c r="GMG67" i="7"/>
  <c r="GMI67" i="7"/>
  <c r="GMK67" i="7"/>
  <c r="GMM67" i="7"/>
  <c r="GMO67" i="7"/>
  <c r="GMQ67" i="7"/>
  <c r="GMS67" i="7"/>
  <c r="GMU67" i="7"/>
  <c r="GMW67" i="7"/>
  <c r="GMY67" i="7"/>
  <c r="GNA67" i="7"/>
  <c r="GNC67" i="7"/>
  <c r="GNE67" i="7"/>
  <c r="GNG67" i="7"/>
  <c r="GNI67" i="7"/>
  <c r="GNK67" i="7"/>
  <c r="GNM67" i="7"/>
  <c r="GNO67" i="7"/>
  <c r="GNQ67" i="7"/>
  <c r="GNS67" i="7"/>
  <c r="GNU67" i="7"/>
  <c r="GNW67" i="7"/>
  <c r="GNY67" i="7"/>
  <c r="GOA67" i="7"/>
  <c r="GOC67" i="7"/>
  <c r="GOE67" i="7"/>
  <c r="GOG67" i="7"/>
  <c r="GOI67" i="7"/>
  <c r="GOK67" i="7"/>
  <c r="GOM67" i="7"/>
  <c r="GOO67" i="7"/>
  <c r="GOQ67" i="7"/>
  <c r="GOS67" i="7"/>
  <c r="GOU67" i="7"/>
  <c r="GOW67" i="7"/>
  <c r="GOY67" i="7"/>
  <c r="GPA67" i="7"/>
  <c r="GPC67" i="7"/>
  <c r="GPE67" i="7"/>
  <c r="GPG67" i="7"/>
  <c r="GPI67" i="7"/>
  <c r="GPK67" i="7"/>
  <c r="GPM67" i="7"/>
  <c r="GPO67" i="7"/>
  <c r="GPQ67" i="7"/>
  <c r="GPS67" i="7"/>
  <c r="GPU67" i="7"/>
  <c r="GPW67" i="7"/>
  <c r="GPY67" i="7"/>
  <c r="GQA67" i="7"/>
  <c r="GQC67" i="7"/>
  <c r="GQE67" i="7"/>
  <c r="GQG67" i="7"/>
  <c r="GQI67" i="7"/>
  <c r="GQK67" i="7"/>
  <c r="GQM67" i="7"/>
  <c r="GQO67" i="7"/>
  <c r="GQQ67" i="7"/>
  <c r="GQS67" i="7"/>
  <c r="GQU67" i="7"/>
  <c r="GQW67" i="7"/>
  <c r="GQY67" i="7"/>
  <c r="GRA67" i="7"/>
  <c r="GRC67" i="7"/>
  <c r="GRE67" i="7"/>
  <c r="GRG67" i="7"/>
  <c r="GRI67" i="7"/>
  <c r="GRK67" i="7"/>
  <c r="GRM67" i="7"/>
  <c r="GRO67" i="7"/>
  <c r="GRQ67" i="7"/>
  <c r="GRS67" i="7"/>
  <c r="GRU67" i="7"/>
  <c r="GRW67" i="7"/>
  <c r="GRY67" i="7"/>
  <c r="GSA67" i="7"/>
  <c r="GSC67" i="7"/>
  <c r="GSE67" i="7"/>
  <c r="GSG67" i="7"/>
  <c r="GSI67" i="7"/>
  <c r="GSK67" i="7"/>
  <c r="GSM67" i="7"/>
  <c r="GSO67" i="7"/>
  <c r="GSQ67" i="7"/>
  <c r="GSS67" i="7"/>
  <c r="GSU67" i="7"/>
  <c r="GSW67" i="7"/>
  <c r="GSY67" i="7"/>
  <c r="GTA67" i="7"/>
  <c r="GTC67" i="7"/>
  <c r="GTE67" i="7"/>
  <c r="GTG67" i="7"/>
  <c r="GTI67" i="7"/>
  <c r="GTK67" i="7"/>
  <c r="GTM67" i="7"/>
  <c r="GTO67" i="7"/>
  <c r="GTQ67" i="7"/>
  <c r="GTS67" i="7"/>
  <c r="GTU67" i="7"/>
  <c r="GTW67" i="7"/>
  <c r="GTY67" i="7"/>
  <c r="GUA67" i="7"/>
  <c r="GUC67" i="7"/>
  <c r="GUE67" i="7"/>
  <c r="GUG67" i="7"/>
  <c r="GUI67" i="7"/>
  <c r="GUK67" i="7"/>
  <c r="GUM67" i="7"/>
  <c r="GUO67" i="7"/>
  <c r="GUQ67" i="7"/>
  <c r="GUS67" i="7"/>
  <c r="GUU67" i="7"/>
  <c r="GUW67" i="7"/>
  <c r="GUY67" i="7"/>
  <c r="GVA67" i="7"/>
  <c r="GVC67" i="7"/>
  <c r="GVE67" i="7"/>
  <c r="GVG67" i="7"/>
  <c r="GVI67" i="7"/>
  <c r="GVK67" i="7"/>
  <c r="GVM67" i="7"/>
  <c r="GVO67" i="7"/>
  <c r="GVQ67" i="7"/>
  <c r="GVS67" i="7"/>
  <c r="GVU67" i="7"/>
  <c r="GVW67" i="7"/>
  <c r="GVY67" i="7"/>
  <c r="GWA67" i="7"/>
  <c r="GWC67" i="7"/>
  <c r="GWE67" i="7"/>
  <c r="GWG67" i="7"/>
  <c r="GWI67" i="7"/>
  <c r="GWK67" i="7"/>
  <c r="GWM67" i="7"/>
  <c r="GWO67" i="7"/>
  <c r="GWQ67" i="7"/>
  <c r="GWS67" i="7"/>
  <c r="GWU67" i="7"/>
  <c r="GWW67" i="7"/>
  <c r="GWY67" i="7"/>
  <c r="GXA67" i="7"/>
  <c r="GXC67" i="7"/>
  <c r="GXE67" i="7"/>
  <c r="GXG67" i="7"/>
  <c r="GXI67" i="7"/>
  <c r="GXK67" i="7"/>
  <c r="GXM67" i="7"/>
  <c r="GXO67" i="7"/>
  <c r="GXQ67" i="7"/>
  <c r="GXS67" i="7"/>
  <c r="GXU67" i="7"/>
  <c r="GXW67" i="7"/>
  <c r="GXY67" i="7"/>
  <c r="GYA67" i="7"/>
  <c r="GYC67" i="7"/>
  <c r="GYE67" i="7"/>
  <c r="GYG67" i="7"/>
  <c r="GYI67" i="7"/>
  <c r="GYK67" i="7"/>
  <c r="GYM67" i="7"/>
  <c r="GYO67" i="7"/>
  <c r="GYQ67" i="7"/>
  <c r="GYS67" i="7"/>
  <c r="GYU67" i="7"/>
  <c r="GYW67" i="7"/>
  <c r="GYY67" i="7"/>
  <c r="GZA67" i="7"/>
  <c r="GZC67" i="7"/>
  <c r="GZE67" i="7"/>
  <c r="GZG67" i="7"/>
  <c r="GZI67" i="7"/>
  <c r="GZK67" i="7"/>
  <c r="GZM67" i="7"/>
  <c r="GZO67" i="7"/>
  <c r="GZQ67" i="7"/>
  <c r="GZS67" i="7"/>
  <c r="GZU67" i="7"/>
  <c r="GZW67" i="7"/>
  <c r="GZY67" i="7"/>
  <c r="HAA67" i="7"/>
  <c r="HAC67" i="7"/>
  <c r="HAE67" i="7"/>
  <c r="HAG67" i="7"/>
  <c r="HAI67" i="7"/>
  <c r="HAK67" i="7"/>
  <c r="HAM67" i="7"/>
  <c r="HAO67" i="7"/>
  <c r="HAQ67" i="7"/>
  <c r="HAS67" i="7"/>
  <c r="HAU67" i="7"/>
  <c r="HAW67" i="7"/>
  <c r="HAY67" i="7"/>
  <c r="HBA67" i="7"/>
  <c r="HBC67" i="7"/>
  <c r="HBE67" i="7"/>
  <c r="HBG67" i="7"/>
  <c r="HBI67" i="7"/>
  <c r="HBK67" i="7"/>
  <c r="HBM67" i="7"/>
  <c r="HBO67" i="7"/>
  <c r="HBQ67" i="7"/>
  <c r="HBS67" i="7"/>
  <c r="HBU67" i="7"/>
  <c r="HBW67" i="7"/>
  <c r="HBY67" i="7"/>
  <c r="HCA67" i="7"/>
  <c r="HCC67" i="7"/>
  <c r="HCE67" i="7"/>
  <c r="HCG67" i="7"/>
  <c r="HCI67" i="7"/>
  <c r="HCK67" i="7"/>
  <c r="HCM67" i="7"/>
  <c r="HCO67" i="7"/>
  <c r="HCQ67" i="7"/>
  <c r="HCS67" i="7"/>
  <c r="HCU67" i="7"/>
  <c r="HCW67" i="7"/>
  <c r="HCY67" i="7"/>
  <c r="HDA67" i="7"/>
  <c r="HDC67" i="7"/>
  <c r="HDE67" i="7"/>
  <c r="HDG67" i="7"/>
  <c r="HDI67" i="7"/>
  <c r="HDK67" i="7"/>
  <c r="HDM67" i="7"/>
  <c r="HDO67" i="7"/>
  <c r="HDQ67" i="7"/>
  <c r="HDS67" i="7"/>
  <c r="HDU67" i="7"/>
  <c r="HDW67" i="7"/>
  <c r="HDY67" i="7"/>
  <c r="HEA67" i="7"/>
  <c r="HEC67" i="7"/>
  <c r="HEE67" i="7"/>
  <c r="HEG67" i="7"/>
  <c r="HEI67" i="7"/>
  <c r="HEK67" i="7"/>
  <c r="HEM67" i="7"/>
  <c r="HEO67" i="7"/>
  <c r="HEQ67" i="7"/>
  <c r="HES67" i="7"/>
  <c r="HEU67" i="7"/>
  <c r="HEW67" i="7"/>
  <c r="HEY67" i="7"/>
  <c r="HFA67" i="7"/>
  <c r="HFC67" i="7"/>
  <c r="HFE67" i="7"/>
  <c r="HFG67" i="7"/>
  <c r="HFI67" i="7"/>
  <c r="HFK67" i="7"/>
  <c r="HFM67" i="7"/>
  <c r="HFO67" i="7"/>
  <c r="HFQ67" i="7"/>
  <c r="HFS67" i="7"/>
  <c r="HFU67" i="7"/>
  <c r="HFW67" i="7"/>
  <c r="HFY67" i="7"/>
  <c r="HGA67" i="7"/>
  <c r="HGC67" i="7"/>
  <c r="HGE67" i="7"/>
  <c r="HGG67" i="7"/>
  <c r="HGI67" i="7"/>
  <c r="HGK67" i="7"/>
  <c r="HGM67" i="7"/>
  <c r="HGO67" i="7"/>
  <c r="HGQ67" i="7"/>
  <c r="HGS67" i="7"/>
  <c r="HGU67" i="7"/>
  <c r="HGW67" i="7"/>
  <c r="HGY67" i="7"/>
  <c r="HHA67" i="7"/>
  <c r="HHC67" i="7"/>
  <c r="HHE67" i="7"/>
  <c r="HHG67" i="7"/>
  <c r="HHI67" i="7"/>
  <c r="HHK67" i="7"/>
  <c r="HHM67" i="7"/>
  <c r="HHO67" i="7"/>
  <c r="HHQ67" i="7"/>
  <c r="HHS67" i="7"/>
  <c r="HHU67" i="7"/>
  <c r="HHW67" i="7"/>
  <c r="HHY67" i="7"/>
  <c r="HIA67" i="7"/>
  <c r="HIC67" i="7"/>
  <c r="HIE67" i="7"/>
  <c r="HIG67" i="7"/>
  <c r="HII67" i="7"/>
  <c r="HIK67" i="7"/>
  <c r="HIM67" i="7"/>
  <c r="HIO67" i="7"/>
  <c r="HIQ67" i="7"/>
  <c r="HIS67" i="7"/>
  <c r="HIU67" i="7"/>
  <c r="HIW67" i="7"/>
  <c r="HIY67" i="7"/>
  <c r="HJA67" i="7"/>
  <c r="HJC67" i="7"/>
  <c r="HJE67" i="7"/>
  <c r="HJG67" i="7"/>
  <c r="HJI67" i="7"/>
  <c r="HJK67" i="7"/>
  <c r="HJM67" i="7"/>
  <c r="HJO67" i="7"/>
  <c r="HJQ67" i="7"/>
  <c r="HJS67" i="7"/>
  <c r="HJU67" i="7"/>
  <c r="HJW67" i="7"/>
  <c r="HJY67" i="7"/>
  <c r="HKA67" i="7"/>
  <c r="HKC67" i="7"/>
  <c r="HKE67" i="7"/>
  <c r="HKG67" i="7"/>
  <c r="HKI67" i="7"/>
  <c r="HKK67" i="7"/>
  <c r="HKM67" i="7"/>
  <c r="HKO67" i="7"/>
  <c r="HKQ67" i="7"/>
  <c r="HKS67" i="7"/>
  <c r="HKU67" i="7"/>
  <c r="HKW67" i="7"/>
  <c r="HKY67" i="7"/>
  <c r="HLA67" i="7"/>
  <c r="HLC67" i="7"/>
  <c r="HLE67" i="7"/>
  <c r="HLG67" i="7"/>
  <c r="HLI67" i="7"/>
  <c r="HLK67" i="7"/>
  <c r="HLM67" i="7"/>
  <c r="HLO67" i="7"/>
  <c r="HLQ67" i="7"/>
  <c r="HLS67" i="7"/>
  <c r="HLU67" i="7"/>
  <c r="HLW67" i="7"/>
  <c r="HLY67" i="7"/>
  <c r="HMA67" i="7"/>
  <c r="HMC67" i="7"/>
  <c r="HME67" i="7"/>
  <c r="HMG67" i="7"/>
  <c r="HMI67" i="7"/>
  <c r="HMK67" i="7"/>
  <c r="HMM67" i="7"/>
  <c r="HMO67" i="7"/>
  <c r="HMQ67" i="7"/>
  <c r="HMS67" i="7"/>
  <c r="HMU67" i="7"/>
  <c r="HMW67" i="7"/>
  <c r="HMY67" i="7"/>
  <c r="HNA67" i="7"/>
  <c r="HNC67" i="7"/>
  <c r="HNE67" i="7"/>
  <c r="HNG67" i="7"/>
  <c r="HNI67" i="7"/>
  <c r="HNK67" i="7"/>
  <c r="HNM67" i="7"/>
  <c r="HNO67" i="7"/>
  <c r="HNQ67" i="7"/>
  <c r="HNS67" i="7"/>
  <c r="HNU67" i="7"/>
  <c r="HNW67" i="7"/>
  <c r="HNY67" i="7"/>
  <c r="HOA67" i="7"/>
  <c r="HOC67" i="7"/>
  <c r="HOE67" i="7"/>
  <c r="HOG67" i="7"/>
  <c r="HOI67" i="7"/>
  <c r="HOK67" i="7"/>
  <c r="HOM67" i="7"/>
  <c r="HOO67" i="7"/>
  <c r="HOQ67" i="7"/>
  <c r="HOS67" i="7"/>
  <c r="HOU67" i="7"/>
  <c r="HOW67" i="7"/>
  <c r="HOY67" i="7"/>
  <c r="HPA67" i="7"/>
  <c r="HPC67" i="7"/>
  <c r="HPE67" i="7"/>
  <c r="HPG67" i="7"/>
  <c r="HPI67" i="7"/>
  <c r="HPK67" i="7"/>
  <c r="HPM67" i="7"/>
  <c r="HPO67" i="7"/>
  <c r="HPQ67" i="7"/>
  <c r="HPS67" i="7"/>
  <c r="HPU67" i="7"/>
  <c r="HPW67" i="7"/>
  <c r="HPY67" i="7"/>
  <c r="HQA67" i="7"/>
  <c r="HQC67" i="7"/>
  <c r="HQE67" i="7"/>
  <c r="HQG67" i="7"/>
  <c r="HQI67" i="7"/>
  <c r="HQK67" i="7"/>
  <c r="HQM67" i="7"/>
  <c r="HQO67" i="7"/>
  <c r="HQQ67" i="7"/>
  <c r="HQS67" i="7"/>
  <c r="HQU67" i="7"/>
  <c r="HQW67" i="7"/>
  <c r="HQY67" i="7"/>
  <c r="HRA67" i="7"/>
  <c r="HRC67" i="7"/>
  <c r="HRE67" i="7"/>
  <c r="HRG67" i="7"/>
  <c r="HRI67" i="7"/>
  <c r="HRK67" i="7"/>
  <c r="HRM67" i="7"/>
  <c r="HRO67" i="7"/>
  <c r="HRQ67" i="7"/>
  <c r="HRS67" i="7"/>
  <c r="HRU67" i="7"/>
  <c r="HRW67" i="7"/>
  <c r="HRY67" i="7"/>
  <c r="HSA67" i="7"/>
  <c r="HSC67" i="7"/>
  <c r="HSE67" i="7"/>
  <c r="HSG67" i="7"/>
  <c r="HSI67" i="7"/>
  <c r="HSK67" i="7"/>
  <c r="HSM67" i="7"/>
  <c r="HSO67" i="7"/>
  <c r="HSQ67" i="7"/>
  <c r="HSS67" i="7"/>
  <c r="HSU67" i="7"/>
  <c r="HSW67" i="7"/>
  <c r="HSY67" i="7"/>
  <c r="HTA67" i="7"/>
  <c r="HTC67" i="7"/>
  <c r="HTE67" i="7"/>
  <c r="HTG67" i="7"/>
  <c r="HTI67" i="7"/>
  <c r="HTK67" i="7"/>
  <c r="HTM67" i="7"/>
  <c r="HTO67" i="7"/>
  <c r="HTQ67" i="7"/>
  <c r="HTS67" i="7"/>
  <c r="HTU67" i="7"/>
  <c r="HTW67" i="7"/>
  <c r="HTY67" i="7"/>
  <c r="HUA67" i="7"/>
  <c r="HUC67" i="7"/>
  <c r="HUE67" i="7"/>
  <c r="HUG67" i="7"/>
  <c r="HUI67" i="7"/>
  <c r="HUK67" i="7"/>
  <c r="HUM67" i="7"/>
  <c r="HUO67" i="7"/>
  <c r="HUQ67" i="7"/>
  <c r="HUS67" i="7"/>
  <c r="HUU67" i="7"/>
  <c r="HUW67" i="7"/>
  <c r="HUY67" i="7"/>
  <c r="HVA67" i="7"/>
  <c r="HVC67" i="7"/>
  <c r="HVE67" i="7"/>
  <c r="HVG67" i="7"/>
  <c r="HVI67" i="7"/>
  <c r="HVK67" i="7"/>
  <c r="HVM67" i="7"/>
  <c r="HVO67" i="7"/>
  <c r="HVQ67" i="7"/>
  <c r="HVS67" i="7"/>
  <c r="HVU67" i="7"/>
  <c r="HVW67" i="7"/>
  <c r="HVY67" i="7"/>
  <c r="HWA67" i="7"/>
  <c r="HWC67" i="7"/>
  <c r="HWE67" i="7"/>
  <c r="HWG67" i="7"/>
  <c r="HWI67" i="7"/>
  <c r="HWK67" i="7"/>
  <c r="HWM67" i="7"/>
  <c r="HWO67" i="7"/>
  <c r="HWQ67" i="7"/>
  <c r="HWS67" i="7"/>
  <c r="HWU67" i="7"/>
  <c r="HWW67" i="7"/>
  <c r="HWY67" i="7"/>
  <c r="HXA67" i="7"/>
  <c r="HXC67" i="7"/>
  <c r="HXE67" i="7"/>
  <c r="HXG67" i="7"/>
  <c r="HXI67" i="7"/>
  <c r="HXK67" i="7"/>
  <c r="HXM67" i="7"/>
  <c r="HXO67" i="7"/>
  <c r="HXQ67" i="7"/>
  <c r="HXS67" i="7"/>
  <c r="HXU67" i="7"/>
  <c r="HXW67" i="7"/>
  <c r="HXY67" i="7"/>
  <c r="HYA67" i="7"/>
  <c r="HYC67" i="7"/>
  <c r="HYE67" i="7"/>
  <c r="HYG67" i="7"/>
  <c r="HYI67" i="7"/>
  <c r="HYK67" i="7"/>
  <c r="HYM67" i="7"/>
  <c r="HYO67" i="7"/>
  <c r="HYQ67" i="7"/>
  <c r="HYS67" i="7"/>
  <c r="HYU67" i="7"/>
  <c r="HYW67" i="7"/>
  <c r="HYY67" i="7"/>
  <c r="HZA67" i="7"/>
  <c r="HZC67" i="7"/>
  <c r="HZE67" i="7"/>
  <c r="HZG67" i="7"/>
  <c r="HZI67" i="7"/>
  <c r="HZK67" i="7"/>
  <c r="HZM67" i="7"/>
  <c r="HZO67" i="7"/>
  <c r="HZQ67" i="7"/>
  <c r="HZS67" i="7"/>
  <c r="HZU67" i="7"/>
  <c r="HZW67" i="7"/>
  <c r="HZY67" i="7"/>
  <c r="IAA67" i="7"/>
  <c r="IAC67" i="7"/>
  <c r="IAE67" i="7"/>
  <c r="IAG67" i="7"/>
  <c r="IAI67" i="7"/>
  <c r="IAK67" i="7"/>
  <c r="IAM67" i="7"/>
  <c r="IAO67" i="7"/>
  <c r="IAQ67" i="7"/>
  <c r="IAS67" i="7"/>
  <c r="IAU67" i="7"/>
  <c r="IAW67" i="7"/>
  <c r="IAY67" i="7"/>
  <c r="IBA67" i="7"/>
  <c r="IBC67" i="7"/>
  <c r="IBE67" i="7"/>
  <c r="IBG67" i="7"/>
  <c r="IBI67" i="7"/>
  <c r="IBK67" i="7"/>
  <c r="IBM67" i="7"/>
  <c r="IBO67" i="7"/>
  <c r="IBQ67" i="7"/>
  <c r="IBS67" i="7"/>
  <c r="IBU67" i="7"/>
  <c r="IBW67" i="7"/>
  <c r="IBY67" i="7"/>
  <c r="ICA67" i="7"/>
  <c r="ICC67" i="7"/>
  <c r="ICE67" i="7"/>
  <c r="ICG67" i="7"/>
  <c r="ICI67" i="7"/>
  <c r="ICK67" i="7"/>
  <c r="ICM67" i="7"/>
  <c r="ICO67" i="7"/>
  <c r="ICQ67" i="7"/>
  <c r="ICS67" i="7"/>
  <c r="ICU67" i="7"/>
  <c r="ICW67" i="7"/>
  <c r="ICY67" i="7"/>
  <c r="IDA67" i="7"/>
  <c r="IDC67" i="7"/>
  <c r="IDE67" i="7"/>
  <c r="IDG67" i="7"/>
  <c r="IDI67" i="7"/>
  <c r="IDK67" i="7"/>
  <c r="IDM67" i="7"/>
  <c r="IDO67" i="7"/>
  <c r="IDQ67" i="7"/>
  <c r="IDS67" i="7"/>
  <c r="IDU67" i="7"/>
  <c r="IDW67" i="7"/>
  <c r="IDY67" i="7"/>
  <c r="IEA67" i="7"/>
  <c r="IEC67" i="7"/>
  <c r="IEE67" i="7"/>
  <c r="IEG67" i="7"/>
  <c r="IEI67" i="7"/>
  <c r="IEK67" i="7"/>
  <c r="IEM67" i="7"/>
  <c r="IEO67" i="7"/>
  <c r="IEQ67" i="7"/>
  <c r="IES67" i="7"/>
  <c r="IEU67" i="7"/>
  <c r="IEW67" i="7"/>
  <c r="IEY67" i="7"/>
  <c r="IFA67" i="7"/>
  <c r="IFC67" i="7"/>
  <c r="IFE67" i="7"/>
  <c r="IFG67" i="7"/>
  <c r="IFI67" i="7"/>
  <c r="IFK67" i="7"/>
  <c r="IFM67" i="7"/>
  <c r="IFO67" i="7"/>
  <c r="IFQ67" i="7"/>
  <c r="IFS67" i="7"/>
  <c r="IFU67" i="7"/>
  <c r="IFW67" i="7"/>
  <c r="IFY67" i="7"/>
  <c r="IGA67" i="7"/>
  <c r="IGC67" i="7"/>
  <c r="IGE67" i="7"/>
  <c r="IGG67" i="7"/>
  <c r="IGI67" i="7"/>
  <c r="IGK67" i="7"/>
  <c r="IGM67" i="7"/>
  <c r="IGO67" i="7"/>
  <c r="IGQ67" i="7"/>
  <c r="IGS67" i="7"/>
  <c r="IGU67" i="7"/>
  <c r="IGW67" i="7"/>
  <c r="IGY67" i="7"/>
  <c r="IHA67" i="7"/>
  <c r="IHC67" i="7"/>
  <c r="IHE67" i="7"/>
  <c r="IHG67" i="7"/>
  <c r="IHI67" i="7"/>
  <c r="IHK67" i="7"/>
  <c r="IHM67" i="7"/>
  <c r="IHO67" i="7"/>
  <c r="IHQ67" i="7"/>
  <c r="IHS67" i="7"/>
  <c r="IHU67" i="7"/>
  <c r="IHW67" i="7"/>
  <c r="IHY67" i="7"/>
  <c r="IIA67" i="7"/>
  <c r="IIC67" i="7"/>
  <c r="IIE67" i="7"/>
  <c r="IIG67" i="7"/>
  <c r="III67" i="7"/>
  <c r="IIK67" i="7"/>
  <c r="IIM67" i="7"/>
  <c r="IIO67" i="7"/>
  <c r="IIQ67" i="7"/>
  <c r="IIS67" i="7"/>
  <c r="IIU67" i="7"/>
  <c r="IIW67" i="7"/>
  <c r="IIY67" i="7"/>
  <c r="IJA67" i="7"/>
  <c r="IJC67" i="7"/>
  <c r="IJE67" i="7"/>
  <c r="IJG67" i="7"/>
  <c r="IJI67" i="7"/>
  <c r="IJK67" i="7"/>
  <c r="IJM67" i="7"/>
  <c r="IJO67" i="7"/>
  <c r="IJQ67" i="7"/>
  <c r="IJS67" i="7"/>
  <c r="IJU67" i="7"/>
  <c r="IJW67" i="7"/>
  <c r="IJY67" i="7"/>
  <c r="IKA67" i="7"/>
  <c r="IKC67" i="7"/>
  <c r="IKE67" i="7"/>
  <c r="IKG67" i="7"/>
  <c r="IKI67" i="7"/>
  <c r="IKK67" i="7"/>
  <c r="IKM67" i="7"/>
  <c r="IKO67" i="7"/>
  <c r="IKQ67" i="7"/>
  <c r="IKS67" i="7"/>
  <c r="IKU67" i="7"/>
  <c r="IKW67" i="7"/>
  <c r="IKY67" i="7"/>
  <c r="ILA67" i="7"/>
  <c r="ILC67" i="7"/>
  <c r="ILE67" i="7"/>
  <c r="ILG67" i="7"/>
  <c r="ILI67" i="7"/>
  <c r="ILK67" i="7"/>
  <c r="ILM67" i="7"/>
  <c r="ILO67" i="7"/>
  <c r="ILQ67" i="7"/>
  <c r="ILS67" i="7"/>
  <c r="ILU67" i="7"/>
  <c r="ILW67" i="7"/>
  <c r="ILY67" i="7"/>
  <c r="IMA67" i="7"/>
  <c r="IMC67" i="7"/>
  <c r="IME67" i="7"/>
  <c r="IMG67" i="7"/>
  <c r="IMI67" i="7"/>
  <c r="IMK67" i="7"/>
  <c r="IMM67" i="7"/>
  <c r="IMO67" i="7"/>
  <c r="IMQ67" i="7"/>
  <c r="IMS67" i="7"/>
  <c r="IMU67" i="7"/>
  <c r="IMW67" i="7"/>
  <c r="IMY67" i="7"/>
  <c r="INA67" i="7"/>
  <c r="INC67" i="7"/>
  <c r="INE67" i="7"/>
  <c r="ING67" i="7"/>
  <c r="INI67" i="7"/>
  <c r="INK67" i="7"/>
  <c r="INM67" i="7"/>
  <c r="INO67" i="7"/>
  <c r="INQ67" i="7"/>
  <c r="INS67" i="7"/>
  <c r="INU67" i="7"/>
  <c r="INW67" i="7"/>
  <c r="INY67" i="7"/>
  <c r="IOA67" i="7"/>
  <c r="IOC67" i="7"/>
  <c r="IOE67" i="7"/>
  <c r="IOG67" i="7"/>
  <c r="IOI67" i="7"/>
  <c r="IOK67" i="7"/>
  <c r="IOM67" i="7"/>
  <c r="IOO67" i="7"/>
  <c r="IOQ67" i="7"/>
  <c r="IOS67" i="7"/>
  <c r="IOU67" i="7"/>
  <c r="IOW67" i="7"/>
  <c r="IOY67" i="7"/>
  <c r="IPA67" i="7"/>
  <c r="IPC67" i="7"/>
  <c r="IPE67" i="7"/>
  <c r="IPG67" i="7"/>
  <c r="IPI67" i="7"/>
  <c r="IPK67" i="7"/>
  <c r="IPM67" i="7"/>
  <c r="IPO67" i="7"/>
  <c r="IPQ67" i="7"/>
  <c r="IPS67" i="7"/>
  <c r="IPU67" i="7"/>
  <c r="IPW67" i="7"/>
  <c r="IPY67" i="7"/>
  <c r="IQA67" i="7"/>
  <c r="IQC67" i="7"/>
  <c r="IQE67" i="7"/>
  <c r="IQG67" i="7"/>
  <c r="IQI67" i="7"/>
  <c r="IQK67" i="7"/>
  <c r="IQM67" i="7"/>
  <c r="IQO67" i="7"/>
  <c r="IQQ67" i="7"/>
  <c r="IQS67" i="7"/>
  <c r="IQU67" i="7"/>
  <c r="IQW67" i="7"/>
  <c r="IQY67" i="7"/>
  <c r="IRA67" i="7"/>
  <c r="IRC67" i="7"/>
  <c r="IRE67" i="7"/>
  <c r="IRG67" i="7"/>
  <c r="IRI67" i="7"/>
  <c r="IRK67" i="7"/>
  <c r="IRM67" i="7"/>
  <c r="IRO67" i="7"/>
  <c r="IRQ67" i="7"/>
  <c r="IRS67" i="7"/>
  <c r="IRU67" i="7"/>
  <c r="IRW67" i="7"/>
  <c r="IRY67" i="7"/>
  <c r="ISA67" i="7"/>
  <c r="ISC67" i="7"/>
  <c r="ISE67" i="7"/>
  <c r="ISG67" i="7"/>
  <c r="ISI67" i="7"/>
  <c r="ISK67" i="7"/>
  <c r="ISM67" i="7"/>
  <c r="ISO67" i="7"/>
  <c r="ISQ67" i="7"/>
  <c r="ISS67" i="7"/>
  <c r="ISU67" i="7"/>
  <c r="ISW67" i="7"/>
  <c r="ISY67" i="7"/>
  <c r="ITA67" i="7"/>
  <c r="ITC67" i="7"/>
  <c r="ITE67" i="7"/>
  <c r="ITG67" i="7"/>
  <c r="ITI67" i="7"/>
  <c r="ITK67" i="7"/>
  <c r="ITM67" i="7"/>
  <c r="ITO67" i="7"/>
  <c r="ITQ67" i="7"/>
  <c r="ITS67" i="7"/>
  <c r="ITU67" i="7"/>
  <c r="ITW67" i="7"/>
  <c r="ITY67" i="7"/>
  <c r="IUA67" i="7"/>
  <c r="IUC67" i="7"/>
  <c r="IUE67" i="7"/>
  <c r="IUG67" i="7"/>
  <c r="IUI67" i="7"/>
  <c r="IUK67" i="7"/>
  <c r="IUM67" i="7"/>
  <c r="IUO67" i="7"/>
  <c r="IUQ67" i="7"/>
  <c r="IUS67" i="7"/>
  <c r="IUU67" i="7"/>
  <c r="IUW67" i="7"/>
  <c r="IUY67" i="7"/>
  <c r="IVA67" i="7"/>
  <c r="IVC67" i="7"/>
  <c r="IVE67" i="7"/>
  <c r="IVG67" i="7"/>
  <c r="IVI67" i="7"/>
  <c r="IVK67" i="7"/>
  <c r="IVM67" i="7"/>
  <c r="IVO67" i="7"/>
  <c r="IVQ67" i="7"/>
  <c r="IVS67" i="7"/>
  <c r="IVU67" i="7"/>
  <c r="IVW67" i="7"/>
  <c r="IVY67" i="7"/>
  <c r="IWA67" i="7"/>
  <c r="IWC67" i="7"/>
  <c r="IWE67" i="7"/>
  <c r="IWG67" i="7"/>
  <c r="IWI67" i="7"/>
  <c r="IWK67" i="7"/>
  <c r="IWM67" i="7"/>
  <c r="IWO67" i="7"/>
  <c r="IWQ67" i="7"/>
  <c r="IWS67" i="7"/>
  <c r="IWU67" i="7"/>
  <c r="IWW67" i="7"/>
  <c r="IWY67" i="7"/>
  <c r="IXA67" i="7"/>
  <c r="IXC67" i="7"/>
  <c r="IXE67" i="7"/>
  <c r="IXG67" i="7"/>
  <c r="IXI67" i="7"/>
  <c r="IXK67" i="7"/>
  <c r="IXM67" i="7"/>
  <c r="IXO67" i="7"/>
  <c r="IXQ67" i="7"/>
  <c r="IXS67" i="7"/>
  <c r="IXU67" i="7"/>
  <c r="IXW67" i="7"/>
  <c r="IXY67" i="7"/>
  <c r="IYA67" i="7"/>
  <c r="IYC67" i="7"/>
  <c r="IYE67" i="7"/>
  <c r="IYG67" i="7"/>
  <c r="IYI67" i="7"/>
  <c r="IYK67" i="7"/>
  <c r="IYM67" i="7"/>
  <c r="IYO67" i="7"/>
  <c r="IYQ67" i="7"/>
  <c r="IYS67" i="7"/>
  <c r="IYU67" i="7"/>
  <c r="IYW67" i="7"/>
  <c r="IYY67" i="7"/>
  <c r="IZA67" i="7"/>
  <c r="IZC67" i="7"/>
  <c r="IZE67" i="7"/>
  <c r="IZG67" i="7"/>
  <c r="IZI67" i="7"/>
  <c r="IZK67" i="7"/>
  <c r="IZM67" i="7"/>
  <c r="IZO67" i="7"/>
  <c r="IZQ67" i="7"/>
  <c r="IZS67" i="7"/>
  <c r="IZU67" i="7"/>
  <c r="IZW67" i="7"/>
  <c r="IZY67" i="7"/>
  <c r="JAA67" i="7"/>
  <c r="JAC67" i="7"/>
  <c r="JAE67" i="7"/>
  <c r="JAG67" i="7"/>
  <c r="JAI67" i="7"/>
  <c r="JAK67" i="7"/>
  <c r="JAM67" i="7"/>
  <c r="JAO67" i="7"/>
  <c r="JAQ67" i="7"/>
  <c r="JAS67" i="7"/>
  <c r="JAU67" i="7"/>
  <c r="JAW67" i="7"/>
  <c r="JAY67" i="7"/>
  <c r="JBA67" i="7"/>
  <c r="JBC67" i="7"/>
  <c r="JBE67" i="7"/>
  <c r="JBG67" i="7"/>
  <c r="JBI67" i="7"/>
  <c r="JBK67" i="7"/>
  <c r="JBM67" i="7"/>
  <c r="JBO67" i="7"/>
  <c r="JBQ67" i="7"/>
  <c r="JBS67" i="7"/>
  <c r="JBU67" i="7"/>
  <c r="JBW67" i="7"/>
  <c r="JBY67" i="7"/>
  <c r="JCA67" i="7"/>
  <c r="JCC67" i="7"/>
  <c r="JCE67" i="7"/>
  <c r="JCG67" i="7"/>
  <c r="JCI67" i="7"/>
  <c r="JCK67" i="7"/>
  <c r="JCM67" i="7"/>
  <c r="JCO67" i="7"/>
  <c r="JCQ67" i="7"/>
  <c r="JCS67" i="7"/>
  <c r="JCU67" i="7"/>
  <c r="JCW67" i="7"/>
  <c r="JCY67" i="7"/>
  <c r="JDA67" i="7"/>
  <c r="JDC67" i="7"/>
  <c r="JDE67" i="7"/>
  <c r="JDG67" i="7"/>
  <c r="JDI67" i="7"/>
  <c r="JDK67" i="7"/>
  <c r="JDM67" i="7"/>
  <c r="JDO67" i="7"/>
  <c r="JDQ67" i="7"/>
  <c r="JDS67" i="7"/>
  <c r="JDU67" i="7"/>
  <c r="JDW67" i="7"/>
  <c r="JDY67" i="7"/>
  <c r="JEA67" i="7"/>
  <c r="JEC67" i="7"/>
  <c r="JEE67" i="7"/>
  <c r="JEG67" i="7"/>
  <c r="JEI67" i="7"/>
  <c r="JEK67" i="7"/>
  <c r="JEM67" i="7"/>
  <c r="JEO67" i="7"/>
  <c r="JEQ67" i="7"/>
  <c r="JES67" i="7"/>
  <c r="JEU67" i="7"/>
  <c r="JEW67" i="7"/>
  <c r="JEY67" i="7"/>
  <c r="JFA67" i="7"/>
  <c r="JFC67" i="7"/>
  <c r="JFE67" i="7"/>
  <c r="JFG67" i="7"/>
  <c r="JFI67" i="7"/>
  <c r="JFK67" i="7"/>
  <c r="JFM67" i="7"/>
  <c r="JFO67" i="7"/>
  <c r="JFQ67" i="7"/>
  <c r="JFS67" i="7"/>
  <c r="JFU67" i="7"/>
  <c r="JFW67" i="7"/>
  <c r="JFY67" i="7"/>
  <c r="JGA67" i="7"/>
  <c r="JGC67" i="7"/>
  <c r="JGE67" i="7"/>
  <c r="JGG67" i="7"/>
  <c r="JGI67" i="7"/>
  <c r="JGK67" i="7"/>
  <c r="JGM67" i="7"/>
  <c r="JGO67" i="7"/>
  <c r="JGQ67" i="7"/>
  <c r="JGS67" i="7"/>
  <c r="JGU67" i="7"/>
  <c r="JGW67" i="7"/>
  <c r="JGY67" i="7"/>
  <c r="JHA67" i="7"/>
  <c r="JHC67" i="7"/>
  <c r="JHE67" i="7"/>
  <c r="JHG67" i="7"/>
  <c r="JHI67" i="7"/>
  <c r="JHK67" i="7"/>
  <c r="JHM67" i="7"/>
  <c r="JHO67" i="7"/>
  <c r="JHQ67" i="7"/>
  <c r="JHS67" i="7"/>
  <c r="JHU67" i="7"/>
  <c r="JHW67" i="7"/>
  <c r="JHY67" i="7"/>
  <c r="JIA67" i="7"/>
  <c r="JIC67" i="7"/>
  <c r="JIE67" i="7"/>
  <c r="JIG67" i="7"/>
  <c r="JII67" i="7"/>
  <c r="JIK67" i="7"/>
  <c r="JIM67" i="7"/>
  <c r="JIO67" i="7"/>
  <c r="JIQ67" i="7"/>
  <c r="JIS67" i="7"/>
  <c r="JIU67" i="7"/>
  <c r="JIW67" i="7"/>
  <c r="JIY67" i="7"/>
  <c r="JJA67" i="7"/>
  <c r="JJC67" i="7"/>
  <c r="JJE67" i="7"/>
  <c r="JJG67" i="7"/>
  <c r="JJI67" i="7"/>
  <c r="JJK67" i="7"/>
  <c r="JJM67" i="7"/>
  <c r="JJO67" i="7"/>
  <c r="JJQ67" i="7"/>
  <c r="JJS67" i="7"/>
  <c r="JJU67" i="7"/>
  <c r="JJW67" i="7"/>
  <c r="JJY67" i="7"/>
  <c r="JKA67" i="7"/>
  <c r="JKC67" i="7"/>
  <c r="JKE67" i="7"/>
  <c r="JKG67" i="7"/>
  <c r="JKI67" i="7"/>
  <c r="JKK67" i="7"/>
  <c r="JKM67" i="7"/>
  <c r="JKO67" i="7"/>
  <c r="JKQ67" i="7"/>
  <c r="JKS67" i="7"/>
  <c r="JKU67" i="7"/>
  <c r="JKW67" i="7"/>
  <c r="JKY67" i="7"/>
  <c r="JLA67" i="7"/>
  <c r="JLC67" i="7"/>
  <c r="JLE67" i="7"/>
  <c r="JLG67" i="7"/>
  <c r="JLI67" i="7"/>
  <c r="JLK67" i="7"/>
  <c r="JLM67" i="7"/>
  <c r="JLO67" i="7"/>
  <c r="JLQ67" i="7"/>
  <c r="JLS67" i="7"/>
  <c r="JLU67" i="7"/>
  <c r="JLW67" i="7"/>
  <c r="JLY67" i="7"/>
  <c r="JMA67" i="7"/>
  <c r="JMC67" i="7"/>
  <c r="JME67" i="7"/>
  <c r="JMG67" i="7"/>
  <c r="JMI67" i="7"/>
  <c r="JMK67" i="7"/>
  <c r="JMM67" i="7"/>
  <c r="JMO67" i="7"/>
  <c r="JMQ67" i="7"/>
  <c r="JMS67" i="7"/>
  <c r="JMU67" i="7"/>
  <c r="JMW67" i="7"/>
  <c r="JMY67" i="7"/>
  <c r="JNA67" i="7"/>
  <c r="JNC67" i="7"/>
  <c r="JNE67" i="7"/>
  <c r="JNG67" i="7"/>
  <c r="JNI67" i="7"/>
  <c r="JNK67" i="7"/>
  <c r="JNM67" i="7"/>
  <c r="JNO67" i="7"/>
  <c r="JNQ67" i="7"/>
  <c r="JNS67" i="7"/>
  <c r="JNU67" i="7"/>
  <c r="JNW67" i="7"/>
  <c r="JNY67" i="7"/>
  <c r="JOA67" i="7"/>
  <c r="JOC67" i="7"/>
  <c r="JOE67" i="7"/>
  <c r="JOG67" i="7"/>
  <c r="JOI67" i="7"/>
  <c r="JOK67" i="7"/>
  <c r="JOM67" i="7"/>
  <c r="JOO67" i="7"/>
  <c r="JOQ67" i="7"/>
  <c r="JOS67" i="7"/>
  <c r="JOU67" i="7"/>
  <c r="JOW67" i="7"/>
  <c r="JOY67" i="7"/>
  <c r="JPA67" i="7"/>
  <c r="JPC67" i="7"/>
  <c r="JPE67" i="7"/>
  <c r="JPG67" i="7"/>
  <c r="JPI67" i="7"/>
  <c r="JPK67" i="7"/>
  <c r="JPM67" i="7"/>
  <c r="JPO67" i="7"/>
  <c r="JPQ67" i="7"/>
  <c r="JPS67" i="7"/>
  <c r="JPU67" i="7"/>
  <c r="JPW67" i="7"/>
  <c r="JPY67" i="7"/>
  <c r="JQA67" i="7"/>
  <c r="JQC67" i="7"/>
  <c r="JQE67" i="7"/>
  <c r="JQG67" i="7"/>
  <c r="JQI67" i="7"/>
  <c r="JQK67" i="7"/>
  <c r="JQM67" i="7"/>
  <c r="JQO67" i="7"/>
  <c r="JQQ67" i="7"/>
  <c r="JQS67" i="7"/>
  <c r="JQU67" i="7"/>
  <c r="JQW67" i="7"/>
  <c r="JQY67" i="7"/>
  <c r="JRA67" i="7"/>
  <c r="JRC67" i="7"/>
  <c r="JRE67" i="7"/>
  <c r="JRG67" i="7"/>
  <c r="JRI67" i="7"/>
  <c r="JRK67" i="7"/>
  <c r="JRM67" i="7"/>
  <c r="JRO67" i="7"/>
  <c r="JRQ67" i="7"/>
  <c r="JRS67" i="7"/>
  <c r="JRU67" i="7"/>
  <c r="JRW67" i="7"/>
  <c r="JRY67" i="7"/>
  <c r="JSA67" i="7"/>
  <c r="JSC67" i="7"/>
  <c r="JSE67" i="7"/>
  <c r="JSG67" i="7"/>
  <c r="JSI67" i="7"/>
  <c r="JSK67" i="7"/>
  <c r="JSM67" i="7"/>
  <c r="JSO67" i="7"/>
  <c r="JSQ67" i="7"/>
  <c r="JSS67" i="7"/>
  <c r="JSU67" i="7"/>
  <c r="JSW67" i="7"/>
  <c r="JSY67" i="7"/>
  <c r="JTA67" i="7"/>
  <c r="JTC67" i="7"/>
  <c r="JTE67" i="7"/>
  <c r="JTG67" i="7"/>
  <c r="JTI67" i="7"/>
  <c r="JTK67" i="7"/>
  <c r="JTM67" i="7"/>
  <c r="JTO67" i="7"/>
  <c r="JTQ67" i="7"/>
  <c r="JTS67" i="7"/>
  <c r="JTU67" i="7"/>
  <c r="JTW67" i="7"/>
  <c r="JTY67" i="7"/>
  <c r="JUA67" i="7"/>
  <c r="JUC67" i="7"/>
  <c r="JUE67" i="7"/>
  <c r="JUG67" i="7"/>
  <c r="JUI67" i="7"/>
  <c r="JUK67" i="7"/>
  <c r="JUM67" i="7"/>
  <c r="JUO67" i="7"/>
  <c r="JUQ67" i="7"/>
  <c r="JUS67" i="7"/>
  <c r="JUU67" i="7"/>
  <c r="JUW67" i="7"/>
  <c r="JUY67" i="7"/>
  <c r="JVA67" i="7"/>
  <c r="JVC67" i="7"/>
  <c r="JVE67" i="7"/>
  <c r="JVG67" i="7"/>
  <c r="JVI67" i="7"/>
  <c r="JVK67" i="7"/>
  <c r="JVM67" i="7"/>
  <c r="JVO67" i="7"/>
  <c r="JVQ67" i="7"/>
  <c r="JVS67" i="7"/>
  <c r="JVU67" i="7"/>
  <c r="JVW67" i="7"/>
  <c r="JVY67" i="7"/>
  <c r="JWA67" i="7"/>
  <c r="JWC67" i="7"/>
  <c r="JWE67" i="7"/>
  <c r="JWG67" i="7"/>
  <c r="JWI67" i="7"/>
  <c r="JWK67" i="7"/>
  <c r="JWM67" i="7"/>
  <c r="JWO67" i="7"/>
  <c r="JWQ67" i="7"/>
  <c r="JWS67" i="7"/>
  <c r="JWU67" i="7"/>
  <c r="JWW67" i="7"/>
  <c r="JWY67" i="7"/>
  <c r="JXA67" i="7"/>
  <c r="JXC67" i="7"/>
  <c r="JXE67" i="7"/>
  <c r="JXG67" i="7"/>
  <c r="JXI67" i="7"/>
  <c r="JXK67" i="7"/>
  <c r="JXM67" i="7"/>
  <c r="JXO67" i="7"/>
  <c r="JXQ67" i="7"/>
  <c r="JXS67" i="7"/>
  <c r="JXU67" i="7"/>
  <c r="JXW67" i="7"/>
  <c r="JXY67" i="7"/>
  <c r="JYA67" i="7"/>
  <c r="JYC67" i="7"/>
  <c r="JYE67" i="7"/>
  <c r="JYG67" i="7"/>
  <c r="JYI67" i="7"/>
  <c r="JYK67" i="7"/>
  <c r="JYM67" i="7"/>
  <c r="JYO67" i="7"/>
  <c r="JYQ67" i="7"/>
  <c r="JYS67" i="7"/>
  <c r="JYU67" i="7"/>
  <c r="JYW67" i="7"/>
  <c r="JYY67" i="7"/>
  <c r="JZA67" i="7"/>
  <c r="JZC67" i="7"/>
  <c r="JZE67" i="7"/>
  <c r="JZG67" i="7"/>
  <c r="JZI67" i="7"/>
  <c r="JZK67" i="7"/>
  <c r="JZM67" i="7"/>
  <c r="JZO67" i="7"/>
  <c r="JZQ67" i="7"/>
  <c r="JZS67" i="7"/>
  <c r="JZU67" i="7"/>
  <c r="JZW67" i="7"/>
  <c r="JZY67" i="7"/>
  <c r="KAA67" i="7"/>
  <c r="KAC67" i="7"/>
  <c r="KAE67" i="7"/>
  <c r="KAG67" i="7"/>
  <c r="KAI67" i="7"/>
  <c r="KAK67" i="7"/>
  <c r="KAM67" i="7"/>
  <c r="KAO67" i="7"/>
  <c r="KAQ67" i="7"/>
  <c r="KAS67" i="7"/>
  <c r="KAU67" i="7"/>
  <c r="KAW67" i="7"/>
  <c r="KAY67" i="7"/>
  <c r="KBA67" i="7"/>
  <c r="KBC67" i="7"/>
  <c r="KBE67" i="7"/>
  <c r="KBG67" i="7"/>
  <c r="KBI67" i="7"/>
  <c r="KBK67" i="7"/>
  <c r="KBM67" i="7"/>
  <c r="KBO67" i="7"/>
  <c r="KBQ67" i="7"/>
  <c r="KBS67" i="7"/>
  <c r="KBU67" i="7"/>
  <c r="KBW67" i="7"/>
  <c r="KBY67" i="7"/>
  <c r="KCA67" i="7"/>
  <c r="KCC67" i="7"/>
  <c r="KCE67" i="7"/>
  <c r="KCG67" i="7"/>
  <c r="KCI67" i="7"/>
  <c r="KCK67" i="7"/>
  <c r="KCM67" i="7"/>
  <c r="KCO67" i="7"/>
  <c r="KCQ67" i="7"/>
  <c r="KCS67" i="7"/>
  <c r="KCU67" i="7"/>
  <c r="KCW67" i="7"/>
  <c r="KCY67" i="7"/>
  <c r="KDA67" i="7"/>
  <c r="KDC67" i="7"/>
  <c r="KDE67" i="7"/>
  <c r="KDG67" i="7"/>
  <c r="KDI67" i="7"/>
  <c r="KDK67" i="7"/>
  <c r="KDM67" i="7"/>
  <c r="KDO67" i="7"/>
  <c r="KDQ67" i="7"/>
  <c r="KDS67" i="7"/>
  <c r="KDU67" i="7"/>
  <c r="KDW67" i="7"/>
  <c r="KDY67" i="7"/>
  <c r="KEA67" i="7"/>
  <c r="KEC67" i="7"/>
  <c r="KEE67" i="7"/>
  <c r="KEG67" i="7"/>
  <c r="KEI67" i="7"/>
  <c r="KEK67" i="7"/>
  <c r="KEM67" i="7"/>
  <c r="KEO67" i="7"/>
  <c r="KEQ67" i="7"/>
  <c r="KES67" i="7"/>
  <c r="KEU67" i="7"/>
  <c r="KEW67" i="7"/>
  <c r="KEY67" i="7"/>
  <c r="KFA67" i="7"/>
  <c r="KFC67" i="7"/>
  <c r="KFE67" i="7"/>
  <c r="KFG67" i="7"/>
  <c r="KFI67" i="7"/>
  <c r="KFK67" i="7"/>
  <c r="KFM67" i="7"/>
  <c r="KFO67" i="7"/>
  <c r="KFQ67" i="7"/>
  <c r="KFS67" i="7"/>
  <c r="KFU67" i="7"/>
  <c r="KFW67" i="7"/>
  <c r="KFY67" i="7"/>
  <c r="KGA67" i="7"/>
  <c r="KGC67" i="7"/>
  <c r="KGE67" i="7"/>
  <c r="KGG67" i="7"/>
  <c r="KGI67" i="7"/>
  <c r="KGK67" i="7"/>
  <c r="KGM67" i="7"/>
  <c r="KGO67" i="7"/>
  <c r="KGQ67" i="7"/>
  <c r="KGS67" i="7"/>
  <c r="KGU67" i="7"/>
  <c r="KGW67" i="7"/>
  <c r="KGY67" i="7"/>
  <c r="KHA67" i="7"/>
  <c r="KHC67" i="7"/>
  <c r="KHE67" i="7"/>
  <c r="KHG67" i="7"/>
  <c r="KHI67" i="7"/>
  <c r="KHK67" i="7"/>
  <c r="KHM67" i="7"/>
  <c r="KHO67" i="7"/>
  <c r="KHQ67" i="7"/>
  <c r="KHS67" i="7"/>
  <c r="KHU67" i="7"/>
  <c r="KHW67" i="7"/>
  <c r="KHY67" i="7"/>
  <c r="KIA67" i="7"/>
  <c r="KIC67" i="7"/>
  <c r="KIE67" i="7"/>
  <c r="KIG67" i="7"/>
  <c r="KII67" i="7"/>
  <c r="KIK67" i="7"/>
  <c r="KIM67" i="7"/>
  <c r="KIO67" i="7"/>
  <c r="KIQ67" i="7"/>
  <c r="KIS67" i="7"/>
  <c r="KIU67" i="7"/>
  <c r="KIW67" i="7"/>
  <c r="KIY67" i="7"/>
  <c r="KJA67" i="7"/>
  <c r="KJC67" i="7"/>
  <c r="KJE67" i="7"/>
  <c r="KJG67" i="7"/>
  <c r="KJI67" i="7"/>
  <c r="KJK67" i="7"/>
  <c r="KJM67" i="7"/>
  <c r="KJO67" i="7"/>
  <c r="KJQ67" i="7"/>
  <c r="KJS67" i="7"/>
  <c r="KJU67" i="7"/>
  <c r="KJW67" i="7"/>
  <c r="KJY67" i="7"/>
  <c r="KKA67" i="7"/>
  <c r="KKC67" i="7"/>
  <c r="KKE67" i="7"/>
  <c r="KKG67" i="7"/>
  <c r="KKI67" i="7"/>
  <c r="KKK67" i="7"/>
  <c r="KKM67" i="7"/>
  <c r="KKO67" i="7"/>
  <c r="KKQ67" i="7"/>
  <c r="KKS67" i="7"/>
  <c r="KKU67" i="7"/>
  <c r="KKW67" i="7"/>
  <c r="KKY67" i="7"/>
  <c r="KLA67" i="7"/>
  <c r="KLC67" i="7"/>
  <c r="KLE67" i="7"/>
  <c r="KLG67" i="7"/>
  <c r="KLI67" i="7"/>
  <c r="KLK67" i="7"/>
  <c r="KLM67" i="7"/>
  <c r="KLO67" i="7"/>
  <c r="KLQ67" i="7"/>
  <c r="KLS67" i="7"/>
  <c r="KLU67" i="7"/>
  <c r="KLW67" i="7"/>
  <c r="KLY67" i="7"/>
  <c r="KMA67" i="7"/>
  <c r="KMC67" i="7"/>
  <c r="KME67" i="7"/>
  <c r="KMG67" i="7"/>
  <c r="KMI67" i="7"/>
  <c r="KMK67" i="7"/>
  <c r="KMM67" i="7"/>
  <c r="KMO67" i="7"/>
  <c r="KMQ67" i="7"/>
  <c r="KMS67" i="7"/>
  <c r="KMU67" i="7"/>
  <c r="KMW67" i="7"/>
  <c r="KMY67" i="7"/>
  <c r="KNA67" i="7"/>
  <c r="KNC67" i="7"/>
  <c r="KNE67" i="7"/>
  <c r="KNG67" i="7"/>
  <c r="KNI67" i="7"/>
  <c r="KNK67" i="7"/>
  <c r="KNM67" i="7"/>
  <c r="KNO67" i="7"/>
  <c r="KNQ67" i="7"/>
  <c r="KNS67" i="7"/>
  <c r="KNU67" i="7"/>
  <c r="KNW67" i="7"/>
  <c r="KNY67" i="7"/>
  <c r="KOA67" i="7"/>
  <c r="KOC67" i="7"/>
  <c r="KOE67" i="7"/>
  <c r="KOG67" i="7"/>
  <c r="KOI67" i="7"/>
  <c r="KOK67" i="7"/>
  <c r="KOM67" i="7"/>
  <c r="KOO67" i="7"/>
  <c r="KOQ67" i="7"/>
  <c r="KOS67" i="7"/>
  <c r="KOU67" i="7"/>
  <c r="KOW67" i="7"/>
  <c r="KOY67" i="7"/>
  <c r="KPA67" i="7"/>
  <c r="KPC67" i="7"/>
  <c r="KPE67" i="7"/>
  <c r="KPG67" i="7"/>
  <c r="KPI67" i="7"/>
  <c r="KPK67" i="7"/>
  <c r="KPM67" i="7"/>
  <c r="KPO67" i="7"/>
  <c r="KPQ67" i="7"/>
  <c r="KPS67" i="7"/>
  <c r="KPU67" i="7"/>
  <c r="KPW67" i="7"/>
  <c r="KPY67" i="7"/>
  <c r="KQA67" i="7"/>
  <c r="KQC67" i="7"/>
  <c r="KQE67" i="7"/>
  <c r="KQG67" i="7"/>
  <c r="KQI67" i="7"/>
  <c r="KQK67" i="7"/>
  <c r="KQM67" i="7"/>
  <c r="KQO67" i="7"/>
  <c r="KQQ67" i="7"/>
  <c r="KQS67" i="7"/>
  <c r="KQU67" i="7"/>
  <c r="KQW67" i="7"/>
  <c r="KQY67" i="7"/>
  <c r="KRA67" i="7"/>
  <c r="KRC67" i="7"/>
  <c r="KRE67" i="7"/>
  <c r="KRG67" i="7"/>
  <c r="KRI67" i="7"/>
  <c r="KRK67" i="7"/>
  <c r="KRM67" i="7"/>
  <c r="KRO67" i="7"/>
  <c r="KRQ67" i="7"/>
  <c r="KRS67" i="7"/>
  <c r="KRU67" i="7"/>
  <c r="KRW67" i="7"/>
  <c r="KRY67" i="7"/>
  <c r="KSA67" i="7"/>
  <c r="KSC67" i="7"/>
  <c r="KSE67" i="7"/>
  <c r="KSG67" i="7"/>
  <c r="KSI67" i="7"/>
  <c r="KSK67" i="7"/>
  <c r="KSM67" i="7"/>
  <c r="KSO67" i="7"/>
  <c r="KSQ67" i="7"/>
  <c r="KSS67" i="7"/>
  <c r="KSU67" i="7"/>
  <c r="KSW67" i="7"/>
  <c r="KSY67" i="7"/>
  <c r="KTA67" i="7"/>
  <c r="KTC67" i="7"/>
  <c r="KTE67" i="7"/>
  <c r="KTG67" i="7"/>
  <c r="KTI67" i="7"/>
  <c r="KTK67" i="7"/>
  <c r="KTM67" i="7"/>
  <c r="KTO67" i="7"/>
  <c r="KTQ67" i="7"/>
  <c r="KTS67" i="7"/>
  <c r="KTU67" i="7"/>
  <c r="KTW67" i="7"/>
  <c r="KTY67" i="7"/>
  <c r="KUA67" i="7"/>
  <c r="KUC67" i="7"/>
  <c r="KUE67" i="7"/>
  <c r="KUG67" i="7"/>
  <c r="KUI67" i="7"/>
  <c r="KUK67" i="7"/>
  <c r="KUM67" i="7"/>
  <c r="KUO67" i="7"/>
  <c r="KUQ67" i="7"/>
  <c r="KUS67" i="7"/>
  <c r="KUU67" i="7"/>
  <c r="KUW67" i="7"/>
  <c r="KUY67" i="7"/>
  <c r="KVA67" i="7"/>
  <c r="KVC67" i="7"/>
  <c r="KVE67" i="7"/>
  <c r="KVG67" i="7"/>
  <c r="KVI67" i="7"/>
  <c r="KVK67" i="7"/>
  <c r="KVM67" i="7"/>
  <c r="KVO67" i="7"/>
  <c r="KVQ67" i="7"/>
  <c r="KVS67" i="7"/>
  <c r="KVU67" i="7"/>
  <c r="KVW67" i="7"/>
  <c r="KVY67" i="7"/>
  <c r="KWA67" i="7"/>
  <c r="KWC67" i="7"/>
  <c r="KWE67" i="7"/>
  <c r="KWG67" i="7"/>
  <c r="KWI67" i="7"/>
  <c r="KWK67" i="7"/>
  <c r="KWM67" i="7"/>
  <c r="KWO67" i="7"/>
  <c r="KWQ67" i="7"/>
  <c r="KWS67" i="7"/>
  <c r="KWU67" i="7"/>
  <c r="KWW67" i="7"/>
  <c r="KWY67" i="7"/>
  <c r="KXA67" i="7"/>
  <c r="KXC67" i="7"/>
  <c r="KXE67" i="7"/>
  <c r="KXG67" i="7"/>
  <c r="KXI67" i="7"/>
  <c r="KXK67" i="7"/>
  <c r="KXM67" i="7"/>
  <c r="KXO67" i="7"/>
  <c r="KXQ67" i="7"/>
  <c r="KXS67" i="7"/>
  <c r="KXU67" i="7"/>
  <c r="KXW67" i="7"/>
  <c r="KXY67" i="7"/>
  <c r="KYA67" i="7"/>
  <c r="KYC67" i="7"/>
  <c r="KYE67" i="7"/>
  <c r="KYG67" i="7"/>
  <c r="KYI67" i="7"/>
  <c r="KYK67" i="7"/>
  <c r="KYM67" i="7"/>
  <c r="KYO67" i="7"/>
  <c r="KYQ67" i="7"/>
  <c r="KYS67" i="7"/>
  <c r="KYU67" i="7"/>
  <c r="KYW67" i="7"/>
  <c r="KYY67" i="7"/>
  <c r="KZA67" i="7"/>
  <c r="KZC67" i="7"/>
  <c r="KZE67" i="7"/>
  <c r="KZG67" i="7"/>
  <c r="KZI67" i="7"/>
  <c r="KZK67" i="7"/>
  <c r="KZM67" i="7"/>
  <c r="KZO67" i="7"/>
  <c r="KZQ67" i="7"/>
  <c r="KZS67" i="7"/>
  <c r="KZU67" i="7"/>
  <c r="KZW67" i="7"/>
  <c r="KZY67" i="7"/>
  <c r="LAA67" i="7"/>
  <c r="LAC67" i="7"/>
  <c r="LAE67" i="7"/>
  <c r="LAG67" i="7"/>
  <c r="LAI67" i="7"/>
  <c r="LAK67" i="7"/>
  <c r="LAM67" i="7"/>
  <c r="LAO67" i="7"/>
  <c r="LAQ67" i="7"/>
  <c r="LAS67" i="7"/>
  <c r="LAU67" i="7"/>
  <c r="LAW67" i="7"/>
  <c r="LAY67" i="7"/>
  <c r="LBA67" i="7"/>
  <c r="LBC67" i="7"/>
  <c r="LBE67" i="7"/>
  <c r="LBG67" i="7"/>
  <c r="LBI67" i="7"/>
  <c r="LBK67" i="7"/>
  <c r="LBM67" i="7"/>
  <c r="LBO67" i="7"/>
  <c r="LBQ67" i="7"/>
  <c r="LBS67" i="7"/>
  <c r="LBU67" i="7"/>
  <c r="LBW67" i="7"/>
  <c r="LBY67" i="7"/>
  <c r="LCA67" i="7"/>
  <c r="LCC67" i="7"/>
  <c r="LCE67" i="7"/>
  <c r="LCG67" i="7"/>
  <c r="LCI67" i="7"/>
  <c r="LCK67" i="7"/>
  <c r="LCM67" i="7"/>
  <c r="LCO67" i="7"/>
  <c r="LCQ67" i="7"/>
  <c r="LCS67" i="7"/>
  <c r="LCU67" i="7"/>
  <c r="LCW67" i="7"/>
  <c r="LCY67" i="7"/>
  <c r="LDA67" i="7"/>
  <c r="LDC67" i="7"/>
  <c r="LDE67" i="7"/>
  <c r="LDG67" i="7"/>
  <c r="LDI67" i="7"/>
  <c r="LDK67" i="7"/>
  <c r="LDM67" i="7"/>
  <c r="LDO67" i="7"/>
  <c r="LDQ67" i="7"/>
  <c r="LDS67" i="7"/>
  <c r="LDU67" i="7"/>
  <c r="LDW67" i="7"/>
  <c r="LDY67" i="7"/>
  <c r="LEA67" i="7"/>
  <c r="LEC67" i="7"/>
  <c r="LEE67" i="7"/>
  <c r="LEG67" i="7"/>
  <c r="LEI67" i="7"/>
  <c r="LEK67" i="7"/>
  <c r="LEM67" i="7"/>
  <c r="LEO67" i="7"/>
  <c r="LEQ67" i="7"/>
  <c r="LES67" i="7"/>
  <c r="LEU67" i="7"/>
  <c r="LEW67" i="7"/>
  <c r="LEY67" i="7"/>
  <c r="LFA67" i="7"/>
  <c r="LFC67" i="7"/>
  <c r="LFE67" i="7"/>
  <c r="LFG67" i="7"/>
  <c r="LFI67" i="7"/>
  <c r="LFK67" i="7"/>
  <c r="LFM67" i="7"/>
  <c r="LFO67" i="7"/>
  <c r="LFQ67" i="7"/>
  <c r="LFS67" i="7"/>
  <c r="LFU67" i="7"/>
  <c r="LFW67" i="7"/>
  <c r="LFY67" i="7"/>
  <c r="LGA67" i="7"/>
  <c r="LGC67" i="7"/>
  <c r="LGE67" i="7"/>
  <c r="LGG67" i="7"/>
  <c r="LGI67" i="7"/>
  <c r="LGK67" i="7"/>
  <c r="LGM67" i="7"/>
  <c r="LGO67" i="7"/>
  <c r="LGQ67" i="7"/>
  <c r="LGS67" i="7"/>
  <c r="LGU67" i="7"/>
  <c r="LGW67" i="7"/>
  <c r="LGY67" i="7"/>
  <c r="LHA67" i="7"/>
  <c r="LHC67" i="7"/>
  <c r="LHE67" i="7"/>
  <c r="LHG67" i="7"/>
  <c r="LHI67" i="7"/>
  <c r="LHK67" i="7"/>
  <c r="LHM67" i="7"/>
  <c r="LHO67" i="7"/>
  <c r="LHQ67" i="7"/>
  <c r="LHS67" i="7"/>
  <c r="LHU67" i="7"/>
  <c r="LHW67" i="7"/>
  <c r="LHY67" i="7"/>
  <c r="LIA67" i="7"/>
  <c r="LIC67" i="7"/>
  <c r="LIE67" i="7"/>
  <c r="LIG67" i="7"/>
  <c r="LII67" i="7"/>
  <c r="LIK67" i="7"/>
  <c r="LIM67" i="7"/>
  <c r="LIO67" i="7"/>
  <c r="LIQ67" i="7"/>
  <c r="LIS67" i="7"/>
  <c r="LIU67" i="7"/>
  <c r="LIW67" i="7"/>
  <c r="LIY67" i="7"/>
  <c r="LJA67" i="7"/>
  <c r="LJC67" i="7"/>
  <c r="LJE67" i="7"/>
  <c r="LJG67" i="7"/>
  <c r="LJI67" i="7"/>
  <c r="LJK67" i="7"/>
  <c r="LJM67" i="7"/>
  <c r="LJO67" i="7"/>
  <c r="LJQ67" i="7"/>
  <c r="LJS67" i="7"/>
  <c r="LJU67" i="7"/>
  <c r="LJW67" i="7"/>
  <c r="LJY67" i="7"/>
  <c r="LKA67" i="7"/>
  <c r="LKC67" i="7"/>
  <c r="LKE67" i="7"/>
  <c r="LKG67" i="7"/>
  <c r="LKI67" i="7"/>
  <c r="LKK67" i="7"/>
  <c r="LKM67" i="7"/>
  <c r="LKO67" i="7"/>
  <c r="LKQ67" i="7"/>
  <c r="LKS67" i="7"/>
  <c r="LKU67" i="7"/>
  <c r="LKW67" i="7"/>
  <c r="LKY67" i="7"/>
  <c r="LLA67" i="7"/>
  <c r="LLC67" i="7"/>
  <c r="LLE67" i="7"/>
  <c r="LLG67" i="7"/>
  <c r="LLI67" i="7"/>
  <c r="LLK67" i="7"/>
  <c r="LLM67" i="7"/>
  <c r="LLO67" i="7"/>
  <c r="LLQ67" i="7"/>
  <c r="LLS67" i="7"/>
  <c r="LLU67" i="7"/>
  <c r="LLW67" i="7"/>
  <c r="LLY67" i="7"/>
  <c r="LMA67" i="7"/>
  <c r="LMC67" i="7"/>
  <c r="LME67" i="7"/>
  <c r="LMG67" i="7"/>
  <c r="LMI67" i="7"/>
  <c r="LMK67" i="7"/>
  <c r="LMM67" i="7"/>
  <c r="LMO67" i="7"/>
  <c r="LMQ67" i="7"/>
  <c r="LMS67" i="7"/>
  <c r="LMU67" i="7"/>
  <c r="LMW67" i="7"/>
  <c r="LMY67" i="7"/>
  <c r="LNA67" i="7"/>
  <c r="LNC67" i="7"/>
  <c r="LNE67" i="7"/>
  <c r="LNG67" i="7"/>
  <c r="LNI67" i="7"/>
  <c r="LNK67" i="7"/>
  <c r="LNM67" i="7"/>
  <c r="LNO67" i="7"/>
  <c r="LNQ67" i="7"/>
  <c r="LNS67" i="7"/>
  <c r="LNU67" i="7"/>
  <c r="LNW67" i="7"/>
  <c r="LNY67" i="7"/>
  <c r="LOA67" i="7"/>
  <c r="LOC67" i="7"/>
  <c r="LOE67" i="7"/>
  <c r="LOG67" i="7"/>
  <c r="LOI67" i="7"/>
  <c r="LOK67" i="7"/>
  <c r="LOM67" i="7"/>
  <c r="LOO67" i="7"/>
  <c r="LOQ67" i="7"/>
  <c r="LOS67" i="7"/>
  <c r="LOU67" i="7"/>
  <c r="LOW67" i="7"/>
  <c r="LOY67" i="7"/>
  <c r="LPA67" i="7"/>
  <c r="LPC67" i="7"/>
  <c r="LPE67" i="7"/>
  <c r="LPG67" i="7"/>
  <c r="LPI67" i="7"/>
  <c r="LPK67" i="7"/>
  <c r="LPM67" i="7"/>
  <c r="LPO67" i="7"/>
  <c r="LPQ67" i="7"/>
  <c r="LPS67" i="7"/>
  <c r="LPU67" i="7"/>
  <c r="LPW67" i="7"/>
  <c r="LPY67" i="7"/>
  <c r="LQA67" i="7"/>
  <c r="LQC67" i="7"/>
  <c r="LQE67" i="7"/>
  <c r="LQG67" i="7"/>
  <c r="LQI67" i="7"/>
  <c r="LQK67" i="7"/>
  <c r="LQM67" i="7"/>
  <c r="LQO67" i="7"/>
  <c r="LQQ67" i="7"/>
  <c r="LQS67" i="7"/>
  <c r="LQU67" i="7"/>
  <c r="LQW67" i="7"/>
  <c r="LQY67" i="7"/>
  <c r="LRA67" i="7"/>
  <c r="LRC67" i="7"/>
  <c r="LRE67" i="7"/>
  <c r="LRG67" i="7"/>
  <c r="LRI67" i="7"/>
  <c r="LRK67" i="7"/>
  <c r="LRM67" i="7"/>
  <c r="LRO67" i="7"/>
  <c r="LRQ67" i="7"/>
  <c r="LRS67" i="7"/>
  <c r="LRU67" i="7"/>
  <c r="LRW67" i="7"/>
  <c r="LRY67" i="7"/>
  <c r="LSA67" i="7"/>
  <c r="LSC67" i="7"/>
  <c r="LSE67" i="7"/>
  <c r="LSG67" i="7"/>
  <c r="LSI67" i="7"/>
  <c r="LSK67" i="7"/>
  <c r="LSM67" i="7"/>
  <c r="LSO67" i="7"/>
  <c r="LSQ67" i="7"/>
  <c r="LSS67" i="7"/>
  <c r="LSU67" i="7"/>
  <c r="LSW67" i="7"/>
  <c r="LSY67" i="7"/>
  <c r="LTA67" i="7"/>
  <c r="LTC67" i="7"/>
  <c r="LTE67" i="7"/>
  <c r="LTG67" i="7"/>
  <c r="LTI67" i="7"/>
  <c r="LTK67" i="7"/>
  <c r="LTM67" i="7"/>
  <c r="LTO67" i="7"/>
  <c r="LTQ67" i="7"/>
  <c r="LTS67" i="7"/>
  <c r="LTU67" i="7"/>
  <c r="LTW67" i="7"/>
  <c r="LTY67" i="7"/>
  <c r="LUA67" i="7"/>
  <c r="LUC67" i="7"/>
  <c r="LUE67" i="7"/>
  <c r="LUG67" i="7"/>
  <c r="LUI67" i="7"/>
  <c r="LUK67" i="7"/>
  <c r="LUM67" i="7"/>
  <c r="LUO67" i="7"/>
  <c r="LUQ67" i="7"/>
  <c r="LUS67" i="7"/>
  <c r="LUU67" i="7"/>
  <c r="LUW67" i="7"/>
  <c r="LUY67" i="7"/>
  <c r="LVA67" i="7"/>
  <c r="LVC67" i="7"/>
  <c r="LVE67" i="7"/>
  <c r="LVG67" i="7"/>
  <c r="LVI67" i="7"/>
  <c r="LVK67" i="7"/>
  <c r="LVM67" i="7"/>
  <c r="LVO67" i="7"/>
  <c r="LVQ67" i="7"/>
  <c r="LVS67" i="7"/>
  <c r="LVU67" i="7"/>
  <c r="LVW67" i="7"/>
  <c r="LVY67" i="7"/>
  <c r="LWA67" i="7"/>
  <c r="LWC67" i="7"/>
  <c r="LWE67" i="7"/>
  <c r="LWG67" i="7"/>
  <c r="LWI67" i="7"/>
  <c r="LWK67" i="7"/>
  <c r="LWM67" i="7"/>
  <c r="LWO67" i="7"/>
  <c r="LWQ67" i="7"/>
  <c r="LWS67" i="7"/>
  <c r="LWU67" i="7"/>
  <c r="LWW67" i="7"/>
  <c r="LWY67" i="7"/>
  <c r="LXA67" i="7"/>
  <c r="LXC67" i="7"/>
  <c r="LXE67" i="7"/>
  <c r="LXG67" i="7"/>
  <c r="LXI67" i="7"/>
  <c r="LXK67" i="7"/>
  <c r="LXM67" i="7"/>
  <c r="LXO67" i="7"/>
  <c r="LXQ67" i="7"/>
  <c r="LXS67" i="7"/>
  <c r="LXU67" i="7"/>
  <c r="LXW67" i="7"/>
  <c r="LXY67" i="7"/>
  <c r="LYA67" i="7"/>
  <c r="LYC67" i="7"/>
  <c r="LYE67" i="7"/>
  <c r="LYG67" i="7"/>
  <c r="LYI67" i="7"/>
  <c r="LYK67" i="7"/>
  <c r="LYM67" i="7"/>
  <c r="LYO67" i="7"/>
  <c r="LYQ67" i="7"/>
  <c r="LYS67" i="7"/>
  <c r="LYU67" i="7"/>
  <c r="LYW67" i="7"/>
  <c r="LYY67" i="7"/>
  <c r="LZA67" i="7"/>
  <c r="LZC67" i="7"/>
  <c r="LZE67" i="7"/>
  <c r="LZG67" i="7"/>
  <c r="LZI67" i="7"/>
  <c r="LZK67" i="7"/>
  <c r="LZM67" i="7"/>
  <c r="LZO67" i="7"/>
  <c r="LZQ67" i="7"/>
  <c r="LZS67" i="7"/>
  <c r="LZU67" i="7"/>
  <c r="LZW67" i="7"/>
  <c r="LZY67" i="7"/>
  <c r="MAA67" i="7"/>
  <c r="MAC67" i="7"/>
  <c r="MAE67" i="7"/>
  <c r="MAG67" i="7"/>
  <c r="MAI67" i="7"/>
  <c r="MAK67" i="7"/>
  <c r="MAM67" i="7"/>
  <c r="MAO67" i="7"/>
  <c r="MAQ67" i="7"/>
  <c r="MAS67" i="7"/>
  <c r="MAU67" i="7"/>
  <c r="MAW67" i="7"/>
  <c r="MAY67" i="7"/>
  <c r="MBA67" i="7"/>
  <c r="MBC67" i="7"/>
  <c r="MBE67" i="7"/>
  <c r="MBG67" i="7"/>
  <c r="MBI67" i="7"/>
  <c r="MBK67" i="7"/>
  <c r="MBM67" i="7"/>
  <c r="MBO67" i="7"/>
  <c r="MBQ67" i="7"/>
  <c r="MBS67" i="7"/>
  <c r="MBU67" i="7"/>
  <c r="MBW67" i="7"/>
  <c r="MBY67" i="7"/>
  <c r="MCA67" i="7"/>
  <c r="MCC67" i="7"/>
  <c r="MCE67" i="7"/>
  <c r="MCG67" i="7"/>
  <c r="MCI67" i="7"/>
  <c r="MCK67" i="7"/>
  <c r="MCM67" i="7"/>
  <c r="MCO67" i="7"/>
  <c r="MCQ67" i="7"/>
  <c r="MCS67" i="7"/>
  <c r="MCU67" i="7"/>
  <c r="MCW67" i="7"/>
  <c r="MCY67" i="7"/>
  <c r="MDA67" i="7"/>
  <c r="MDC67" i="7"/>
  <c r="MDE67" i="7"/>
  <c r="MDG67" i="7"/>
  <c r="MDI67" i="7"/>
  <c r="MDK67" i="7"/>
  <c r="MDM67" i="7"/>
  <c r="MDO67" i="7"/>
  <c r="MDQ67" i="7"/>
  <c r="MDS67" i="7"/>
  <c r="MDU67" i="7"/>
  <c r="MDW67" i="7"/>
  <c r="MDY67" i="7"/>
  <c r="MEA67" i="7"/>
  <c r="MEC67" i="7"/>
  <c r="MEE67" i="7"/>
  <c r="MEG67" i="7"/>
  <c r="MEI67" i="7"/>
  <c r="MEK67" i="7"/>
  <c r="MEM67" i="7"/>
  <c r="MEO67" i="7"/>
  <c r="MEQ67" i="7"/>
  <c r="MES67" i="7"/>
  <c r="MEU67" i="7"/>
  <c r="MEW67" i="7"/>
  <c r="MEY67" i="7"/>
  <c r="MFA67" i="7"/>
  <c r="MFC67" i="7"/>
  <c r="MFE67" i="7"/>
  <c r="MFG67" i="7"/>
  <c r="MFI67" i="7"/>
  <c r="MFK67" i="7"/>
  <c r="MFM67" i="7"/>
  <c r="MFO67" i="7"/>
  <c r="MFQ67" i="7"/>
  <c r="MFS67" i="7"/>
  <c r="MFU67" i="7"/>
  <c r="MFW67" i="7"/>
  <c r="MFY67" i="7"/>
  <c r="MGA67" i="7"/>
  <c r="MGC67" i="7"/>
  <c r="MGE67" i="7"/>
  <c r="MGG67" i="7"/>
  <c r="MGI67" i="7"/>
  <c r="MGK67" i="7"/>
  <c r="MGM67" i="7"/>
  <c r="MGO67" i="7"/>
  <c r="MGQ67" i="7"/>
  <c r="MGS67" i="7"/>
  <c r="MGU67" i="7"/>
  <c r="MGW67" i="7"/>
  <c r="MGY67" i="7"/>
  <c r="MHA67" i="7"/>
  <c r="MHC67" i="7"/>
  <c r="MHE67" i="7"/>
  <c r="MHG67" i="7"/>
  <c r="MHI67" i="7"/>
  <c r="MHK67" i="7"/>
  <c r="MHM67" i="7"/>
  <c r="MHO67" i="7"/>
  <c r="MHQ67" i="7"/>
  <c r="MHS67" i="7"/>
  <c r="MHU67" i="7"/>
  <c r="MHW67" i="7"/>
  <c r="MHY67" i="7"/>
  <c r="MIA67" i="7"/>
  <c r="MIC67" i="7"/>
  <c r="MIE67" i="7"/>
  <c r="MIG67" i="7"/>
  <c r="MII67" i="7"/>
  <c r="MIK67" i="7"/>
  <c r="MIM67" i="7"/>
  <c r="MIO67" i="7"/>
  <c r="MIQ67" i="7"/>
  <c r="MIS67" i="7"/>
  <c r="MIU67" i="7"/>
  <c r="MIW67" i="7"/>
  <c r="MIY67" i="7"/>
  <c r="MJA67" i="7"/>
  <c r="MJC67" i="7"/>
  <c r="MJE67" i="7"/>
  <c r="MJG67" i="7"/>
  <c r="MJI67" i="7"/>
  <c r="MJK67" i="7"/>
  <c r="MJM67" i="7"/>
  <c r="MJO67" i="7"/>
  <c r="MJQ67" i="7"/>
  <c r="MJS67" i="7"/>
  <c r="MJU67" i="7"/>
  <c r="MJW67" i="7"/>
  <c r="MJY67" i="7"/>
  <c r="MKA67" i="7"/>
  <c r="MKC67" i="7"/>
  <c r="MKE67" i="7"/>
  <c r="MKG67" i="7"/>
  <c r="MKI67" i="7"/>
  <c r="MKK67" i="7"/>
  <c r="MKM67" i="7"/>
  <c r="MKO67" i="7"/>
  <c r="MKQ67" i="7"/>
  <c r="MKS67" i="7"/>
  <c r="MKU67" i="7"/>
  <c r="MKW67" i="7"/>
  <c r="MKY67" i="7"/>
  <c r="MLA67" i="7"/>
  <c r="MLC67" i="7"/>
  <c r="MLE67" i="7"/>
  <c r="MLG67" i="7"/>
  <c r="MLI67" i="7"/>
  <c r="MLK67" i="7"/>
  <c r="MLM67" i="7"/>
  <c r="MLO67" i="7"/>
  <c r="MLQ67" i="7"/>
  <c r="MLS67" i="7"/>
  <c r="MLU67" i="7"/>
  <c r="MLW67" i="7"/>
  <c r="MLY67" i="7"/>
  <c r="MMA67" i="7"/>
  <c r="MMC67" i="7"/>
  <c r="MME67" i="7"/>
  <c r="MMG67" i="7"/>
  <c r="MMI67" i="7"/>
  <c r="MMK67" i="7"/>
  <c r="MMM67" i="7"/>
  <c r="MMO67" i="7"/>
  <c r="MMQ67" i="7"/>
  <c r="MMS67" i="7"/>
  <c r="MMU67" i="7"/>
  <c r="MMW67" i="7"/>
  <c r="MMY67" i="7"/>
  <c r="MNA67" i="7"/>
  <c r="MNC67" i="7"/>
  <c r="MNE67" i="7"/>
  <c r="MNG67" i="7"/>
  <c r="MNI67" i="7"/>
  <c r="MNK67" i="7"/>
  <c r="MNM67" i="7"/>
  <c r="MNO67" i="7"/>
  <c r="MNQ67" i="7"/>
  <c r="MNS67" i="7"/>
  <c r="MNU67" i="7"/>
  <c r="MNW67" i="7"/>
  <c r="MNY67" i="7"/>
  <c r="MOA67" i="7"/>
  <c r="MOC67" i="7"/>
  <c r="MOE67" i="7"/>
  <c r="MOG67" i="7"/>
  <c r="MOI67" i="7"/>
  <c r="MOK67" i="7"/>
  <c r="MOM67" i="7"/>
  <c r="MOO67" i="7"/>
  <c r="MOQ67" i="7"/>
  <c r="MOS67" i="7"/>
  <c r="MOU67" i="7"/>
  <c r="MOW67" i="7"/>
  <c r="MOY67" i="7"/>
  <c r="MPA67" i="7"/>
  <c r="MPC67" i="7"/>
  <c r="MPE67" i="7"/>
  <c r="MPG67" i="7"/>
  <c r="MPI67" i="7"/>
  <c r="MPK67" i="7"/>
  <c r="MPM67" i="7"/>
  <c r="MPO67" i="7"/>
  <c r="MPQ67" i="7"/>
  <c r="MPS67" i="7"/>
  <c r="MPU67" i="7"/>
  <c r="MPW67" i="7"/>
  <c r="MPY67" i="7"/>
  <c r="MQA67" i="7"/>
  <c r="MQC67" i="7"/>
  <c r="MQE67" i="7"/>
  <c r="MQG67" i="7"/>
  <c r="MQI67" i="7"/>
  <c r="MQK67" i="7"/>
  <c r="MQM67" i="7"/>
  <c r="MQO67" i="7"/>
  <c r="MQQ67" i="7"/>
  <c r="MQS67" i="7"/>
  <c r="MQU67" i="7"/>
  <c r="MQW67" i="7"/>
  <c r="MQY67" i="7"/>
  <c r="MRA67" i="7"/>
  <c r="MRC67" i="7"/>
  <c r="MRE67" i="7"/>
  <c r="MRG67" i="7"/>
  <c r="MRI67" i="7"/>
  <c r="MRK67" i="7"/>
  <c r="MRM67" i="7"/>
  <c r="MRO67" i="7"/>
  <c r="MRQ67" i="7"/>
  <c r="MRS67" i="7"/>
  <c r="MRU67" i="7"/>
  <c r="MRW67" i="7"/>
  <c r="MRY67" i="7"/>
  <c r="MSA67" i="7"/>
  <c r="MSC67" i="7"/>
  <c r="MSE67" i="7"/>
  <c r="MSG67" i="7"/>
  <c r="MSI67" i="7"/>
  <c r="MSK67" i="7"/>
  <c r="MSM67" i="7"/>
  <c r="MSO67" i="7"/>
  <c r="MSQ67" i="7"/>
  <c r="MSS67" i="7"/>
  <c r="MSU67" i="7"/>
  <c r="MSW67" i="7"/>
  <c r="MSY67" i="7"/>
  <c r="MTA67" i="7"/>
  <c r="MTC67" i="7"/>
  <c r="MTE67" i="7"/>
  <c r="MTG67" i="7"/>
  <c r="MTI67" i="7"/>
  <c r="MTK67" i="7"/>
  <c r="MTM67" i="7"/>
  <c r="MTO67" i="7"/>
  <c r="MTQ67" i="7"/>
  <c r="MTS67" i="7"/>
  <c r="MTU67" i="7"/>
  <c r="MTW67" i="7"/>
  <c r="MTY67" i="7"/>
  <c r="MUA67" i="7"/>
  <c r="MUC67" i="7"/>
  <c r="MUE67" i="7"/>
  <c r="MUG67" i="7"/>
  <c r="MUI67" i="7"/>
  <c r="MUK67" i="7"/>
  <c r="MUM67" i="7"/>
  <c r="MUO67" i="7"/>
  <c r="MUQ67" i="7"/>
  <c r="MUS67" i="7"/>
  <c r="MUU67" i="7"/>
  <c r="MUW67" i="7"/>
  <c r="MUY67" i="7"/>
  <c r="MVA67" i="7"/>
  <c r="MVC67" i="7"/>
  <c r="MVE67" i="7"/>
  <c r="MVG67" i="7"/>
  <c r="MVI67" i="7"/>
  <c r="MVK67" i="7"/>
  <c r="MVM67" i="7"/>
  <c r="MVO67" i="7"/>
  <c r="MVQ67" i="7"/>
  <c r="MVS67" i="7"/>
  <c r="MVU67" i="7"/>
  <c r="MVW67" i="7"/>
  <c r="MVY67" i="7"/>
  <c r="MWA67" i="7"/>
  <c r="MWC67" i="7"/>
  <c r="MWE67" i="7"/>
  <c r="MWG67" i="7"/>
  <c r="MWI67" i="7"/>
  <c r="MWK67" i="7"/>
  <c r="MWM67" i="7"/>
  <c r="MWO67" i="7"/>
  <c r="MWQ67" i="7"/>
  <c r="MWS67" i="7"/>
  <c r="MWU67" i="7"/>
  <c r="MWW67" i="7"/>
  <c r="MWY67" i="7"/>
  <c r="MXA67" i="7"/>
  <c r="MXC67" i="7"/>
  <c r="MXE67" i="7"/>
  <c r="MXG67" i="7"/>
  <c r="MXI67" i="7"/>
  <c r="MXK67" i="7"/>
  <c r="MXM67" i="7"/>
  <c r="MXO67" i="7"/>
  <c r="MXQ67" i="7"/>
  <c r="MXS67" i="7"/>
  <c r="MXU67" i="7"/>
  <c r="MXW67" i="7"/>
  <c r="MXY67" i="7"/>
  <c r="MYA67" i="7"/>
  <c r="MYC67" i="7"/>
  <c r="MYE67" i="7"/>
  <c r="MYG67" i="7"/>
  <c r="MYI67" i="7"/>
  <c r="MYK67" i="7"/>
  <c r="MYM67" i="7"/>
  <c r="MYO67" i="7"/>
  <c r="MYQ67" i="7"/>
  <c r="MYS67" i="7"/>
  <c r="MYU67" i="7"/>
  <c r="MYW67" i="7"/>
  <c r="MYY67" i="7"/>
  <c r="MZA67" i="7"/>
  <c r="MZC67" i="7"/>
  <c r="MZE67" i="7"/>
  <c r="MZG67" i="7"/>
  <c r="MZI67" i="7"/>
  <c r="MZK67" i="7"/>
  <c r="MZM67" i="7"/>
  <c r="MZO67" i="7"/>
  <c r="MZQ67" i="7"/>
  <c r="MZS67" i="7"/>
  <c r="MZU67" i="7"/>
  <c r="MZW67" i="7"/>
  <c r="MZY67" i="7"/>
  <c r="NAA67" i="7"/>
  <c r="NAC67" i="7"/>
  <c r="NAE67" i="7"/>
  <c r="NAG67" i="7"/>
  <c r="NAI67" i="7"/>
  <c r="NAK67" i="7"/>
  <c r="NAM67" i="7"/>
  <c r="NAO67" i="7"/>
  <c r="NAQ67" i="7"/>
  <c r="NAS67" i="7"/>
  <c r="NAU67" i="7"/>
  <c r="NAW67" i="7"/>
  <c r="NAY67" i="7"/>
  <c r="NBA67" i="7"/>
  <c r="NBC67" i="7"/>
  <c r="NBE67" i="7"/>
  <c r="NBG67" i="7"/>
  <c r="NBI67" i="7"/>
  <c r="NBK67" i="7"/>
  <c r="NBM67" i="7"/>
  <c r="NBO67" i="7"/>
  <c r="NBQ67" i="7"/>
  <c r="NBS67" i="7"/>
  <c r="NBU67" i="7"/>
  <c r="NBW67" i="7"/>
  <c r="NBY67" i="7"/>
  <c r="NCA67" i="7"/>
  <c r="NCC67" i="7"/>
  <c r="NCE67" i="7"/>
  <c r="NCG67" i="7"/>
  <c r="NCI67" i="7"/>
  <c r="NCK67" i="7"/>
  <c r="NCM67" i="7"/>
  <c r="NCO67" i="7"/>
  <c r="NCQ67" i="7"/>
  <c r="NCS67" i="7"/>
  <c r="NCU67" i="7"/>
  <c r="NCW67" i="7"/>
  <c r="NCY67" i="7"/>
  <c r="NDA67" i="7"/>
  <c r="NDC67" i="7"/>
  <c r="NDE67" i="7"/>
  <c r="NDG67" i="7"/>
  <c r="NDI67" i="7"/>
  <c r="NDK67" i="7"/>
  <c r="NDM67" i="7"/>
  <c r="NDO67" i="7"/>
  <c r="NDQ67" i="7"/>
  <c r="NDS67" i="7"/>
  <c r="NDU67" i="7"/>
  <c r="NDW67" i="7"/>
  <c r="NDY67" i="7"/>
  <c r="NEA67" i="7"/>
  <c r="NEC67" i="7"/>
  <c r="NEE67" i="7"/>
  <c r="NEG67" i="7"/>
  <c r="NEI67" i="7"/>
  <c r="NEK67" i="7"/>
  <c r="NEM67" i="7"/>
  <c r="NEO67" i="7"/>
  <c r="NEQ67" i="7"/>
  <c r="NES67" i="7"/>
  <c r="NEU67" i="7"/>
  <c r="NEW67" i="7"/>
  <c r="NEY67" i="7"/>
  <c r="NFA67" i="7"/>
  <c r="NFC67" i="7"/>
  <c r="NFE67" i="7"/>
  <c r="NFG67" i="7"/>
  <c r="NFI67" i="7"/>
  <c r="NFK67" i="7"/>
  <c r="NFM67" i="7"/>
  <c r="NFO67" i="7"/>
  <c r="NFQ67" i="7"/>
  <c r="NFS67" i="7"/>
  <c r="NFU67" i="7"/>
  <c r="NFW67" i="7"/>
  <c r="NFY67" i="7"/>
  <c r="NGA67" i="7"/>
  <c r="NGC67" i="7"/>
  <c r="NGE67" i="7"/>
  <c r="NGG67" i="7"/>
  <c r="NGI67" i="7"/>
  <c r="NGK67" i="7"/>
  <c r="NGM67" i="7"/>
  <c r="NGO67" i="7"/>
  <c r="NGQ67" i="7"/>
  <c r="NGS67" i="7"/>
  <c r="NGU67" i="7"/>
  <c r="NGW67" i="7"/>
  <c r="NGY67" i="7"/>
  <c r="NHA67" i="7"/>
  <c r="NHC67" i="7"/>
  <c r="NHE67" i="7"/>
  <c r="NHG67" i="7"/>
  <c r="NHI67" i="7"/>
  <c r="NHK67" i="7"/>
  <c r="NHM67" i="7"/>
  <c r="NHO67" i="7"/>
  <c r="NHQ67" i="7"/>
  <c r="NHS67" i="7"/>
  <c r="NHU67" i="7"/>
  <c r="NHW67" i="7"/>
  <c r="NHY67" i="7"/>
  <c r="NIA67" i="7"/>
  <c r="NIC67" i="7"/>
  <c r="NIE67" i="7"/>
  <c r="NIG67" i="7"/>
  <c r="NII67" i="7"/>
  <c r="NIK67" i="7"/>
  <c r="NIM67" i="7"/>
  <c r="NIO67" i="7"/>
  <c r="NIQ67" i="7"/>
  <c r="NIS67" i="7"/>
  <c r="NIU67" i="7"/>
  <c r="NIW67" i="7"/>
  <c r="NIY67" i="7"/>
  <c r="NJA67" i="7"/>
  <c r="NJC67" i="7"/>
  <c r="NJE67" i="7"/>
  <c r="NJG67" i="7"/>
  <c r="NJI67" i="7"/>
  <c r="NJK67" i="7"/>
  <c r="NJM67" i="7"/>
  <c r="NJO67" i="7"/>
  <c r="NJQ67" i="7"/>
  <c r="NJS67" i="7"/>
  <c r="NJU67" i="7"/>
  <c r="NJW67" i="7"/>
  <c r="NJY67" i="7"/>
  <c r="NKA67" i="7"/>
  <c r="NKC67" i="7"/>
  <c r="NKE67" i="7"/>
  <c r="NKG67" i="7"/>
  <c r="NKI67" i="7"/>
  <c r="NKK67" i="7"/>
  <c r="NKM67" i="7"/>
  <c r="NKO67" i="7"/>
  <c r="NKQ67" i="7"/>
  <c r="NKS67" i="7"/>
  <c r="NKU67" i="7"/>
  <c r="NKW67" i="7"/>
  <c r="NKY67" i="7"/>
  <c r="NLA67" i="7"/>
  <c r="NLC67" i="7"/>
  <c r="NLE67" i="7"/>
  <c r="NLG67" i="7"/>
  <c r="NLI67" i="7"/>
  <c r="NLK67" i="7"/>
  <c r="NLM67" i="7"/>
  <c r="NLO67" i="7"/>
  <c r="NLQ67" i="7"/>
  <c r="NLS67" i="7"/>
  <c r="NLU67" i="7"/>
  <c r="NLW67" i="7"/>
  <c r="NLY67" i="7"/>
  <c r="NMA67" i="7"/>
  <c r="NMC67" i="7"/>
  <c r="NME67" i="7"/>
  <c r="NMG67" i="7"/>
  <c r="NMI67" i="7"/>
  <c r="NMK67" i="7"/>
  <c r="NMM67" i="7"/>
  <c r="NMO67" i="7"/>
  <c r="NMQ67" i="7"/>
  <c r="NMS67" i="7"/>
  <c r="NMU67" i="7"/>
  <c r="NMW67" i="7"/>
  <c r="NMY67" i="7"/>
  <c r="NNA67" i="7"/>
  <c r="NNC67" i="7"/>
  <c r="NNE67" i="7"/>
  <c r="NNG67" i="7"/>
  <c r="NNI67" i="7"/>
  <c r="NNK67" i="7"/>
  <c r="NNM67" i="7"/>
  <c r="NNO67" i="7"/>
  <c r="NNQ67" i="7"/>
  <c r="NNS67" i="7"/>
  <c r="NNU67" i="7"/>
  <c r="NNW67" i="7"/>
  <c r="NNY67" i="7"/>
  <c r="NOA67" i="7"/>
  <c r="NOC67" i="7"/>
  <c r="NOE67" i="7"/>
  <c r="NOG67" i="7"/>
  <c r="NOI67" i="7"/>
  <c r="NOK67" i="7"/>
  <c r="NOM67" i="7"/>
  <c r="NOO67" i="7"/>
  <c r="NOQ67" i="7"/>
  <c r="NOS67" i="7"/>
  <c r="NOU67" i="7"/>
  <c r="NOW67" i="7"/>
  <c r="NOY67" i="7"/>
  <c r="NPA67" i="7"/>
  <c r="NPC67" i="7"/>
  <c r="NPE67" i="7"/>
  <c r="NPG67" i="7"/>
  <c r="NPI67" i="7"/>
  <c r="NPK67" i="7"/>
  <c r="NPM67" i="7"/>
  <c r="NPO67" i="7"/>
  <c r="NPQ67" i="7"/>
  <c r="NPS67" i="7"/>
  <c r="NPU67" i="7"/>
  <c r="NPW67" i="7"/>
  <c r="NPY67" i="7"/>
  <c r="NQA67" i="7"/>
  <c r="NQC67" i="7"/>
  <c r="NQE67" i="7"/>
  <c r="NQG67" i="7"/>
  <c r="NQI67" i="7"/>
  <c r="NQK67" i="7"/>
  <c r="NQM67" i="7"/>
  <c r="NQO67" i="7"/>
  <c r="NQQ67" i="7"/>
  <c r="NQS67" i="7"/>
  <c r="NQU67" i="7"/>
  <c r="NQW67" i="7"/>
  <c r="NQY67" i="7"/>
  <c r="NRA67" i="7"/>
  <c r="NRC67" i="7"/>
  <c r="NRE67" i="7"/>
  <c r="NRG67" i="7"/>
  <c r="NRI67" i="7"/>
  <c r="NRK67" i="7"/>
  <c r="NRM67" i="7"/>
  <c r="NRO67" i="7"/>
  <c r="NRQ67" i="7"/>
  <c r="NRS67" i="7"/>
  <c r="NRU67" i="7"/>
  <c r="NRW67" i="7"/>
  <c r="NRY67" i="7"/>
  <c r="NSA67" i="7"/>
  <c r="NSC67" i="7"/>
  <c r="NSE67" i="7"/>
  <c r="NSG67" i="7"/>
  <c r="NSI67" i="7"/>
  <c r="NSK67" i="7"/>
  <c r="NSM67" i="7"/>
  <c r="NSO67" i="7"/>
  <c r="NSQ67" i="7"/>
  <c r="NSS67" i="7"/>
  <c r="NSU67" i="7"/>
  <c r="NSW67" i="7"/>
  <c r="NSY67" i="7"/>
  <c r="NTA67" i="7"/>
  <c r="NTC67" i="7"/>
  <c r="NTE67" i="7"/>
  <c r="NTG67" i="7"/>
  <c r="NTI67" i="7"/>
  <c r="NTK67" i="7"/>
  <c r="NTM67" i="7"/>
  <c r="NTO67" i="7"/>
  <c r="NTQ67" i="7"/>
  <c r="NTS67" i="7"/>
  <c r="NTU67" i="7"/>
  <c r="NTW67" i="7"/>
  <c r="NTY67" i="7"/>
  <c r="NUA67" i="7"/>
  <c r="NUC67" i="7"/>
  <c r="NUE67" i="7"/>
  <c r="NUG67" i="7"/>
  <c r="NUI67" i="7"/>
  <c r="NUK67" i="7"/>
  <c r="NUM67" i="7"/>
  <c r="NUO67" i="7"/>
  <c r="NUQ67" i="7"/>
  <c r="NUS67" i="7"/>
  <c r="NUU67" i="7"/>
  <c r="NUW67" i="7"/>
  <c r="NUY67" i="7"/>
  <c r="NVA67" i="7"/>
  <c r="NVC67" i="7"/>
  <c r="NVE67" i="7"/>
  <c r="NVG67" i="7"/>
  <c r="NVI67" i="7"/>
  <c r="NVK67" i="7"/>
  <c r="NVM67" i="7"/>
  <c r="NVO67" i="7"/>
  <c r="NVQ67" i="7"/>
  <c r="NVS67" i="7"/>
  <c r="NVU67" i="7"/>
  <c r="NVW67" i="7"/>
  <c r="NVY67" i="7"/>
  <c r="NWA67" i="7"/>
  <c r="NWC67" i="7"/>
  <c r="NWE67" i="7"/>
  <c r="NWG67" i="7"/>
  <c r="NWI67" i="7"/>
  <c r="NWK67" i="7"/>
  <c r="NWM67" i="7"/>
  <c r="NWO67" i="7"/>
  <c r="NWQ67" i="7"/>
  <c r="NWS67" i="7"/>
  <c r="NWU67" i="7"/>
  <c r="NWW67" i="7"/>
  <c r="NWY67" i="7"/>
  <c r="NXA67" i="7"/>
  <c r="NXC67" i="7"/>
  <c r="NXE67" i="7"/>
  <c r="NXG67" i="7"/>
  <c r="NXI67" i="7"/>
  <c r="NXK67" i="7"/>
  <c r="NXM67" i="7"/>
  <c r="NXO67" i="7"/>
  <c r="NXQ67" i="7"/>
  <c r="NXS67" i="7"/>
  <c r="NXU67" i="7"/>
  <c r="NXW67" i="7"/>
  <c r="NXY67" i="7"/>
  <c r="NYA67" i="7"/>
  <c r="NYC67" i="7"/>
  <c r="NYE67" i="7"/>
  <c r="NYG67" i="7"/>
  <c r="NYI67" i="7"/>
  <c r="NYK67" i="7"/>
  <c r="NYM67" i="7"/>
  <c r="NYO67" i="7"/>
  <c r="NYQ67" i="7"/>
  <c r="NYS67" i="7"/>
  <c r="NYU67" i="7"/>
  <c r="NYW67" i="7"/>
  <c r="NYY67" i="7"/>
  <c r="NZA67" i="7"/>
  <c r="NZC67" i="7"/>
  <c r="NZE67" i="7"/>
  <c r="NZG67" i="7"/>
  <c r="NZI67" i="7"/>
  <c r="NZK67" i="7"/>
  <c r="NZM67" i="7"/>
  <c r="NZO67" i="7"/>
  <c r="NZQ67" i="7"/>
  <c r="NZS67" i="7"/>
  <c r="NZU67" i="7"/>
  <c r="NZW67" i="7"/>
  <c r="NZY67" i="7"/>
  <c r="OAA67" i="7"/>
  <c r="OAC67" i="7"/>
  <c r="OAE67" i="7"/>
  <c r="OAG67" i="7"/>
  <c r="OAI67" i="7"/>
  <c r="OAK67" i="7"/>
  <c r="OAM67" i="7"/>
  <c r="OAO67" i="7"/>
  <c r="OAQ67" i="7"/>
  <c r="OAS67" i="7"/>
  <c r="OAU67" i="7"/>
  <c r="OAW67" i="7"/>
  <c r="OAY67" i="7"/>
  <c r="OBA67" i="7"/>
  <c r="OBC67" i="7"/>
  <c r="OBE67" i="7"/>
  <c r="OBG67" i="7"/>
  <c r="OBI67" i="7"/>
  <c r="OBK67" i="7"/>
  <c r="OBM67" i="7"/>
  <c r="OBO67" i="7"/>
  <c r="OBQ67" i="7"/>
  <c r="OBS67" i="7"/>
  <c r="OBU67" i="7"/>
  <c r="OBW67" i="7"/>
  <c r="OBY67" i="7"/>
  <c r="OCA67" i="7"/>
  <c r="OCC67" i="7"/>
  <c r="OCE67" i="7"/>
  <c r="OCG67" i="7"/>
  <c r="OCI67" i="7"/>
  <c r="OCK67" i="7"/>
  <c r="OCM67" i="7"/>
  <c r="OCO67" i="7"/>
  <c r="OCQ67" i="7"/>
  <c r="OCS67" i="7"/>
  <c r="OCU67" i="7"/>
  <c r="OCW67" i="7"/>
  <c r="OCY67" i="7"/>
  <c r="ODA67" i="7"/>
  <c r="ODC67" i="7"/>
  <c r="ODE67" i="7"/>
  <c r="ODG67" i="7"/>
  <c r="ODI67" i="7"/>
  <c r="ODK67" i="7"/>
  <c r="ODM67" i="7"/>
  <c r="ODO67" i="7"/>
  <c r="ODQ67" i="7"/>
  <c r="ODS67" i="7"/>
  <c r="ODU67" i="7"/>
  <c r="ODW67" i="7"/>
  <c r="ODY67" i="7"/>
  <c r="OEA67" i="7"/>
  <c r="OEC67" i="7"/>
  <c r="OEE67" i="7"/>
  <c r="OEG67" i="7"/>
  <c r="OEI67" i="7"/>
  <c r="OEK67" i="7"/>
  <c r="OEM67" i="7"/>
  <c r="OEO67" i="7"/>
  <c r="OEQ67" i="7"/>
  <c r="OES67" i="7"/>
  <c r="OEU67" i="7"/>
  <c r="OEW67" i="7"/>
  <c r="OEY67" i="7"/>
  <c r="OFA67" i="7"/>
  <c r="OFC67" i="7"/>
  <c r="OFE67" i="7"/>
  <c r="OFG67" i="7"/>
  <c r="OFI67" i="7"/>
  <c r="OFK67" i="7"/>
  <c r="OFM67" i="7"/>
  <c r="OFO67" i="7"/>
  <c r="OFQ67" i="7"/>
  <c r="OFS67" i="7"/>
  <c r="OFU67" i="7"/>
  <c r="OFW67" i="7"/>
  <c r="OFY67" i="7"/>
  <c r="OGA67" i="7"/>
  <c r="OGC67" i="7"/>
  <c r="OGE67" i="7"/>
  <c r="OGG67" i="7"/>
  <c r="OGI67" i="7"/>
  <c r="OGK67" i="7"/>
  <c r="OGM67" i="7"/>
  <c r="OGO67" i="7"/>
  <c r="OGQ67" i="7"/>
  <c r="OGS67" i="7"/>
  <c r="OGU67" i="7"/>
  <c r="OGW67" i="7"/>
  <c r="OGY67" i="7"/>
  <c r="OHA67" i="7"/>
  <c r="OHC67" i="7"/>
  <c r="OHE67" i="7"/>
  <c r="OHG67" i="7"/>
  <c r="OHI67" i="7"/>
  <c r="OHK67" i="7"/>
  <c r="OHM67" i="7"/>
  <c r="OHO67" i="7"/>
  <c r="OHQ67" i="7"/>
  <c r="OHS67" i="7"/>
  <c r="OHU67" i="7"/>
  <c r="OHW67" i="7"/>
  <c r="OHY67" i="7"/>
  <c r="OIA67" i="7"/>
  <c r="OIC67" i="7"/>
  <c r="OIE67" i="7"/>
  <c r="OIG67" i="7"/>
  <c r="OII67" i="7"/>
  <c r="OIK67" i="7"/>
  <c r="OIM67" i="7"/>
  <c r="OIO67" i="7"/>
  <c r="OIQ67" i="7"/>
  <c r="OIS67" i="7"/>
  <c r="OIU67" i="7"/>
  <c r="OIW67" i="7"/>
  <c r="OIY67" i="7"/>
  <c r="OJA67" i="7"/>
  <c r="OJC67" i="7"/>
  <c r="OJE67" i="7"/>
  <c r="OJG67" i="7"/>
  <c r="OJI67" i="7"/>
  <c r="OJK67" i="7"/>
  <c r="OJM67" i="7"/>
  <c r="OJO67" i="7"/>
  <c r="OJQ67" i="7"/>
  <c r="OJS67" i="7"/>
  <c r="OJU67" i="7"/>
  <c r="OJW67" i="7"/>
  <c r="OJY67" i="7"/>
  <c r="OKA67" i="7"/>
  <c r="OKC67" i="7"/>
  <c r="OKE67" i="7"/>
  <c r="OKG67" i="7"/>
  <c r="OKI67" i="7"/>
  <c r="OKK67" i="7"/>
  <c r="OKM67" i="7"/>
  <c r="OKO67" i="7"/>
  <c r="OKQ67" i="7"/>
  <c r="OKS67" i="7"/>
  <c r="OKU67" i="7"/>
  <c r="OKW67" i="7"/>
  <c r="OKY67" i="7"/>
  <c r="OLA67" i="7"/>
  <c r="OLC67" i="7"/>
  <c r="OLE67" i="7"/>
  <c r="OLG67" i="7"/>
  <c r="OLI67" i="7"/>
  <c r="OLK67" i="7"/>
  <c r="OLM67" i="7"/>
  <c r="OLO67" i="7"/>
  <c r="OLQ67" i="7"/>
  <c r="OLS67" i="7"/>
  <c r="OLU67" i="7"/>
  <c r="OLW67" i="7"/>
  <c r="OLY67" i="7"/>
  <c r="OMA67" i="7"/>
  <c r="OMC67" i="7"/>
  <c r="OME67" i="7"/>
  <c r="OMG67" i="7"/>
  <c r="OMI67" i="7"/>
  <c r="OMK67" i="7"/>
  <c r="OMM67" i="7"/>
  <c r="OMO67" i="7"/>
  <c r="OMQ67" i="7"/>
  <c r="OMS67" i="7"/>
  <c r="OMU67" i="7"/>
  <c r="OMW67" i="7"/>
  <c r="OMY67" i="7"/>
  <c r="ONA67" i="7"/>
  <c r="ONC67" i="7"/>
  <c r="ONE67" i="7"/>
  <c r="ONG67" i="7"/>
  <c r="ONI67" i="7"/>
  <c r="ONK67" i="7"/>
  <c r="ONM67" i="7"/>
  <c r="ONO67" i="7"/>
  <c r="ONQ67" i="7"/>
  <c r="ONS67" i="7"/>
  <c r="ONU67" i="7"/>
  <c r="ONW67" i="7"/>
  <c r="ONY67" i="7"/>
  <c r="OOA67" i="7"/>
  <c r="OOC67" i="7"/>
  <c r="OOE67" i="7"/>
  <c r="OOG67" i="7"/>
  <c r="OOI67" i="7"/>
  <c r="OOK67" i="7"/>
  <c r="OOM67" i="7"/>
  <c r="OOO67" i="7"/>
  <c r="OOQ67" i="7"/>
  <c r="OOS67" i="7"/>
  <c r="OOU67" i="7"/>
  <c r="OOW67" i="7"/>
  <c r="OOY67" i="7"/>
  <c r="OPA67" i="7"/>
  <c r="OPC67" i="7"/>
  <c r="OPE67" i="7"/>
  <c r="OPG67" i="7"/>
  <c r="OPI67" i="7"/>
  <c r="OPK67" i="7"/>
  <c r="OPM67" i="7"/>
  <c r="OPO67" i="7"/>
  <c r="OPQ67" i="7"/>
  <c r="OPS67" i="7"/>
  <c r="OPU67" i="7"/>
  <c r="OPW67" i="7"/>
  <c r="OPY67" i="7"/>
  <c r="OQA67" i="7"/>
  <c r="OQC67" i="7"/>
  <c r="OQE67" i="7"/>
  <c r="OQG67" i="7"/>
  <c r="OQI67" i="7"/>
  <c r="OQK67" i="7"/>
  <c r="OQM67" i="7"/>
  <c r="OQO67" i="7"/>
  <c r="OQQ67" i="7"/>
  <c r="OQS67" i="7"/>
  <c r="OQU67" i="7"/>
  <c r="OQW67" i="7"/>
  <c r="OQY67" i="7"/>
  <c r="ORA67" i="7"/>
  <c r="ORC67" i="7"/>
  <c r="ORE67" i="7"/>
  <c r="ORG67" i="7"/>
  <c r="ORI67" i="7"/>
  <c r="ORK67" i="7"/>
  <c r="ORM67" i="7"/>
  <c r="ORO67" i="7"/>
  <c r="ORQ67" i="7"/>
  <c r="ORS67" i="7"/>
  <c r="ORU67" i="7"/>
  <c r="ORW67" i="7"/>
  <c r="ORY67" i="7"/>
  <c r="OSA67" i="7"/>
  <c r="OSC67" i="7"/>
  <c r="OSE67" i="7"/>
  <c r="OSG67" i="7"/>
  <c r="OSI67" i="7"/>
  <c r="OSK67" i="7"/>
  <c r="OSM67" i="7"/>
  <c r="OSO67" i="7"/>
  <c r="OSQ67" i="7"/>
  <c r="OSS67" i="7"/>
  <c r="OSU67" i="7"/>
  <c r="OSW67" i="7"/>
  <c r="OSY67" i="7"/>
  <c r="OTA67" i="7"/>
  <c r="OTC67" i="7"/>
  <c r="OTE67" i="7"/>
  <c r="OTG67" i="7"/>
  <c r="OTI67" i="7"/>
  <c r="OTK67" i="7"/>
  <c r="OTM67" i="7"/>
  <c r="OTO67" i="7"/>
  <c r="OTQ67" i="7"/>
  <c r="OTS67" i="7"/>
  <c r="OTU67" i="7"/>
  <c r="OTW67" i="7"/>
  <c r="OTY67" i="7"/>
  <c r="OUA67" i="7"/>
  <c r="OUC67" i="7"/>
  <c r="OUE67" i="7"/>
  <c r="OUG67" i="7"/>
  <c r="OUI67" i="7"/>
  <c r="OUK67" i="7"/>
  <c r="OUM67" i="7"/>
  <c r="OUO67" i="7"/>
  <c r="OUQ67" i="7"/>
  <c r="OUS67" i="7"/>
  <c r="OUU67" i="7"/>
  <c r="OUW67" i="7"/>
  <c r="OUY67" i="7"/>
  <c r="OVA67" i="7"/>
  <c r="OVC67" i="7"/>
  <c r="OVE67" i="7"/>
  <c r="OVG67" i="7"/>
  <c r="OVI67" i="7"/>
  <c r="OVK67" i="7"/>
  <c r="OVM67" i="7"/>
  <c r="OVO67" i="7"/>
  <c r="OVQ67" i="7"/>
  <c r="OVS67" i="7"/>
  <c r="OVU67" i="7"/>
  <c r="OVW67" i="7"/>
  <c r="OVY67" i="7"/>
  <c r="OWA67" i="7"/>
  <c r="OWC67" i="7"/>
  <c r="OWE67" i="7"/>
  <c r="OWG67" i="7"/>
  <c r="OWI67" i="7"/>
  <c r="OWK67" i="7"/>
  <c r="OWM67" i="7"/>
  <c r="OWO67" i="7"/>
  <c r="OWQ67" i="7"/>
  <c r="OWS67" i="7"/>
  <c r="OWU67" i="7"/>
  <c r="OWW67" i="7"/>
  <c r="OWY67" i="7"/>
  <c r="OXA67" i="7"/>
  <c r="OXC67" i="7"/>
  <c r="OXE67" i="7"/>
  <c r="OXG67" i="7"/>
  <c r="OXI67" i="7"/>
  <c r="OXK67" i="7"/>
  <c r="OXM67" i="7"/>
  <c r="OXO67" i="7"/>
  <c r="OXQ67" i="7"/>
  <c r="OXS67" i="7"/>
  <c r="OXU67" i="7"/>
  <c r="OXW67" i="7"/>
  <c r="OXY67" i="7"/>
  <c r="OYA67" i="7"/>
  <c r="OYC67" i="7"/>
  <c r="OYE67" i="7"/>
  <c r="OYG67" i="7"/>
  <c r="OYI67" i="7"/>
  <c r="OYK67" i="7"/>
  <c r="OYM67" i="7"/>
  <c r="OYO67" i="7"/>
  <c r="OYQ67" i="7"/>
  <c r="OYS67" i="7"/>
  <c r="OYU67" i="7"/>
  <c r="OYW67" i="7"/>
  <c r="OYY67" i="7"/>
  <c r="OZA67" i="7"/>
  <c r="OZC67" i="7"/>
  <c r="OZE67" i="7"/>
  <c r="OZG67" i="7"/>
  <c r="OZI67" i="7"/>
  <c r="OZK67" i="7"/>
  <c r="OZM67" i="7"/>
  <c r="OZO67" i="7"/>
  <c r="OZQ67" i="7"/>
  <c r="OZS67" i="7"/>
  <c r="OZU67" i="7"/>
  <c r="OZW67" i="7"/>
  <c r="OZY67" i="7"/>
  <c r="PAA67" i="7"/>
  <c r="PAC67" i="7"/>
  <c r="PAE67" i="7"/>
  <c r="PAG67" i="7"/>
  <c r="PAI67" i="7"/>
  <c r="PAK67" i="7"/>
  <c r="PAM67" i="7"/>
  <c r="PAO67" i="7"/>
  <c r="PAQ67" i="7"/>
  <c r="PAS67" i="7"/>
  <c r="PAU67" i="7"/>
  <c r="PAW67" i="7"/>
  <c r="PAY67" i="7"/>
  <c r="PBA67" i="7"/>
  <c r="PBC67" i="7"/>
  <c r="PBE67" i="7"/>
  <c r="PBG67" i="7"/>
  <c r="PBI67" i="7"/>
  <c r="PBK67" i="7"/>
  <c r="PBM67" i="7"/>
  <c r="PBO67" i="7"/>
  <c r="PBQ67" i="7"/>
  <c r="PBS67" i="7"/>
  <c r="PBU67" i="7"/>
  <c r="PBW67" i="7"/>
  <c r="PBY67" i="7"/>
  <c r="PCA67" i="7"/>
  <c r="PCC67" i="7"/>
  <c r="PCE67" i="7"/>
  <c r="PCG67" i="7"/>
  <c r="PCI67" i="7"/>
  <c r="PCK67" i="7"/>
  <c r="PCM67" i="7"/>
  <c r="PCO67" i="7"/>
  <c r="PCQ67" i="7"/>
  <c r="PCS67" i="7"/>
  <c r="PCU67" i="7"/>
  <c r="PCW67" i="7"/>
  <c r="PCY67" i="7"/>
  <c r="PDA67" i="7"/>
  <c r="PDC67" i="7"/>
  <c r="PDE67" i="7"/>
  <c r="PDG67" i="7"/>
  <c r="PDI67" i="7"/>
  <c r="PDK67" i="7"/>
  <c r="PDM67" i="7"/>
  <c r="PDO67" i="7"/>
  <c r="PDQ67" i="7"/>
  <c r="PDS67" i="7"/>
  <c r="PDU67" i="7"/>
  <c r="PDW67" i="7"/>
  <c r="PDY67" i="7"/>
  <c r="PEA67" i="7"/>
  <c r="PEC67" i="7"/>
  <c r="PEE67" i="7"/>
  <c r="PEG67" i="7"/>
  <c r="PEI67" i="7"/>
  <c r="PEK67" i="7"/>
  <c r="PEM67" i="7"/>
  <c r="PEO67" i="7"/>
  <c r="PEQ67" i="7"/>
  <c r="PES67" i="7"/>
  <c r="PEU67" i="7"/>
  <c r="PEW67" i="7"/>
  <c r="PEY67" i="7"/>
  <c r="PFA67" i="7"/>
  <c r="PFC67" i="7"/>
  <c r="PFE67" i="7"/>
  <c r="PFG67" i="7"/>
  <c r="PFI67" i="7"/>
  <c r="PFK67" i="7"/>
  <c r="PFM67" i="7"/>
  <c r="PFO67" i="7"/>
  <c r="PFQ67" i="7"/>
  <c r="PFS67" i="7"/>
  <c r="PFU67" i="7"/>
  <c r="PFW67" i="7"/>
  <c r="PFY67" i="7"/>
  <c r="PGA67" i="7"/>
  <c r="PGC67" i="7"/>
  <c r="PGE67" i="7"/>
  <c r="PGG67" i="7"/>
  <c r="PGI67" i="7"/>
  <c r="PGK67" i="7"/>
  <c r="PGM67" i="7"/>
  <c r="PGO67" i="7"/>
  <c r="PGQ67" i="7"/>
  <c r="PGS67" i="7"/>
  <c r="PGU67" i="7"/>
  <c r="PGW67" i="7"/>
  <c r="PGY67" i="7"/>
  <c r="PHA67" i="7"/>
  <c r="PHC67" i="7"/>
  <c r="PHE67" i="7"/>
  <c r="PHG67" i="7"/>
  <c r="PHI67" i="7"/>
  <c r="PHK67" i="7"/>
  <c r="PHM67" i="7"/>
  <c r="PHO67" i="7"/>
  <c r="PHQ67" i="7"/>
  <c r="PHS67" i="7"/>
  <c r="PHU67" i="7"/>
  <c r="PHW67" i="7"/>
  <c r="PHY67" i="7"/>
  <c r="PIA67" i="7"/>
  <c r="PIC67" i="7"/>
  <c r="PIE67" i="7"/>
  <c r="PIG67" i="7"/>
  <c r="PII67" i="7"/>
  <c r="PIK67" i="7"/>
  <c r="PIM67" i="7"/>
  <c r="PIO67" i="7"/>
  <c r="PIQ67" i="7"/>
  <c r="PIS67" i="7"/>
  <c r="PIU67" i="7"/>
  <c r="PIW67" i="7"/>
  <c r="PIY67" i="7"/>
  <c r="PJA67" i="7"/>
  <c r="PJC67" i="7"/>
  <c r="PJE67" i="7"/>
  <c r="PJG67" i="7"/>
  <c r="PJI67" i="7"/>
  <c r="PJK67" i="7"/>
  <c r="PJM67" i="7"/>
  <c r="PJO67" i="7"/>
  <c r="PJQ67" i="7"/>
  <c r="PJS67" i="7"/>
  <c r="PJU67" i="7"/>
  <c r="PJW67" i="7"/>
  <c r="PJY67" i="7"/>
  <c r="PKA67" i="7"/>
  <c r="PKC67" i="7"/>
  <c r="PKE67" i="7"/>
  <c r="PKG67" i="7"/>
  <c r="PKI67" i="7"/>
  <c r="PKK67" i="7"/>
  <c r="PKM67" i="7"/>
  <c r="PKO67" i="7"/>
  <c r="PKQ67" i="7"/>
  <c r="PKS67" i="7"/>
  <c r="PKU67" i="7"/>
  <c r="PKW67" i="7"/>
  <c r="PKY67" i="7"/>
  <c r="PLA67" i="7"/>
  <c r="PLC67" i="7"/>
  <c r="PLE67" i="7"/>
  <c r="PLG67" i="7"/>
  <c r="PLI67" i="7"/>
  <c r="PLK67" i="7"/>
  <c r="PLM67" i="7"/>
  <c r="PLO67" i="7"/>
  <c r="PLQ67" i="7"/>
  <c r="PLS67" i="7"/>
  <c r="PLU67" i="7"/>
  <c r="PLW67" i="7"/>
  <c r="PLY67" i="7"/>
  <c r="PMA67" i="7"/>
  <c r="PMC67" i="7"/>
  <c r="PME67" i="7"/>
  <c r="PMG67" i="7"/>
  <c r="PMI67" i="7"/>
  <c r="PMK67" i="7"/>
  <c r="PMM67" i="7"/>
  <c r="PMO67" i="7"/>
  <c r="PMQ67" i="7"/>
  <c r="PMS67" i="7"/>
  <c r="PMU67" i="7"/>
  <c r="PMW67" i="7"/>
  <c r="PMY67" i="7"/>
  <c r="PNA67" i="7"/>
  <c r="PNC67" i="7"/>
  <c r="PNE67" i="7"/>
  <c r="PNG67" i="7"/>
  <c r="PNI67" i="7"/>
  <c r="PNK67" i="7"/>
  <c r="PNM67" i="7"/>
  <c r="PNO67" i="7"/>
  <c r="PNQ67" i="7"/>
  <c r="PNS67" i="7"/>
  <c r="PNU67" i="7"/>
  <c r="PNW67" i="7"/>
  <c r="PNY67" i="7"/>
  <c r="POA67" i="7"/>
  <c r="POC67" i="7"/>
  <c r="POE67" i="7"/>
  <c r="POG67" i="7"/>
  <c r="POI67" i="7"/>
  <c r="POK67" i="7"/>
  <c r="POM67" i="7"/>
  <c r="POO67" i="7"/>
  <c r="POQ67" i="7"/>
  <c r="POS67" i="7"/>
  <c r="POU67" i="7"/>
  <c r="POW67" i="7"/>
  <c r="POY67" i="7"/>
  <c r="PPA67" i="7"/>
  <c r="PPC67" i="7"/>
  <c r="PPE67" i="7"/>
  <c r="PPG67" i="7"/>
  <c r="PPI67" i="7"/>
  <c r="PPK67" i="7"/>
  <c r="PPM67" i="7"/>
  <c r="PPO67" i="7"/>
  <c r="PPQ67" i="7"/>
  <c r="PPS67" i="7"/>
  <c r="PPU67" i="7"/>
  <c r="PPW67" i="7"/>
  <c r="PPY67" i="7"/>
  <c r="PQA67" i="7"/>
  <c r="PQC67" i="7"/>
  <c r="PQE67" i="7"/>
  <c r="PQG67" i="7"/>
  <c r="PQI67" i="7"/>
  <c r="PQK67" i="7"/>
  <c r="PQM67" i="7"/>
  <c r="PQO67" i="7"/>
  <c r="PQQ67" i="7"/>
  <c r="PQS67" i="7"/>
  <c r="PQU67" i="7"/>
  <c r="PQW67" i="7"/>
  <c r="PQY67" i="7"/>
  <c r="PRA67" i="7"/>
  <c r="PRC67" i="7"/>
  <c r="PRE67" i="7"/>
  <c r="PRG67" i="7"/>
  <c r="PRI67" i="7"/>
  <c r="PRK67" i="7"/>
  <c r="PRM67" i="7"/>
  <c r="PRO67" i="7"/>
  <c r="PRQ67" i="7"/>
  <c r="PRS67" i="7"/>
  <c r="PRU67" i="7"/>
  <c r="PRW67" i="7"/>
  <c r="PRY67" i="7"/>
  <c r="PSA67" i="7"/>
  <c r="PSC67" i="7"/>
  <c r="PSE67" i="7"/>
  <c r="PSG67" i="7"/>
  <c r="PSI67" i="7"/>
  <c r="PSK67" i="7"/>
  <c r="PSM67" i="7"/>
  <c r="PSO67" i="7"/>
  <c r="PSQ67" i="7"/>
  <c r="PSS67" i="7"/>
  <c r="PSU67" i="7"/>
  <c r="PSW67" i="7"/>
  <c r="PSY67" i="7"/>
  <c r="PTA67" i="7"/>
  <c r="PTC67" i="7"/>
  <c r="PTE67" i="7"/>
  <c r="PTG67" i="7"/>
  <c r="PTI67" i="7"/>
  <c r="PTK67" i="7"/>
  <c r="PTM67" i="7"/>
  <c r="PTO67" i="7"/>
  <c r="PTQ67" i="7"/>
  <c r="PTS67" i="7"/>
  <c r="PTU67" i="7"/>
  <c r="PTW67" i="7"/>
  <c r="PTY67" i="7"/>
  <c r="PUA67" i="7"/>
  <c r="PUC67" i="7"/>
  <c r="PUE67" i="7"/>
  <c r="PUG67" i="7"/>
  <c r="PUI67" i="7"/>
  <c r="PUK67" i="7"/>
  <c r="PUM67" i="7"/>
  <c r="PUO67" i="7"/>
  <c r="PUQ67" i="7"/>
  <c r="PUS67" i="7"/>
  <c r="PUU67" i="7"/>
  <c r="PUW67" i="7"/>
  <c r="PUY67" i="7"/>
  <c r="PVA67" i="7"/>
  <c r="PVC67" i="7"/>
  <c r="PVE67" i="7"/>
  <c r="PVG67" i="7"/>
  <c r="PVI67" i="7"/>
  <c r="PVK67" i="7"/>
  <c r="PVM67" i="7"/>
  <c r="PVO67" i="7"/>
  <c r="PVQ67" i="7"/>
  <c r="PVS67" i="7"/>
  <c r="PVU67" i="7"/>
  <c r="PVW67" i="7"/>
  <c r="PVY67" i="7"/>
  <c r="PWA67" i="7"/>
  <c r="PWC67" i="7"/>
  <c r="PWE67" i="7"/>
  <c r="PWG67" i="7"/>
  <c r="PWI67" i="7"/>
  <c r="PWK67" i="7"/>
  <c r="PWM67" i="7"/>
  <c r="PWO67" i="7"/>
  <c r="PWQ67" i="7"/>
  <c r="PWS67" i="7"/>
  <c r="PWU67" i="7"/>
  <c r="PWW67" i="7"/>
  <c r="PWY67" i="7"/>
  <c r="PXA67" i="7"/>
  <c r="PXC67" i="7"/>
  <c r="PXE67" i="7"/>
  <c r="PXG67" i="7"/>
  <c r="PXI67" i="7"/>
  <c r="PXK67" i="7"/>
  <c r="PXM67" i="7"/>
  <c r="PXO67" i="7"/>
  <c r="PXQ67" i="7"/>
  <c r="PXS67" i="7"/>
  <c r="PXU67" i="7"/>
  <c r="PXW67" i="7"/>
  <c r="PXY67" i="7"/>
  <c r="PYA67" i="7"/>
  <c r="PYC67" i="7"/>
  <c r="PYE67" i="7"/>
  <c r="PYG67" i="7"/>
  <c r="PYI67" i="7"/>
  <c r="PYK67" i="7"/>
  <c r="PYM67" i="7"/>
  <c r="PYO67" i="7"/>
  <c r="PYQ67" i="7"/>
  <c r="PYS67" i="7"/>
  <c r="PYU67" i="7"/>
  <c r="PYW67" i="7"/>
  <c r="PYY67" i="7"/>
  <c r="PZA67" i="7"/>
  <c r="PZC67" i="7"/>
  <c r="PZE67" i="7"/>
  <c r="PZG67" i="7"/>
  <c r="PZI67" i="7"/>
  <c r="PZK67" i="7"/>
  <c r="PZM67" i="7"/>
  <c r="PZO67" i="7"/>
  <c r="PZQ67" i="7"/>
  <c r="PZS67" i="7"/>
  <c r="PZU67" i="7"/>
  <c r="PZW67" i="7"/>
  <c r="PZY67" i="7"/>
  <c r="QAA67" i="7"/>
  <c r="QAC67" i="7"/>
  <c r="QAE67" i="7"/>
  <c r="QAG67" i="7"/>
  <c r="QAI67" i="7"/>
  <c r="QAK67" i="7"/>
  <c r="QAM67" i="7"/>
  <c r="QAO67" i="7"/>
  <c r="QAQ67" i="7"/>
  <c r="QAS67" i="7"/>
  <c r="QAU67" i="7"/>
  <c r="QAW67" i="7"/>
  <c r="QAY67" i="7"/>
  <c r="QBA67" i="7"/>
  <c r="QBC67" i="7"/>
  <c r="QBE67" i="7"/>
  <c r="QBG67" i="7"/>
  <c r="QBI67" i="7"/>
  <c r="QBK67" i="7"/>
  <c r="QBM67" i="7"/>
  <c r="QBO67" i="7"/>
  <c r="QBQ67" i="7"/>
  <c r="QBS67" i="7"/>
  <c r="QBU67" i="7"/>
  <c r="QBW67" i="7"/>
  <c r="QBY67" i="7"/>
  <c r="QCA67" i="7"/>
  <c r="QCC67" i="7"/>
  <c r="QCE67" i="7"/>
  <c r="QCG67" i="7"/>
  <c r="QCI67" i="7"/>
  <c r="QCK67" i="7"/>
  <c r="QCM67" i="7"/>
  <c r="QCO67" i="7"/>
  <c r="QCQ67" i="7"/>
  <c r="QCS67" i="7"/>
  <c r="QCU67" i="7"/>
  <c r="QCW67" i="7"/>
  <c r="QCY67" i="7"/>
  <c r="QDA67" i="7"/>
  <c r="QDC67" i="7"/>
  <c r="QDE67" i="7"/>
  <c r="QDG67" i="7"/>
  <c r="QDI67" i="7"/>
  <c r="QDK67" i="7"/>
  <c r="QDM67" i="7"/>
  <c r="QDO67" i="7"/>
  <c r="QDQ67" i="7"/>
  <c r="QDS67" i="7"/>
  <c r="QDU67" i="7"/>
  <c r="QDW67" i="7"/>
  <c r="QDY67" i="7"/>
  <c r="QEA67" i="7"/>
  <c r="QEC67" i="7"/>
  <c r="QEE67" i="7"/>
  <c r="QEG67" i="7"/>
  <c r="QEI67" i="7"/>
  <c r="QEK67" i="7"/>
  <c r="QEM67" i="7"/>
  <c r="QEO67" i="7"/>
  <c r="QEQ67" i="7"/>
  <c r="QES67" i="7"/>
  <c r="QEU67" i="7"/>
  <c r="QEW67" i="7"/>
  <c r="QEY67" i="7"/>
  <c r="QFA67" i="7"/>
  <c r="QFC67" i="7"/>
  <c r="QFE67" i="7"/>
  <c r="QFG67" i="7"/>
  <c r="QFI67" i="7"/>
  <c r="QFK67" i="7"/>
  <c r="QFM67" i="7"/>
  <c r="QFO67" i="7"/>
  <c r="QFQ67" i="7"/>
  <c r="QFS67" i="7"/>
  <c r="QFU67" i="7"/>
  <c r="QFW67" i="7"/>
  <c r="QFY67" i="7"/>
  <c r="QGA67" i="7"/>
  <c r="QGC67" i="7"/>
  <c r="QGE67" i="7"/>
  <c r="QGG67" i="7"/>
  <c r="QGI67" i="7"/>
  <c r="QGK67" i="7"/>
  <c r="QGM67" i="7"/>
  <c r="QGO67" i="7"/>
  <c r="QGQ67" i="7"/>
  <c r="QGS67" i="7"/>
  <c r="QGU67" i="7"/>
  <c r="QGW67" i="7"/>
  <c r="QGY67" i="7"/>
  <c r="QHA67" i="7"/>
  <c r="QHC67" i="7"/>
  <c r="QHE67" i="7"/>
  <c r="QHG67" i="7"/>
  <c r="QHI67" i="7"/>
  <c r="QHK67" i="7"/>
  <c r="QHM67" i="7"/>
  <c r="QHO67" i="7"/>
  <c r="QHQ67" i="7"/>
  <c r="QHS67" i="7"/>
  <c r="QHU67" i="7"/>
  <c r="QHW67" i="7"/>
  <c r="QHY67" i="7"/>
  <c r="QIA67" i="7"/>
  <c r="QIC67" i="7"/>
  <c r="QIE67" i="7"/>
  <c r="QIG67" i="7"/>
  <c r="QII67" i="7"/>
  <c r="QIK67" i="7"/>
  <c r="QIM67" i="7"/>
  <c r="QIO67" i="7"/>
  <c r="QIQ67" i="7"/>
  <c r="QIS67" i="7"/>
  <c r="QIU67" i="7"/>
  <c r="QIW67" i="7"/>
  <c r="QIY67" i="7"/>
  <c r="QJA67" i="7"/>
  <c r="QJC67" i="7"/>
  <c r="QJE67" i="7"/>
  <c r="QJG67" i="7"/>
  <c r="QJI67" i="7"/>
  <c r="QJK67" i="7"/>
  <c r="QJM67" i="7"/>
  <c r="QJO67" i="7"/>
  <c r="QJQ67" i="7"/>
  <c r="QJS67" i="7"/>
  <c r="QJU67" i="7"/>
  <c r="QJW67" i="7"/>
  <c r="QJY67" i="7"/>
  <c r="QKA67" i="7"/>
  <c r="QKC67" i="7"/>
  <c r="QKE67" i="7"/>
  <c r="QKG67" i="7"/>
  <c r="QKI67" i="7"/>
  <c r="QKK67" i="7"/>
  <c r="QKM67" i="7"/>
  <c r="QKO67" i="7"/>
  <c r="QKQ67" i="7"/>
  <c r="QKS67" i="7"/>
  <c r="QKU67" i="7"/>
  <c r="QKW67" i="7"/>
  <c r="QKY67" i="7"/>
  <c r="QLA67" i="7"/>
  <c r="QLC67" i="7"/>
  <c r="QLE67" i="7"/>
  <c r="QLG67" i="7"/>
  <c r="QLI67" i="7"/>
  <c r="QLK67" i="7"/>
  <c r="QLM67" i="7"/>
  <c r="QLO67" i="7"/>
  <c r="QLQ67" i="7"/>
  <c r="QLS67" i="7"/>
  <c r="QLU67" i="7"/>
  <c r="QLW67" i="7"/>
  <c r="QLY67" i="7"/>
  <c r="QMA67" i="7"/>
  <c r="QMC67" i="7"/>
  <c r="QME67" i="7"/>
  <c r="QMG67" i="7"/>
  <c r="QMI67" i="7"/>
  <c r="QMK67" i="7"/>
  <c r="QMM67" i="7"/>
  <c r="QMO67" i="7"/>
  <c r="QMQ67" i="7"/>
  <c r="QMS67" i="7"/>
  <c r="QMU67" i="7"/>
  <c r="QMW67" i="7"/>
  <c r="QMY67" i="7"/>
  <c r="QNA67" i="7"/>
  <c r="QNC67" i="7"/>
  <c r="QNE67" i="7"/>
  <c r="QNG67" i="7"/>
  <c r="QNI67" i="7"/>
  <c r="QNK67" i="7"/>
  <c r="QNM67" i="7"/>
  <c r="QNO67" i="7"/>
  <c r="QNQ67" i="7"/>
  <c r="QNS67" i="7"/>
  <c r="QNU67" i="7"/>
  <c r="QNW67" i="7"/>
  <c r="QNY67" i="7"/>
  <c r="QOA67" i="7"/>
  <c r="QOC67" i="7"/>
  <c r="QOE67" i="7"/>
  <c r="QOG67" i="7"/>
  <c r="QOI67" i="7"/>
  <c r="QOK67" i="7"/>
  <c r="QOM67" i="7"/>
  <c r="QOO67" i="7"/>
  <c r="QOQ67" i="7"/>
  <c r="QOS67" i="7"/>
  <c r="QOU67" i="7"/>
  <c r="QOW67" i="7"/>
  <c r="QOY67" i="7"/>
  <c r="QPA67" i="7"/>
  <c r="QPC67" i="7"/>
  <c r="QPE67" i="7"/>
  <c r="QPG67" i="7"/>
  <c r="QPI67" i="7"/>
  <c r="QPK67" i="7"/>
  <c r="QPM67" i="7"/>
  <c r="QPO67" i="7"/>
  <c r="QPQ67" i="7"/>
  <c r="QPS67" i="7"/>
  <c r="QPU67" i="7"/>
  <c r="QPW67" i="7"/>
  <c r="QPY67" i="7"/>
  <c r="QQA67" i="7"/>
  <c r="QQC67" i="7"/>
  <c r="QQE67" i="7"/>
  <c r="QQG67" i="7"/>
  <c r="QQI67" i="7"/>
  <c r="QQK67" i="7"/>
  <c r="QQM67" i="7"/>
  <c r="QQO67" i="7"/>
  <c r="QQQ67" i="7"/>
  <c r="QQS67" i="7"/>
  <c r="QQU67" i="7"/>
  <c r="QQW67" i="7"/>
  <c r="QQY67" i="7"/>
  <c r="QRA67" i="7"/>
  <c r="QRC67" i="7"/>
  <c r="QRE67" i="7"/>
  <c r="QRG67" i="7"/>
  <c r="QRI67" i="7"/>
  <c r="QRK67" i="7"/>
  <c r="QRM67" i="7"/>
  <c r="QRO67" i="7"/>
  <c r="QRQ67" i="7"/>
  <c r="QRS67" i="7"/>
  <c r="QRU67" i="7"/>
  <c r="QRW67" i="7"/>
  <c r="QRY67" i="7"/>
  <c r="QSA67" i="7"/>
  <c r="QSC67" i="7"/>
  <c r="QSE67" i="7"/>
  <c r="QSG67" i="7"/>
  <c r="QSI67" i="7"/>
  <c r="QSK67" i="7"/>
  <c r="QSM67" i="7"/>
  <c r="QSO67" i="7"/>
  <c r="QSQ67" i="7"/>
  <c r="QSS67" i="7"/>
  <c r="QSU67" i="7"/>
  <c r="QSW67" i="7"/>
  <c r="QSY67" i="7"/>
  <c r="QTA67" i="7"/>
  <c r="QTC67" i="7"/>
  <c r="QTE67" i="7"/>
  <c r="QTG67" i="7"/>
  <c r="QTI67" i="7"/>
  <c r="QTK67" i="7"/>
  <c r="QTM67" i="7"/>
  <c r="QTO67" i="7"/>
  <c r="QTQ67" i="7"/>
  <c r="QTS67" i="7"/>
  <c r="QTU67" i="7"/>
  <c r="QTW67" i="7"/>
  <c r="QTY67" i="7"/>
  <c r="QUA67" i="7"/>
  <c r="QUC67" i="7"/>
  <c r="QUE67" i="7"/>
  <c r="QUG67" i="7"/>
  <c r="QUI67" i="7"/>
  <c r="QUK67" i="7"/>
  <c r="QUM67" i="7"/>
  <c r="QUO67" i="7"/>
  <c r="QUQ67" i="7"/>
  <c r="QUS67" i="7"/>
  <c r="QUU67" i="7"/>
  <c r="QUW67" i="7"/>
  <c r="QUY67" i="7"/>
  <c r="QVA67" i="7"/>
  <c r="QVC67" i="7"/>
  <c r="QVE67" i="7"/>
  <c r="QVG67" i="7"/>
  <c r="QVI67" i="7"/>
  <c r="QVK67" i="7"/>
  <c r="QVM67" i="7"/>
  <c r="QVO67" i="7"/>
  <c r="QVQ67" i="7"/>
  <c r="QVS67" i="7"/>
  <c r="QVU67" i="7"/>
  <c r="QVW67" i="7"/>
  <c r="QVY67" i="7"/>
  <c r="QWA67" i="7"/>
  <c r="QWC67" i="7"/>
  <c r="QWE67" i="7"/>
  <c r="QWG67" i="7"/>
  <c r="QWI67" i="7"/>
  <c r="QWK67" i="7"/>
  <c r="QWM67" i="7"/>
  <c r="QWO67" i="7"/>
  <c r="QWQ67" i="7"/>
  <c r="QWS67" i="7"/>
  <c r="QWU67" i="7"/>
  <c r="QWW67" i="7"/>
  <c r="QWY67" i="7"/>
  <c r="QXA67" i="7"/>
  <c r="QXC67" i="7"/>
  <c r="QXE67" i="7"/>
  <c r="QXG67" i="7"/>
  <c r="QXI67" i="7"/>
  <c r="QXK67" i="7"/>
  <c r="QXM67" i="7"/>
  <c r="QXO67" i="7"/>
  <c r="QXQ67" i="7"/>
  <c r="QXS67" i="7"/>
  <c r="QXU67" i="7"/>
  <c r="QXW67" i="7"/>
  <c r="QXY67" i="7"/>
  <c r="QYA67" i="7"/>
  <c r="QYC67" i="7"/>
  <c r="QYE67" i="7"/>
  <c r="QYG67" i="7"/>
  <c r="QYI67" i="7"/>
  <c r="QYK67" i="7"/>
  <c r="QYM67" i="7"/>
  <c r="QYO67" i="7"/>
  <c r="QYQ67" i="7"/>
  <c r="QYS67" i="7"/>
  <c r="QYU67" i="7"/>
  <c r="QYW67" i="7"/>
  <c r="QYY67" i="7"/>
  <c r="QZA67" i="7"/>
  <c r="QZC67" i="7"/>
  <c r="QZE67" i="7"/>
  <c r="QZG67" i="7"/>
  <c r="QZI67" i="7"/>
  <c r="QZK67" i="7"/>
  <c r="QZM67" i="7"/>
  <c r="QZO67" i="7"/>
  <c r="QZQ67" i="7"/>
  <c r="QZS67" i="7"/>
  <c r="QZU67" i="7"/>
  <c r="QZW67" i="7"/>
  <c r="QZY67" i="7"/>
  <c r="RAA67" i="7"/>
  <c r="RAC67" i="7"/>
  <c r="RAE67" i="7"/>
  <c r="RAG67" i="7"/>
  <c r="RAI67" i="7"/>
  <c r="RAK67" i="7"/>
  <c r="RAM67" i="7"/>
  <c r="RAO67" i="7"/>
  <c r="RAQ67" i="7"/>
  <c r="RAS67" i="7"/>
  <c r="RAU67" i="7"/>
  <c r="RAW67" i="7"/>
  <c r="RAY67" i="7"/>
  <c r="RBA67" i="7"/>
  <c r="RBC67" i="7"/>
  <c r="RBE67" i="7"/>
  <c r="RBG67" i="7"/>
  <c r="RBI67" i="7"/>
  <c r="RBK67" i="7"/>
  <c r="RBM67" i="7"/>
  <c r="RBO67" i="7"/>
  <c r="RBQ67" i="7"/>
  <c r="RBS67" i="7"/>
  <c r="RBU67" i="7"/>
  <c r="RBW67" i="7"/>
  <c r="RBY67" i="7"/>
  <c r="RCA67" i="7"/>
  <c r="RCC67" i="7"/>
  <c r="RCE67" i="7"/>
  <c r="RCG67" i="7"/>
  <c r="RCI67" i="7"/>
  <c r="RCK67" i="7"/>
  <c r="RCM67" i="7"/>
  <c r="RCO67" i="7"/>
  <c r="RCQ67" i="7"/>
  <c r="RCS67" i="7"/>
  <c r="RCU67" i="7"/>
  <c r="RCW67" i="7"/>
  <c r="RCY67" i="7"/>
  <c r="RDA67" i="7"/>
  <c r="RDC67" i="7"/>
  <c r="RDE67" i="7"/>
  <c r="RDG67" i="7"/>
  <c r="RDI67" i="7"/>
  <c r="RDK67" i="7"/>
  <c r="RDM67" i="7"/>
  <c r="RDO67" i="7"/>
  <c r="RDQ67" i="7"/>
  <c r="RDS67" i="7"/>
  <c r="RDU67" i="7"/>
  <c r="RDW67" i="7"/>
  <c r="RDY67" i="7"/>
  <c r="REA67" i="7"/>
  <c r="REC67" i="7"/>
  <c r="REE67" i="7"/>
  <c r="REG67" i="7"/>
  <c r="REI67" i="7"/>
  <c r="REK67" i="7"/>
  <c r="REM67" i="7"/>
  <c r="REO67" i="7"/>
  <c r="REQ67" i="7"/>
  <c r="RES67" i="7"/>
  <c r="REU67" i="7"/>
  <c r="REW67" i="7"/>
  <c r="REY67" i="7"/>
  <c r="RFA67" i="7"/>
  <c r="RFC67" i="7"/>
  <c r="RFE67" i="7"/>
  <c r="RFG67" i="7"/>
  <c r="RFI67" i="7"/>
  <c r="RFK67" i="7"/>
  <c r="RFM67" i="7"/>
  <c r="RFO67" i="7"/>
  <c r="RFQ67" i="7"/>
  <c r="RFS67" i="7"/>
  <c r="RFU67" i="7"/>
  <c r="RFW67" i="7"/>
  <c r="RFY67" i="7"/>
  <c r="RGA67" i="7"/>
  <c r="RGC67" i="7"/>
  <c r="RGE67" i="7"/>
  <c r="RGG67" i="7"/>
  <c r="RGI67" i="7"/>
  <c r="RGK67" i="7"/>
  <c r="RGM67" i="7"/>
  <c r="RGO67" i="7"/>
  <c r="RGQ67" i="7"/>
  <c r="RGS67" i="7"/>
  <c r="RGU67" i="7"/>
  <c r="RGW67" i="7"/>
  <c r="RGY67" i="7"/>
  <c r="RHA67" i="7"/>
  <c r="RHC67" i="7"/>
  <c r="RHE67" i="7"/>
  <c r="RHG67" i="7"/>
  <c r="RHI67" i="7"/>
  <c r="RHK67" i="7"/>
  <c r="RHM67" i="7"/>
  <c r="RHO67" i="7"/>
  <c r="RHQ67" i="7"/>
  <c r="RHS67" i="7"/>
  <c r="RHU67" i="7"/>
  <c r="RHW67" i="7"/>
  <c r="RHY67" i="7"/>
  <c r="RIA67" i="7"/>
  <c r="RIC67" i="7"/>
  <c r="RIE67" i="7"/>
  <c r="RIG67" i="7"/>
  <c r="RII67" i="7"/>
  <c r="RIK67" i="7"/>
  <c r="RIM67" i="7"/>
  <c r="RIO67" i="7"/>
  <c r="RIQ67" i="7"/>
  <c r="RIS67" i="7"/>
  <c r="RIU67" i="7"/>
  <c r="RIW67" i="7"/>
  <c r="RIY67" i="7"/>
  <c r="RJA67" i="7"/>
  <c r="RJC67" i="7"/>
  <c r="RJE67" i="7"/>
  <c r="RJG67" i="7"/>
  <c r="RJI67" i="7"/>
  <c r="RJK67" i="7"/>
  <c r="RJM67" i="7"/>
  <c r="RJO67" i="7"/>
  <c r="RJQ67" i="7"/>
  <c r="RJS67" i="7"/>
  <c r="RJU67" i="7"/>
  <c r="RJW67" i="7"/>
  <c r="RJY67" i="7"/>
  <c r="RKA67" i="7"/>
  <c r="RKC67" i="7"/>
  <c r="RKE67" i="7"/>
  <c r="RKG67" i="7"/>
  <c r="RKI67" i="7"/>
  <c r="RKK67" i="7"/>
  <c r="RKM67" i="7"/>
  <c r="RKO67" i="7"/>
  <c r="RKQ67" i="7"/>
  <c r="RKS67" i="7"/>
  <c r="RKU67" i="7"/>
  <c r="RKW67" i="7"/>
  <c r="RKY67" i="7"/>
  <c r="RLA67" i="7"/>
  <c r="RLC67" i="7"/>
  <c r="RLE67" i="7"/>
  <c r="RLG67" i="7"/>
  <c r="RLI67" i="7"/>
  <c r="RLK67" i="7"/>
  <c r="RLM67" i="7"/>
  <c r="RLO67" i="7"/>
  <c r="RLQ67" i="7"/>
  <c r="RLS67" i="7"/>
  <c r="RLU67" i="7"/>
  <c r="RLW67" i="7"/>
  <c r="RLY67" i="7"/>
  <c r="RMA67" i="7"/>
  <c r="RMC67" i="7"/>
  <c r="RME67" i="7"/>
  <c r="RMG67" i="7"/>
  <c r="RMI67" i="7"/>
  <c r="RMK67" i="7"/>
  <c r="RMM67" i="7"/>
  <c r="RMO67" i="7"/>
  <c r="RMQ67" i="7"/>
  <c r="RMS67" i="7"/>
  <c r="RMU67" i="7"/>
  <c r="RMW67" i="7"/>
  <c r="RMY67" i="7"/>
  <c r="RNA67" i="7"/>
  <c r="RNC67" i="7"/>
  <c r="RNE67" i="7"/>
  <c r="RNG67" i="7"/>
  <c r="RNI67" i="7"/>
  <c r="RNK67" i="7"/>
  <c r="RNM67" i="7"/>
  <c r="RNO67" i="7"/>
  <c r="RNQ67" i="7"/>
  <c r="RNS67" i="7"/>
  <c r="RNU67" i="7"/>
  <c r="RNW67" i="7"/>
  <c r="RNY67" i="7"/>
  <c r="ROA67" i="7"/>
  <c r="ROC67" i="7"/>
  <c r="ROE67" i="7"/>
  <c r="ROG67" i="7"/>
  <c r="ROI67" i="7"/>
  <c r="ROK67" i="7"/>
  <c r="ROM67" i="7"/>
  <c r="ROO67" i="7"/>
  <c r="ROQ67" i="7"/>
  <c r="ROS67" i="7"/>
  <c r="ROU67" i="7"/>
  <c r="ROW67" i="7"/>
  <c r="ROY67" i="7"/>
  <c r="RPA67" i="7"/>
  <c r="RPC67" i="7"/>
  <c r="RPE67" i="7"/>
  <c r="RPG67" i="7"/>
  <c r="RPI67" i="7"/>
  <c r="RPK67" i="7"/>
  <c r="RPM67" i="7"/>
  <c r="RPO67" i="7"/>
  <c r="RPQ67" i="7"/>
  <c r="RPS67" i="7"/>
  <c r="RPU67" i="7"/>
  <c r="RPW67" i="7"/>
  <c r="RPY67" i="7"/>
  <c r="RQA67" i="7"/>
  <c r="RQC67" i="7"/>
  <c r="RQE67" i="7"/>
  <c r="RQG67" i="7"/>
  <c r="RQI67" i="7"/>
  <c r="RQK67" i="7"/>
  <c r="RQM67" i="7"/>
  <c r="RQO67" i="7"/>
  <c r="RQQ67" i="7"/>
  <c r="RQS67" i="7"/>
  <c r="RQU67" i="7"/>
  <c r="RQW67" i="7"/>
  <c r="RQY67" i="7"/>
  <c r="RRA67" i="7"/>
  <c r="RRC67" i="7"/>
  <c r="RRE67" i="7"/>
  <c r="RRG67" i="7"/>
  <c r="RRI67" i="7"/>
  <c r="RRK67" i="7"/>
  <c r="RRM67" i="7"/>
  <c r="RRO67" i="7"/>
  <c r="RRQ67" i="7"/>
  <c r="RRS67" i="7"/>
  <c r="RRU67" i="7"/>
  <c r="RRW67" i="7"/>
  <c r="RRY67" i="7"/>
  <c r="RSA67" i="7"/>
  <c r="RSC67" i="7"/>
  <c r="RSE67" i="7"/>
  <c r="RSG67" i="7"/>
  <c r="RSI67" i="7"/>
  <c r="RSK67" i="7"/>
  <c r="RSM67" i="7"/>
  <c r="RSO67" i="7"/>
  <c r="RSQ67" i="7"/>
  <c r="RSS67" i="7"/>
  <c r="RSU67" i="7"/>
  <c r="RSW67" i="7"/>
  <c r="RSY67" i="7"/>
  <c r="RTA67" i="7"/>
  <c r="RTC67" i="7"/>
  <c r="RTE67" i="7"/>
  <c r="RTG67" i="7"/>
  <c r="RTI67" i="7"/>
  <c r="RTK67" i="7"/>
  <c r="RTM67" i="7"/>
  <c r="RTO67" i="7"/>
  <c r="RTQ67" i="7"/>
  <c r="RTS67" i="7"/>
  <c r="RTU67" i="7"/>
  <c r="RTW67" i="7"/>
  <c r="RTY67" i="7"/>
  <c r="RUA67" i="7"/>
  <c r="RUC67" i="7"/>
  <c r="RUE67" i="7"/>
  <c r="RUG67" i="7"/>
  <c r="RUI67" i="7"/>
  <c r="RUK67" i="7"/>
  <c r="RUM67" i="7"/>
  <c r="RUO67" i="7"/>
  <c r="RUQ67" i="7"/>
  <c r="RUS67" i="7"/>
  <c r="RUU67" i="7"/>
  <c r="RUW67" i="7"/>
  <c r="RUY67" i="7"/>
  <c r="RVA67" i="7"/>
  <c r="RVC67" i="7"/>
  <c r="RVE67" i="7"/>
  <c r="RVG67" i="7"/>
  <c r="RVI67" i="7"/>
  <c r="RVK67" i="7"/>
  <c r="RVM67" i="7"/>
  <c r="RVO67" i="7"/>
  <c r="RVQ67" i="7"/>
  <c r="RVS67" i="7"/>
  <c r="RVU67" i="7"/>
  <c r="RVW67" i="7"/>
  <c r="RVY67" i="7"/>
  <c r="RWA67" i="7"/>
  <c r="RWC67" i="7"/>
  <c r="RWE67" i="7"/>
  <c r="RWG67" i="7"/>
  <c r="RWI67" i="7"/>
  <c r="RWK67" i="7"/>
  <c r="RWM67" i="7"/>
  <c r="RWO67" i="7"/>
  <c r="RWQ67" i="7"/>
  <c r="RWS67" i="7"/>
  <c r="RWU67" i="7"/>
  <c r="RWW67" i="7"/>
  <c r="RWY67" i="7"/>
  <c r="RXA67" i="7"/>
  <c r="RXC67" i="7"/>
  <c r="RXE67" i="7"/>
  <c r="RXG67" i="7"/>
  <c r="RXI67" i="7"/>
  <c r="RXK67" i="7"/>
  <c r="RXM67" i="7"/>
  <c r="RXO67" i="7"/>
  <c r="RXQ67" i="7"/>
  <c r="RXS67" i="7"/>
  <c r="RXU67" i="7"/>
  <c r="RXW67" i="7"/>
  <c r="RXY67" i="7"/>
  <c r="RYA67" i="7"/>
  <c r="RYC67" i="7"/>
  <c r="RYE67" i="7"/>
  <c r="RYG67" i="7"/>
  <c r="RYI67" i="7"/>
  <c r="RYK67" i="7"/>
  <c r="RYM67" i="7"/>
  <c r="RYO67" i="7"/>
  <c r="RYQ67" i="7"/>
  <c r="RYS67" i="7"/>
  <c r="RYU67" i="7"/>
  <c r="RYW67" i="7"/>
  <c r="RYY67" i="7"/>
  <c r="RZA67" i="7"/>
  <c r="RZC67" i="7"/>
  <c r="RZE67" i="7"/>
  <c r="RZG67" i="7"/>
  <c r="RZI67" i="7"/>
  <c r="RZK67" i="7"/>
  <c r="RZM67" i="7"/>
  <c r="RZO67" i="7"/>
  <c r="RZQ67" i="7"/>
  <c r="RZS67" i="7"/>
  <c r="RZU67" i="7"/>
  <c r="RZW67" i="7"/>
  <c r="RZY67" i="7"/>
  <c r="SAA67" i="7"/>
  <c r="SAC67" i="7"/>
  <c r="SAE67" i="7"/>
  <c r="SAG67" i="7"/>
  <c r="SAI67" i="7"/>
  <c r="SAK67" i="7"/>
  <c r="SAM67" i="7"/>
  <c r="SAO67" i="7"/>
  <c r="SAQ67" i="7"/>
  <c r="SAS67" i="7"/>
  <c r="SAU67" i="7"/>
  <c r="SAW67" i="7"/>
  <c r="SAY67" i="7"/>
  <c r="SBA67" i="7"/>
  <c r="SBC67" i="7"/>
  <c r="SBE67" i="7"/>
  <c r="SBG67" i="7"/>
  <c r="SBI67" i="7"/>
  <c r="SBK67" i="7"/>
  <c r="SBM67" i="7"/>
  <c r="SBO67" i="7"/>
  <c r="SBQ67" i="7"/>
  <c r="SBS67" i="7"/>
  <c r="SBU67" i="7"/>
  <c r="SBW67" i="7"/>
  <c r="SBY67" i="7"/>
  <c r="SCA67" i="7"/>
  <c r="SCC67" i="7"/>
  <c r="SCE67" i="7"/>
  <c r="SCG67" i="7"/>
  <c r="SCI67" i="7"/>
  <c r="SCK67" i="7"/>
  <c r="SCM67" i="7"/>
  <c r="SCO67" i="7"/>
  <c r="SCQ67" i="7"/>
  <c r="SCS67" i="7"/>
  <c r="SCU67" i="7"/>
  <c r="SCW67" i="7"/>
  <c r="SCY67" i="7"/>
  <c r="SDA67" i="7"/>
  <c r="SDC67" i="7"/>
  <c r="SDE67" i="7"/>
  <c r="SDG67" i="7"/>
  <c r="SDI67" i="7"/>
  <c r="SDK67" i="7"/>
  <c r="SDM67" i="7"/>
  <c r="SDO67" i="7"/>
  <c r="SDQ67" i="7"/>
  <c r="SDS67" i="7"/>
  <c r="SDU67" i="7"/>
  <c r="SDW67" i="7"/>
  <c r="SDY67" i="7"/>
  <c r="SEA67" i="7"/>
  <c r="SEC67" i="7"/>
  <c r="SEE67" i="7"/>
  <c r="SEG67" i="7"/>
  <c r="SEI67" i="7"/>
  <c r="SEK67" i="7"/>
  <c r="SEM67" i="7"/>
  <c r="SEO67" i="7"/>
  <c r="SEQ67" i="7"/>
  <c r="SES67" i="7"/>
  <c r="SEU67" i="7"/>
  <c r="SEW67" i="7"/>
  <c r="SEY67" i="7"/>
  <c r="SFA67" i="7"/>
  <c r="SFC67" i="7"/>
  <c r="SFE67" i="7"/>
  <c r="SFG67" i="7"/>
  <c r="SFI67" i="7"/>
  <c r="SFK67" i="7"/>
  <c r="SFM67" i="7"/>
  <c r="SFO67" i="7"/>
  <c r="SFQ67" i="7"/>
  <c r="SFS67" i="7"/>
  <c r="SFU67" i="7"/>
  <c r="SFW67" i="7"/>
  <c r="SFY67" i="7"/>
  <c r="SGA67" i="7"/>
  <c r="SGC67" i="7"/>
  <c r="SGE67" i="7"/>
  <c r="SGG67" i="7"/>
  <c r="SGI67" i="7"/>
  <c r="SGK67" i="7"/>
  <c r="SGM67" i="7"/>
  <c r="SGO67" i="7"/>
  <c r="SGQ67" i="7"/>
  <c r="SGS67" i="7"/>
  <c r="SGU67" i="7"/>
  <c r="SGW67" i="7"/>
  <c r="SGY67" i="7"/>
  <c r="SHA67" i="7"/>
  <c r="SHC67" i="7"/>
  <c r="SHE67" i="7"/>
  <c r="SHG67" i="7"/>
  <c r="SHI67" i="7"/>
  <c r="SHK67" i="7"/>
  <c r="SHM67" i="7"/>
  <c r="SHO67" i="7"/>
  <c r="SHQ67" i="7"/>
  <c r="SHS67" i="7"/>
  <c r="SHU67" i="7"/>
  <c r="SHW67" i="7"/>
  <c r="SHY67" i="7"/>
  <c r="SIA67" i="7"/>
  <c r="SIC67" i="7"/>
  <c r="SIE67" i="7"/>
  <c r="SIG67" i="7"/>
  <c r="SII67" i="7"/>
  <c r="SIK67" i="7"/>
  <c r="SIM67" i="7"/>
  <c r="SIO67" i="7"/>
  <c r="SIQ67" i="7"/>
  <c r="SIS67" i="7"/>
  <c r="SIU67" i="7"/>
  <c r="SIW67" i="7"/>
  <c r="SIY67" i="7"/>
  <c r="SJA67" i="7"/>
  <c r="SJC67" i="7"/>
  <c r="SJE67" i="7"/>
  <c r="SJG67" i="7"/>
  <c r="SJI67" i="7"/>
  <c r="SJK67" i="7"/>
  <c r="SJM67" i="7"/>
  <c r="SJO67" i="7"/>
  <c r="SJQ67" i="7"/>
  <c r="SJS67" i="7"/>
  <c r="SJU67" i="7"/>
  <c r="SJW67" i="7"/>
  <c r="SJY67" i="7"/>
  <c r="SKA67" i="7"/>
  <c r="SKC67" i="7"/>
  <c r="SKE67" i="7"/>
  <c r="SKG67" i="7"/>
  <c r="SKI67" i="7"/>
  <c r="SKK67" i="7"/>
  <c r="SKM67" i="7"/>
  <c r="SKO67" i="7"/>
  <c r="SKQ67" i="7"/>
  <c r="SKS67" i="7"/>
  <c r="SKU67" i="7"/>
  <c r="SKW67" i="7"/>
  <c r="SKY67" i="7"/>
  <c r="SLA67" i="7"/>
  <c r="SLC67" i="7"/>
  <c r="SLE67" i="7"/>
  <c r="SLG67" i="7"/>
  <c r="SLI67" i="7"/>
  <c r="SLK67" i="7"/>
  <c r="SLM67" i="7"/>
  <c r="SLO67" i="7"/>
  <c r="SLQ67" i="7"/>
  <c r="SLS67" i="7"/>
  <c r="SLU67" i="7"/>
  <c r="SLW67" i="7"/>
  <c r="SLY67" i="7"/>
  <c r="SMA67" i="7"/>
  <c r="SMC67" i="7"/>
  <c r="SME67" i="7"/>
  <c r="SMG67" i="7"/>
  <c r="SMI67" i="7"/>
  <c r="SMK67" i="7"/>
  <c r="SMM67" i="7"/>
  <c r="SMO67" i="7"/>
  <c r="SMQ67" i="7"/>
  <c r="SMS67" i="7"/>
  <c r="SMU67" i="7"/>
  <c r="SMW67" i="7"/>
  <c r="SMY67" i="7"/>
  <c r="SNA67" i="7"/>
  <c r="SNC67" i="7"/>
  <c r="SNE67" i="7"/>
  <c r="SNG67" i="7"/>
  <c r="SNI67" i="7"/>
  <c r="SNK67" i="7"/>
  <c r="SNM67" i="7"/>
  <c r="SNO67" i="7"/>
  <c r="SNQ67" i="7"/>
  <c r="SNS67" i="7"/>
  <c r="SNU67" i="7"/>
  <c r="SNW67" i="7"/>
  <c r="SNY67" i="7"/>
  <c r="SOA67" i="7"/>
  <c r="SOC67" i="7"/>
  <c r="SOE67" i="7"/>
  <c r="SOG67" i="7"/>
  <c r="SOI67" i="7"/>
  <c r="SOK67" i="7"/>
  <c r="SOM67" i="7"/>
  <c r="SOO67" i="7"/>
  <c r="SOQ67" i="7"/>
  <c r="SOS67" i="7"/>
  <c r="SOU67" i="7"/>
  <c r="SOW67" i="7"/>
  <c r="SOY67" i="7"/>
  <c r="SPA67" i="7"/>
  <c r="SPC67" i="7"/>
  <c r="SPE67" i="7"/>
  <c r="SPG67" i="7"/>
  <c r="SPI67" i="7"/>
  <c r="SPK67" i="7"/>
  <c r="SPM67" i="7"/>
  <c r="SPO67" i="7"/>
  <c r="SPQ67" i="7"/>
  <c r="SPS67" i="7"/>
  <c r="SPU67" i="7"/>
  <c r="SPW67" i="7"/>
  <c r="SPY67" i="7"/>
  <c r="SQA67" i="7"/>
  <c r="SQC67" i="7"/>
  <c r="SQE67" i="7"/>
  <c r="SQG67" i="7"/>
  <c r="SQI67" i="7"/>
  <c r="SQK67" i="7"/>
  <c r="SQM67" i="7"/>
  <c r="SQO67" i="7"/>
  <c r="SQQ67" i="7"/>
  <c r="SQS67" i="7"/>
  <c r="SQU67" i="7"/>
  <c r="SQW67" i="7"/>
  <c r="SQY67" i="7"/>
  <c r="SRA67" i="7"/>
  <c r="SRC67" i="7"/>
  <c r="SRE67" i="7"/>
  <c r="SRG67" i="7"/>
  <c r="SRI67" i="7"/>
  <c r="SRK67" i="7"/>
  <c r="SRM67" i="7"/>
  <c r="SRO67" i="7"/>
  <c r="SRQ67" i="7"/>
  <c r="SRS67" i="7"/>
  <c r="SRU67" i="7"/>
  <c r="SRW67" i="7"/>
  <c r="SRY67" i="7"/>
  <c r="SSA67" i="7"/>
  <c r="SSC67" i="7"/>
  <c r="SSE67" i="7"/>
  <c r="SSG67" i="7"/>
  <c r="SSI67" i="7"/>
  <c r="SSK67" i="7"/>
  <c r="SSM67" i="7"/>
  <c r="SSO67" i="7"/>
  <c r="SSQ67" i="7"/>
  <c r="SSS67" i="7"/>
  <c r="SSU67" i="7"/>
  <c r="SSW67" i="7"/>
  <c r="SSY67" i="7"/>
  <c r="STA67" i="7"/>
  <c r="STC67" i="7"/>
  <c r="STE67" i="7"/>
  <c r="STG67" i="7"/>
  <c r="STI67" i="7"/>
  <c r="STK67" i="7"/>
  <c r="STM67" i="7"/>
  <c r="STO67" i="7"/>
  <c r="STQ67" i="7"/>
  <c r="STS67" i="7"/>
  <c r="STU67" i="7"/>
  <c r="STW67" i="7"/>
  <c r="STY67" i="7"/>
  <c r="SUA67" i="7"/>
  <c r="SUC67" i="7"/>
  <c r="SUE67" i="7"/>
  <c r="SUG67" i="7"/>
  <c r="SUI67" i="7"/>
  <c r="SUK67" i="7"/>
  <c r="SUM67" i="7"/>
  <c r="SUO67" i="7"/>
  <c r="SUQ67" i="7"/>
  <c r="SUS67" i="7"/>
  <c r="SUU67" i="7"/>
  <c r="SUW67" i="7"/>
  <c r="SUY67" i="7"/>
  <c r="SVA67" i="7"/>
  <c r="SVC67" i="7"/>
  <c r="SVE67" i="7"/>
  <c r="SVG67" i="7"/>
  <c r="SVI67" i="7"/>
  <c r="SVK67" i="7"/>
  <c r="SVM67" i="7"/>
  <c r="SVO67" i="7"/>
  <c r="SVQ67" i="7"/>
  <c r="SVS67" i="7"/>
  <c r="SVU67" i="7"/>
  <c r="SVW67" i="7"/>
  <c r="SVY67" i="7"/>
  <c r="SWA67" i="7"/>
  <c r="SWC67" i="7"/>
  <c r="SWE67" i="7"/>
  <c r="SWG67" i="7"/>
  <c r="SWI67" i="7"/>
  <c r="SWK67" i="7"/>
  <c r="SWM67" i="7"/>
  <c r="SWO67" i="7"/>
  <c r="SWQ67" i="7"/>
  <c r="SWS67" i="7"/>
  <c r="SWU67" i="7"/>
  <c r="SWW67" i="7"/>
  <c r="SWY67" i="7"/>
  <c r="SXA67" i="7"/>
  <c r="SXC67" i="7"/>
  <c r="SXE67" i="7"/>
  <c r="SXG67" i="7"/>
  <c r="SXI67" i="7"/>
  <c r="SXK67" i="7"/>
  <c r="SXM67" i="7"/>
  <c r="SXO67" i="7"/>
  <c r="SXQ67" i="7"/>
  <c r="SXS67" i="7"/>
  <c r="SXU67" i="7"/>
  <c r="SXW67" i="7"/>
  <c r="SXY67" i="7"/>
  <c r="SYA67" i="7"/>
  <c r="SYC67" i="7"/>
  <c r="SYE67" i="7"/>
  <c r="SYG67" i="7"/>
  <c r="SYI67" i="7"/>
  <c r="SYK67" i="7"/>
  <c r="SYM67" i="7"/>
  <c r="SYO67" i="7"/>
  <c r="SYQ67" i="7"/>
  <c r="SYS67" i="7"/>
  <c r="SYU67" i="7"/>
  <c r="SYW67" i="7"/>
  <c r="SYY67" i="7"/>
  <c r="SZA67" i="7"/>
  <c r="SZC67" i="7"/>
  <c r="SZE67" i="7"/>
  <c r="SZG67" i="7"/>
  <c r="SZI67" i="7"/>
  <c r="SZK67" i="7"/>
  <c r="SZM67" i="7"/>
  <c r="SZO67" i="7"/>
  <c r="SZQ67" i="7"/>
  <c r="SZS67" i="7"/>
  <c r="SZU67" i="7"/>
  <c r="SZW67" i="7"/>
  <c r="SZY67" i="7"/>
  <c r="TAA67" i="7"/>
  <c r="TAC67" i="7"/>
  <c r="TAE67" i="7"/>
  <c r="TAG67" i="7"/>
  <c r="TAI67" i="7"/>
  <c r="TAK67" i="7"/>
  <c r="TAM67" i="7"/>
  <c r="TAO67" i="7"/>
  <c r="TAQ67" i="7"/>
  <c r="TAS67" i="7"/>
  <c r="TAU67" i="7"/>
  <c r="TAW67" i="7"/>
  <c r="TAY67" i="7"/>
  <c r="TBA67" i="7"/>
  <c r="TBC67" i="7"/>
  <c r="TBE67" i="7"/>
  <c r="TBG67" i="7"/>
  <c r="TBI67" i="7"/>
  <c r="TBK67" i="7"/>
  <c r="TBM67" i="7"/>
  <c r="TBO67" i="7"/>
  <c r="TBQ67" i="7"/>
  <c r="TBS67" i="7"/>
  <c r="TBU67" i="7"/>
  <c r="TBW67" i="7"/>
  <c r="TBY67" i="7"/>
  <c r="TCA67" i="7"/>
  <c r="TCC67" i="7"/>
  <c r="TCE67" i="7"/>
  <c r="TCG67" i="7"/>
  <c r="TCI67" i="7"/>
  <c r="TCK67" i="7"/>
  <c r="TCM67" i="7"/>
  <c r="TCO67" i="7"/>
  <c r="TCQ67" i="7"/>
  <c r="TCS67" i="7"/>
  <c r="TCU67" i="7"/>
  <c r="TCW67" i="7"/>
  <c r="TCY67" i="7"/>
  <c r="TDA67" i="7"/>
  <c r="TDC67" i="7"/>
  <c r="TDE67" i="7"/>
  <c r="TDG67" i="7"/>
  <c r="TDI67" i="7"/>
  <c r="TDK67" i="7"/>
  <c r="TDM67" i="7"/>
  <c r="TDO67" i="7"/>
  <c r="TDQ67" i="7"/>
  <c r="TDS67" i="7"/>
  <c r="TDU67" i="7"/>
  <c r="TDW67" i="7"/>
  <c r="TDY67" i="7"/>
  <c r="TEA67" i="7"/>
  <c r="TEC67" i="7"/>
  <c r="TEE67" i="7"/>
  <c r="TEG67" i="7"/>
  <c r="TEI67" i="7"/>
  <c r="TEK67" i="7"/>
  <c r="TEM67" i="7"/>
  <c r="TEO67" i="7"/>
  <c r="TEQ67" i="7"/>
  <c r="TES67" i="7"/>
  <c r="TEU67" i="7"/>
  <c r="TEW67" i="7"/>
  <c r="TEY67" i="7"/>
  <c r="TFA67" i="7"/>
  <c r="TFC67" i="7"/>
  <c r="TFE67" i="7"/>
  <c r="TFG67" i="7"/>
  <c r="TFI67" i="7"/>
  <c r="TFK67" i="7"/>
  <c r="TFM67" i="7"/>
  <c r="TFO67" i="7"/>
  <c r="TFQ67" i="7"/>
  <c r="TFS67" i="7"/>
  <c r="TFU67" i="7"/>
  <c r="TFW67" i="7"/>
  <c r="TFY67" i="7"/>
  <c r="TGA67" i="7"/>
  <c r="TGC67" i="7"/>
  <c r="TGE67" i="7"/>
  <c r="TGG67" i="7"/>
  <c r="TGI67" i="7"/>
  <c r="TGK67" i="7"/>
  <c r="TGM67" i="7"/>
  <c r="TGO67" i="7"/>
  <c r="TGQ67" i="7"/>
  <c r="TGS67" i="7"/>
  <c r="TGU67" i="7"/>
  <c r="TGW67" i="7"/>
  <c r="TGY67" i="7"/>
  <c r="THA67" i="7"/>
  <c r="THC67" i="7"/>
  <c r="THE67" i="7"/>
  <c r="THG67" i="7"/>
  <c r="THI67" i="7"/>
  <c r="THK67" i="7"/>
  <c r="THM67" i="7"/>
  <c r="THO67" i="7"/>
  <c r="THQ67" i="7"/>
  <c r="THS67" i="7"/>
  <c r="THU67" i="7"/>
  <c r="THW67" i="7"/>
  <c r="THY67" i="7"/>
  <c r="TIA67" i="7"/>
  <c r="TIC67" i="7"/>
  <c r="TIE67" i="7"/>
  <c r="TIG67" i="7"/>
  <c r="TII67" i="7"/>
  <c r="TIK67" i="7"/>
  <c r="TIM67" i="7"/>
  <c r="TIO67" i="7"/>
  <c r="TIQ67" i="7"/>
  <c r="TIS67" i="7"/>
  <c r="TIU67" i="7"/>
  <c r="TIW67" i="7"/>
  <c r="TIY67" i="7"/>
  <c r="TJA67" i="7"/>
  <c r="TJC67" i="7"/>
  <c r="TJE67" i="7"/>
  <c r="TJG67" i="7"/>
  <c r="TJI67" i="7"/>
  <c r="TJK67" i="7"/>
  <c r="TJM67" i="7"/>
  <c r="TJO67" i="7"/>
  <c r="TJQ67" i="7"/>
  <c r="TJS67" i="7"/>
  <c r="TJU67" i="7"/>
  <c r="TJW67" i="7"/>
  <c r="TJY67" i="7"/>
  <c r="TKA67" i="7"/>
  <c r="TKC67" i="7"/>
  <c r="TKE67" i="7"/>
  <c r="TKG67" i="7"/>
  <c r="TKI67" i="7"/>
  <c r="TKK67" i="7"/>
  <c r="TKM67" i="7"/>
  <c r="TKO67" i="7"/>
  <c r="TKQ67" i="7"/>
  <c r="TKS67" i="7"/>
  <c r="TKU67" i="7"/>
  <c r="TKW67" i="7"/>
  <c r="TKY67" i="7"/>
  <c r="TLA67" i="7"/>
  <c r="TLC67" i="7"/>
  <c r="TLE67" i="7"/>
  <c r="TLG67" i="7"/>
  <c r="TLI67" i="7"/>
  <c r="TLK67" i="7"/>
  <c r="TLM67" i="7"/>
  <c r="TLO67" i="7"/>
  <c r="TLQ67" i="7"/>
  <c r="TLS67" i="7"/>
  <c r="TLU67" i="7"/>
  <c r="TLW67" i="7"/>
  <c r="TLY67" i="7"/>
  <c r="TMA67" i="7"/>
  <c r="TMC67" i="7"/>
  <c r="TME67" i="7"/>
  <c r="TMG67" i="7"/>
  <c r="TMI67" i="7"/>
  <c r="TMK67" i="7"/>
  <c r="TMM67" i="7"/>
  <c r="TMO67" i="7"/>
  <c r="TMQ67" i="7"/>
  <c r="TMS67" i="7"/>
  <c r="TMU67" i="7"/>
  <c r="TMW67" i="7"/>
  <c r="TMY67" i="7"/>
  <c r="TNA67" i="7"/>
  <c r="TNC67" i="7"/>
  <c r="TNE67" i="7"/>
  <c r="TNG67" i="7"/>
  <c r="TNI67" i="7"/>
  <c r="TNK67" i="7"/>
  <c r="TNM67" i="7"/>
  <c r="TNO67" i="7"/>
  <c r="TNQ67" i="7"/>
  <c r="TNS67" i="7"/>
  <c r="TNU67" i="7"/>
  <c r="TNW67" i="7"/>
  <c r="TNY67" i="7"/>
  <c r="TOA67" i="7"/>
  <c r="TOC67" i="7"/>
  <c r="TOE67" i="7"/>
  <c r="TOG67" i="7"/>
  <c r="TOI67" i="7"/>
  <c r="TOK67" i="7"/>
  <c r="TOM67" i="7"/>
  <c r="TOO67" i="7"/>
  <c r="TOQ67" i="7"/>
  <c r="TOS67" i="7"/>
  <c r="TOU67" i="7"/>
  <c r="TOW67" i="7"/>
  <c r="TOY67" i="7"/>
  <c r="TPA67" i="7"/>
  <c r="TPC67" i="7"/>
  <c r="TPE67" i="7"/>
  <c r="TPG67" i="7"/>
  <c r="TPI67" i="7"/>
  <c r="TPK67" i="7"/>
  <c r="TPM67" i="7"/>
  <c r="TPO67" i="7"/>
  <c r="TPQ67" i="7"/>
  <c r="TPS67" i="7"/>
  <c r="TPU67" i="7"/>
  <c r="TPW67" i="7"/>
  <c r="TPY67" i="7"/>
  <c r="TQA67" i="7"/>
  <c r="TQC67" i="7"/>
  <c r="TQE67" i="7"/>
  <c r="TQG67" i="7"/>
  <c r="TQI67" i="7"/>
  <c r="TQK67" i="7"/>
  <c r="TQM67" i="7"/>
  <c r="TQO67" i="7"/>
  <c r="TQQ67" i="7"/>
  <c r="TQS67" i="7"/>
  <c r="TQU67" i="7"/>
  <c r="TQW67" i="7"/>
  <c r="TQY67" i="7"/>
  <c r="TRA67" i="7"/>
  <c r="TRC67" i="7"/>
  <c r="TRE67" i="7"/>
  <c r="TRG67" i="7"/>
  <c r="TRI67" i="7"/>
  <c r="TRK67" i="7"/>
  <c r="TRM67" i="7"/>
  <c r="TRO67" i="7"/>
  <c r="TRQ67" i="7"/>
  <c r="TRS67" i="7"/>
  <c r="TRU67" i="7"/>
  <c r="TRW67" i="7"/>
  <c r="TRY67" i="7"/>
  <c r="TSA67" i="7"/>
  <c r="TSC67" i="7"/>
  <c r="TSE67" i="7"/>
  <c r="TSG67" i="7"/>
  <c r="TSI67" i="7"/>
  <c r="TSK67" i="7"/>
  <c r="TSM67" i="7"/>
  <c r="TSO67" i="7"/>
  <c r="TSQ67" i="7"/>
  <c r="TSS67" i="7"/>
  <c r="TSU67" i="7"/>
  <c r="TSW67" i="7"/>
  <c r="TSY67" i="7"/>
  <c r="TTA67" i="7"/>
  <c r="TTC67" i="7"/>
  <c r="TTE67" i="7"/>
  <c r="TTG67" i="7"/>
  <c r="TTI67" i="7"/>
  <c r="TTK67" i="7"/>
  <c r="TTM67" i="7"/>
  <c r="TTO67" i="7"/>
  <c r="TTQ67" i="7"/>
  <c r="TTS67" i="7"/>
  <c r="TTU67" i="7"/>
  <c r="TTW67" i="7"/>
  <c r="TTY67" i="7"/>
  <c r="TUA67" i="7"/>
  <c r="TUC67" i="7"/>
  <c r="TUE67" i="7"/>
  <c r="TUG67" i="7"/>
  <c r="TUI67" i="7"/>
  <c r="TUK67" i="7"/>
  <c r="TUM67" i="7"/>
  <c r="TUO67" i="7"/>
  <c r="TUQ67" i="7"/>
  <c r="TUS67" i="7"/>
  <c r="TUU67" i="7"/>
  <c r="TUW67" i="7"/>
  <c r="TUY67" i="7"/>
  <c r="TVA67" i="7"/>
  <c r="TVC67" i="7"/>
  <c r="TVE67" i="7"/>
  <c r="TVG67" i="7"/>
  <c r="TVI67" i="7"/>
  <c r="TVK67" i="7"/>
  <c r="TVM67" i="7"/>
  <c r="TVO67" i="7"/>
  <c r="TVQ67" i="7"/>
  <c r="TVS67" i="7"/>
  <c r="TVU67" i="7"/>
  <c r="TVW67" i="7"/>
  <c r="TVY67" i="7"/>
  <c r="TWA67" i="7"/>
  <c r="TWC67" i="7"/>
  <c r="TWE67" i="7"/>
  <c r="TWG67" i="7"/>
  <c r="TWI67" i="7"/>
  <c r="TWK67" i="7"/>
  <c r="TWM67" i="7"/>
  <c r="TWO67" i="7"/>
  <c r="TWQ67" i="7"/>
  <c r="TWS67" i="7"/>
  <c r="TWU67" i="7"/>
  <c r="TWW67" i="7"/>
  <c r="TWY67" i="7"/>
  <c r="TXA67" i="7"/>
  <c r="TXC67" i="7"/>
  <c r="TXE67" i="7"/>
  <c r="TXG67" i="7"/>
  <c r="TXI67" i="7"/>
  <c r="TXK67" i="7"/>
  <c r="TXM67" i="7"/>
  <c r="TXO67" i="7"/>
  <c r="TXQ67" i="7"/>
  <c r="TXS67" i="7"/>
  <c r="TXU67" i="7"/>
  <c r="TXW67" i="7"/>
  <c r="TXY67" i="7"/>
  <c r="TYA67" i="7"/>
  <c r="TYC67" i="7"/>
  <c r="TYE67" i="7"/>
  <c r="TYG67" i="7"/>
  <c r="TYI67" i="7"/>
  <c r="TYK67" i="7"/>
  <c r="TYM67" i="7"/>
  <c r="TYO67" i="7"/>
  <c r="TYQ67" i="7"/>
  <c r="TYS67" i="7"/>
  <c r="TYU67" i="7"/>
  <c r="TYW67" i="7"/>
  <c r="TYY67" i="7"/>
  <c r="TZA67" i="7"/>
  <c r="TZC67" i="7"/>
  <c r="TZE67" i="7"/>
  <c r="TZG67" i="7"/>
  <c r="TZI67" i="7"/>
  <c r="TZK67" i="7"/>
  <c r="TZM67" i="7"/>
  <c r="TZO67" i="7"/>
  <c r="TZQ67" i="7"/>
  <c r="TZS67" i="7"/>
  <c r="TZU67" i="7"/>
  <c r="TZW67" i="7"/>
  <c r="TZY67" i="7"/>
  <c r="UAA67" i="7"/>
  <c r="UAC67" i="7"/>
  <c r="UAE67" i="7"/>
  <c r="UAG67" i="7"/>
  <c r="UAI67" i="7"/>
  <c r="UAK67" i="7"/>
  <c r="UAM67" i="7"/>
  <c r="UAO67" i="7"/>
  <c r="UAQ67" i="7"/>
  <c r="UAS67" i="7"/>
  <c r="UAU67" i="7"/>
  <c r="UAW67" i="7"/>
  <c r="UAY67" i="7"/>
  <c r="UBA67" i="7"/>
  <c r="UBC67" i="7"/>
  <c r="UBE67" i="7"/>
  <c r="UBG67" i="7"/>
  <c r="UBI67" i="7"/>
  <c r="UBK67" i="7"/>
  <c r="UBM67" i="7"/>
  <c r="UBO67" i="7"/>
  <c r="UBQ67" i="7"/>
  <c r="UBS67" i="7"/>
  <c r="UBU67" i="7"/>
  <c r="UBW67" i="7"/>
  <c r="UBY67" i="7"/>
  <c r="UCA67" i="7"/>
  <c r="UCC67" i="7"/>
  <c r="UCE67" i="7"/>
  <c r="UCG67" i="7"/>
  <c r="UCI67" i="7"/>
  <c r="UCK67" i="7"/>
  <c r="UCM67" i="7"/>
  <c r="UCO67" i="7"/>
  <c r="UCQ67" i="7"/>
  <c r="UCS67" i="7"/>
  <c r="UCU67" i="7"/>
  <c r="UCW67" i="7"/>
  <c r="UCY67" i="7"/>
  <c r="UDA67" i="7"/>
  <c r="UDC67" i="7"/>
  <c r="UDE67" i="7"/>
  <c r="UDG67" i="7"/>
  <c r="UDI67" i="7"/>
  <c r="UDK67" i="7"/>
  <c r="UDM67" i="7"/>
  <c r="UDO67" i="7"/>
  <c r="UDQ67" i="7"/>
  <c r="UDS67" i="7"/>
  <c r="UDU67" i="7"/>
  <c r="UDW67" i="7"/>
  <c r="UDY67" i="7"/>
  <c r="UEA67" i="7"/>
  <c r="UEC67" i="7"/>
  <c r="UEE67" i="7"/>
  <c r="UEG67" i="7"/>
  <c r="UEI67" i="7"/>
  <c r="UEK67" i="7"/>
  <c r="UEM67" i="7"/>
  <c r="UEO67" i="7"/>
  <c r="UEQ67" i="7"/>
  <c r="UES67" i="7"/>
  <c r="UEU67" i="7"/>
  <c r="UEW67" i="7"/>
  <c r="UEY67" i="7"/>
  <c r="UFA67" i="7"/>
  <c r="UFC67" i="7"/>
  <c r="UFE67" i="7"/>
  <c r="UFG67" i="7"/>
  <c r="UFI67" i="7"/>
  <c r="UFK67" i="7"/>
  <c r="UFM67" i="7"/>
  <c r="UFO67" i="7"/>
  <c r="UFQ67" i="7"/>
  <c r="UFS67" i="7"/>
  <c r="UFU67" i="7"/>
  <c r="UFW67" i="7"/>
  <c r="UFY67" i="7"/>
  <c r="UGA67" i="7"/>
  <c r="UGC67" i="7"/>
  <c r="UGE67" i="7"/>
  <c r="UGG67" i="7"/>
  <c r="UGI67" i="7"/>
  <c r="UGK67" i="7"/>
  <c r="UGM67" i="7"/>
  <c r="UGO67" i="7"/>
  <c r="UGQ67" i="7"/>
  <c r="UGS67" i="7"/>
  <c r="UGU67" i="7"/>
  <c r="UGW67" i="7"/>
  <c r="UGY67" i="7"/>
  <c r="UHA67" i="7"/>
  <c r="UHC67" i="7"/>
  <c r="UHE67" i="7"/>
  <c r="UHG67" i="7"/>
  <c r="UHI67" i="7"/>
  <c r="UHK67" i="7"/>
  <c r="UHM67" i="7"/>
  <c r="UHO67" i="7"/>
  <c r="UHQ67" i="7"/>
  <c r="UHS67" i="7"/>
  <c r="UHU67" i="7"/>
  <c r="UHW67" i="7"/>
  <c r="UHY67" i="7"/>
  <c r="UIA67" i="7"/>
  <c r="UIC67" i="7"/>
  <c r="UIE67" i="7"/>
  <c r="UIG67" i="7"/>
  <c r="UII67" i="7"/>
  <c r="UIK67" i="7"/>
  <c r="UIM67" i="7"/>
  <c r="UIO67" i="7"/>
  <c r="UIQ67" i="7"/>
  <c r="UIS67" i="7"/>
  <c r="UIU67" i="7"/>
  <c r="UIW67" i="7"/>
  <c r="UIY67" i="7"/>
  <c r="UJA67" i="7"/>
  <c r="UJC67" i="7"/>
  <c r="UJE67" i="7"/>
  <c r="UJG67" i="7"/>
  <c r="UJI67" i="7"/>
  <c r="UJK67" i="7"/>
  <c r="UJM67" i="7"/>
  <c r="UJO67" i="7"/>
  <c r="UJQ67" i="7"/>
  <c r="UJS67" i="7"/>
  <c r="UJU67" i="7"/>
  <c r="UJW67" i="7"/>
  <c r="UJY67" i="7"/>
  <c r="UKA67" i="7"/>
  <c r="UKC67" i="7"/>
  <c r="UKE67" i="7"/>
  <c r="UKG67" i="7"/>
  <c r="UKI67" i="7"/>
  <c r="UKK67" i="7"/>
  <c r="UKM67" i="7"/>
  <c r="UKO67" i="7"/>
  <c r="UKQ67" i="7"/>
  <c r="UKS67" i="7"/>
  <c r="UKU67" i="7"/>
  <c r="UKW67" i="7"/>
  <c r="UKY67" i="7"/>
  <c r="ULA67" i="7"/>
  <c r="ULC67" i="7"/>
  <c r="ULE67" i="7"/>
  <c r="ULG67" i="7"/>
  <c r="ULI67" i="7"/>
  <c r="ULK67" i="7"/>
  <c r="ULM67" i="7"/>
  <c r="ULO67" i="7"/>
  <c r="ULQ67" i="7"/>
  <c r="ULS67" i="7"/>
  <c r="ULU67" i="7"/>
  <c r="ULW67" i="7"/>
  <c r="ULY67" i="7"/>
  <c r="UMA67" i="7"/>
  <c r="UMC67" i="7"/>
  <c r="UME67" i="7"/>
  <c r="UMG67" i="7"/>
  <c r="UMI67" i="7"/>
  <c r="UMK67" i="7"/>
  <c r="UMM67" i="7"/>
  <c r="UMO67" i="7"/>
  <c r="UMQ67" i="7"/>
  <c r="UMS67" i="7"/>
  <c r="UMU67" i="7"/>
  <c r="UMW67" i="7"/>
  <c r="UMY67" i="7"/>
  <c r="UNA67" i="7"/>
  <c r="UNC67" i="7"/>
  <c r="UNE67" i="7"/>
  <c r="UNG67" i="7"/>
  <c r="UNI67" i="7"/>
  <c r="UNK67" i="7"/>
  <c r="UNM67" i="7"/>
  <c r="UNO67" i="7"/>
  <c r="UNQ67" i="7"/>
  <c r="UNS67" i="7"/>
  <c r="UNU67" i="7"/>
  <c r="UNW67" i="7"/>
  <c r="UNY67" i="7"/>
  <c r="UOA67" i="7"/>
  <c r="UOC67" i="7"/>
  <c r="UOE67" i="7"/>
  <c r="UOG67" i="7"/>
  <c r="UOI67" i="7"/>
  <c r="UOK67" i="7"/>
  <c r="UOM67" i="7"/>
  <c r="UOO67" i="7"/>
  <c r="UOQ67" i="7"/>
  <c r="UOS67" i="7"/>
  <c r="UOU67" i="7"/>
  <c r="UOW67" i="7"/>
  <c r="UOY67" i="7"/>
  <c r="UPA67" i="7"/>
  <c r="UPC67" i="7"/>
  <c r="UPE67" i="7"/>
  <c r="UPG67" i="7"/>
  <c r="UPI67" i="7"/>
  <c r="UPK67" i="7"/>
  <c r="UPM67" i="7"/>
  <c r="UPO67" i="7"/>
  <c r="UPQ67" i="7"/>
  <c r="UPS67" i="7"/>
  <c r="UPU67" i="7"/>
  <c r="UPW67" i="7"/>
  <c r="UPY67" i="7"/>
  <c r="UQA67" i="7"/>
  <c r="UQC67" i="7"/>
  <c r="UQE67" i="7"/>
  <c r="UQG67" i="7"/>
  <c r="UQI67" i="7"/>
  <c r="UQK67" i="7"/>
  <c r="UQM67" i="7"/>
  <c r="UQO67" i="7"/>
  <c r="UQQ67" i="7"/>
  <c r="UQS67" i="7"/>
  <c r="UQU67" i="7"/>
  <c r="UQW67" i="7"/>
  <c r="UQY67" i="7"/>
  <c r="URA67" i="7"/>
  <c r="URC67" i="7"/>
  <c r="URE67" i="7"/>
  <c r="URG67" i="7"/>
  <c r="URI67" i="7"/>
  <c r="URK67" i="7"/>
  <c r="URM67" i="7"/>
  <c r="URO67" i="7"/>
  <c r="URQ67" i="7"/>
  <c r="URS67" i="7"/>
  <c r="URU67" i="7"/>
  <c r="URW67" i="7"/>
  <c r="URY67" i="7"/>
  <c r="USA67" i="7"/>
  <c r="USC67" i="7"/>
  <c r="USE67" i="7"/>
  <c r="USG67" i="7"/>
  <c r="USI67" i="7"/>
  <c r="USK67" i="7"/>
  <c r="USM67" i="7"/>
  <c r="USO67" i="7"/>
  <c r="USQ67" i="7"/>
  <c r="USS67" i="7"/>
  <c r="USU67" i="7"/>
  <c r="USW67" i="7"/>
  <c r="USY67" i="7"/>
  <c r="UTA67" i="7"/>
  <c r="UTC67" i="7"/>
  <c r="UTE67" i="7"/>
  <c r="UTG67" i="7"/>
  <c r="UTI67" i="7"/>
  <c r="UTK67" i="7"/>
  <c r="UTM67" i="7"/>
  <c r="UTO67" i="7"/>
  <c r="UTQ67" i="7"/>
  <c r="UTS67" i="7"/>
  <c r="UTU67" i="7"/>
  <c r="UTW67" i="7"/>
  <c r="UTY67" i="7"/>
  <c r="UUA67" i="7"/>
  <c r="UUC67" i="7"/>
  <c r="UUE67" i="7"/>
  <c r="UUG67" i="7"/>
  <c r="UUI67" i="7"/>
  <c r="UUK67" i="7"/>
  <c r="UUM67" i="7"/>
  <c r="UUO67" i="7"/>
  <c r="UUQ67" i="7"/>
  <c r="UUS67" i="7"/>
  <c r="UUU67" i="7"/>
  <c r="UUW67" i="7"/>
  <c r="UUY67" i="7"/>
  <c r="UVA67" i="7"/>
  <c r="UVC67" i="7"/>
  <c r="UVE67" i="7"/>
  <c r="UVG67" i="7"/>
  <c r="UVI67" i="7"/>
  <c r="UVK67" i="7"/>
  <c r="UVM67" i="7"/>
  <c r="UVO67" i="7"/>
  <c r="UVQ67" i="7"/>
  <c r="UVS67" i="7"/>
  <c r="UVU67" i="7"/>
  <c r="UVW67" i="7"/>
  <c r="UVY67" i="7"/>
  <c r="UWA67" i="7"/>
  <c r="UWC67" i="7"/>
  <c r="UWE67" i="7"/>
  <c r="UWG67" i="7"/>
  <c r="UWI67" i="7"/>
  <c r="UWK67" i="7"/>
  <c r="UWM67" i="7"/>
  <c r="UWO67" i="7"/>
  <c r="UWQ67" i="7"/>
  <c r="UWS67" i="7"/>
  <c r="UWU67" i="7"/>
  <c r="UWW67" i="7"/>
  <c r="UWY67" i="7"/>
  <c r="UXA67" i="7"/>
  <c r="UXC67" i="7"/>
  <c r="UXE67" i="7"/>
  <c r="UXG67" i="7"/>
  <c r="UXI67" i="7"/>
  <c r="UXK67" i="7"/>
  <c r="UXM67" i="7"/>
  <c r="UXO67" i="7"/>
  <c r="UXQ67" i="7"/>
  <c r="UXS67" i="7"/>
  <c r="UXU67" i="7"/>
  <c r="UXW67" i="7"/>
  <c r="UXY67" i="7"/>
  <c r="UYA67" i="7"/>
  <c r="UYC67" i="7"/>
  <c r="UYE67" i="7"/>
  <c r="UYG67" i="7"/>
  <c r="UYI67" i="7"/>
  <c r="UYK67" i="7"/>
  <c r="UYM67" i="7"/>
  <c r="UYO67" i="7"/>
  <c r="UYQ67" i="7"/>
  <c r="UYS67" i="7"/>
  <c r="UYU67" i="7"/>
  <c r="UYW67" i="7"/>
  <c r="UYY67" i="7"/>
  <c r="UZA67" i="7"/>
  <c r="UZC67" i="7"/>
  <c r="UZE67" i="7"/>
  <c r="UZG67" i="7"/>
  <c r="UZI67" i="7"/>
  <c r="UZK67" i="7"/>
  <c r="UZM67" i="7"/>
  <c r="UZO67" i="7"/>
  <c r="UZQ67" i="7"/>
  <c r="UZS67" i="7"/>
  <c r="UZU67" i="7"/>
  <c r="UZW67" i="7"/>
  <c r="UZY67" i="7"/>
  <c r="VAA67" i="7"/>
  <c r="VAC67" i="7"/>
  <c r="VAE67" i="7"/>
  <c r="VAG67" i="7"/>
  <c r="VAI67" i="7"/>
  <c r="VAK67" i="7"/>
  <c r="VAM67" i="7"/>
  <c r="VAO67" i="7"/>
  <c r="VAQ67" i="7"/>
  <c r="VAS67" i="7"/>
  <c r="VAU67" i="7"/>
  <c r="VAW67" i="7"/>
  <c r="VAY67" i="7"/>
  <c r="VBA67" i="7"/>
  <c r="VBC67" i="7"/>
  <c r="VBE67" i="7"/>
  <c r="VBG67" i="7"/>
  <c r="VBI67" i="7"/>
  <c r="VBK67" i="7"/>
  <c r="VBM67" i="7"/>
  <c r="VBO67" i="7"/>
  <c r="VBQ67" i="7"/>
  <c r="VBS67" i="7"/>
  <c r="VBU67" i="7"/>
  <c r="VBW67" i="7"/>
  <c r="VBY67" i="7"/>
  <c r="VCA67" i="7"/>
  <c r="VCC67" i="7"/>
  <c r="VCE67" i="7"/>
  <c r="VCG67" i="7"/>
  <c r="VCI67" i="7"/>
  <c r="VCK67" i="7"/>
  <c r="VCM67" i="7"/>
  <c r="VCO67" i="7"/>
  <c r="VCQ67" i="7"/>
  <c r="VCS67" i="7"/>
  <c r="VCU67" i="7"/>
  <c r="VCW67" i="7"/>
  <c r="VCY67" i="7"/>
  <c r="VDA67" i="7"/>
  <c r="VDC67" i="7"/>
  <c r="VDE67" i="7"/>
  <c r="VDG67" i="7"/>
  <c r="VDI67" i="7"/>
  <c r="VDK67" i="7"/>
  <c r="VDM67" i="7"/>
  <c r="VDO67" i="7"/>
  <c r="VDQ67" i="7"/>
  <c r="VDS67" i="7"/>
  <c r="VDU67" i="7"/>
  <c r="VDW67" i="7"/>
  <c r="VDY67" i="7"/>
  <c r="VEA67" i="7"/>
  <c r="VEC67" i="7"/>
  <c r="VEE67" i="7"/>
  <c r="VEG67" i="7"/>
  <c r="VEI67" i="7"/>
  <c r="VEK67" i="7"/>
  <c r="VEM67" i="7"/>
  <c r="VEO67" i="7"/>
  <c r="VEQ67" i="7"/>
  <c r="VES67" i="7"/>
  <c r="VEU67" i="7"/>
  <c r="VEW67" i="7"/>
  <c r="VEY67" i="7"/>
  <c r="VFA67" i="7"/>
  <c r="VFC67" i="7"/>
  <c r="VFE67" i="7"/>
  <c r="VFG67" i="7"/>
  <c r="VFI67" i="7"/>
  <c r="VFK67" i="7"/>
  <c r="VFM67" i="7"/>
  <c r="VFO67" i="7"/>
  <c r="VFQ67" i="7"/>
  <c r="VFS67" i="7"/>
  <c r="VFU67" i="7"/>
  <c r="VFW67" i="7"/>
  <c r="VFY67" i="7"/>
  <c r="VGA67" i="7"/>
  <c r="VGC67" i="7"/>
  <c r="VGE67" i="7"/>
  <c r="VGG67" i="7"/>
  <c r="VGI67" i="7"/>
  <c r="VGK67" i="7"/>
  <c r="VGM67" i="7"/>
  <c r="VGO67" i="7"/>
  <c r="VGQ67" i="7"/>
  <c r="VGS67" i="7"/>
  <c r="VGU67" i="7"/>
  <c r="VGW67" i="7"/>
  <c r="VGY67" i="7"/>
  <c r="VHA67" i="7"/>
  <c r="VHC67" i="7"/>
  <c r="VHE67" i="7"/>
  <c r="VHG67" i="7"/>
  <c r="VHI67" i="7"/>
  <c r="VHK67" i="7"/>
  <c r="VHM67" i="7"/>
  <c r="VHO67" i="7"/>
  <c r="VHQ67" i="7"/>
  <c r="VHS67" i="7"/>
  <c r="VHU67" i="7"/>
  <c r="VHW67" i="7"/>
  <c r="VHY67" i="7"/>
  <c r="VIA67" i="7"/>
  <c r="VIC67" i="7"/>
  <c r="VIE67" i="7"/>
  <c r="VIG67" i="7"/>
  <c r="VII67" i="7"/>
  <c r="VIK67" i="7"/>
  <c r="VIM67" i="7"/>
  <c r="VIO67" i="7"/>
  <c r="VIQ67" i="7"/>
  <c r="VIS67" i="7"/>
  <c r="VIU67" i="7"/>
  <c r="VIW67" i="7"/>
  <c r="VIY67" i="7"/>
  <c r="VJA67" i="7"/>
  <c r="VJC67" i="7"/>
  <c r="VJE67" i="7"/>
  <c r="VJG67" i="7"/>
  <c r="VJI67" i="7"/>
  <c r="VJK67" i="7"/>
  <c r="VJM67" i="7"/>
  <c r="VJO67" i="7"/>
  <c r="VJQ67" i="7"/>
  <c r="VJS67" i="7"/>
  <c r="VJU67" i="7"/>
  <c r="VJW67" i="7"/>
  <c r="VJY67" i="7"/>
  <c r="VKA67" i="7"/>
  <c r="VKC67" i="7"/>
  <c r="VKE67" i="7"/>
  <c r="VKG67" i="7"/>
  <c r="VKI67" i="7"/>
  <c r="VKK67" i="7"/>
  <c r="VKM67" i="7"/>
  <c r="VKO67" i="7"/>
  <c r="VKQ67" i="7"/>
  <c r="VKS67" i="7"/>
  <c r="VKU67" i="7"/>
  <c r="VKW67" i="7"/>
  <c r="VKY67" i="7"/>
  <c r="VLA67" i="7"/>
  <c r="VLC67" i="7"/>
  <c r="VLE67" i="7"/>
  <c r="VLG67" i="7"/>
  <c r="VLI67" i="7"/>
  <c r="VLK67" i="7"/>
  <c r="VLM67" i="7"/>
  <c r="VLO67" i="7"/>
  <c r="VLQ67" i="7"/>
  <c r="VLS67" i="7"/>
  <c r="VLU67" i="7"/>
  <c r="VLW67" i="7"/>
  <c r="VLY67" i="7"/>
  <c r="VMA67" i="7"/>
  <c r="VMC67" i="7"/>
  <c r="VME67" i="7"/>
  <c r="VMG67" i="7"/>
  <c r="VMI67" i="7"/>
  <c r="VMK67" i="7"/>
  <c r="VMM67" i="7"/>
  <c r="VMO67" i="7"/>
  <c r="VMQ67" i="7"/>
  <c r="VMS67" i="7"/>
  <c r="VMU67" i="7"/>
  <c r="VMW67" i="7"/>
  <c r="VMY67" i="7"/>
  <c r="VNA67" i="7"/>
  <c r="VNC67" i="7"/>
  <c r="VNE67" i="7"/>
  <c r="VNG67" i="7"/>
  <c r="VNI67" i="7"/>
  <c r="VNK67" i="7"/>
  <c r="VNM67" i="7"/>
  <c r="VNO67" i="7"/>
  <c r="VNQ67" i="7"/>
  <c r="VNS67" i="7"/>
  <c r="VNU67" i="7"/>
  <c r="VNW67" i="7"/>
  <c r="VNY67" i="7"/>
  <c r="VOA67" i="7"/>
  <c r="VOC67" i="7"/>
  <c r="VOE67" i="7"/>
  <c r="VOG67" i="7"/>
  <c r="VOI67" i="7"/>
  <c r="VOK67" i="7"/>
  <c r="VOM67" i="7"/>
  <c r="VOO67" i="7"/>
  <c r="VOQ67" i="7"/>
  <c r="VOS67" i="7"/>
  <c r="VOU67" i="7"/>
  <c r="VOW67" i="7"/>
  <c r="VOY67" i="7"/>
  <c r="VPA67" i="7"/>
  <c r="VPC67" i="7"/>
  <c r="VPE67" i="7"/>
  <c r="VPG67" i="7"/>
  <c r="VPI67" i="7"/>
  <c r="VPK67" i="7"/>
  <c r="VPM67" i="7"/>
  <c r="VPO67" i="7"/>
  <c r="VPQ67" i="7"/>
  <c r="VPS67" i="7"/>
  <c r="VPU67" i="7"/>
  <c r="VPW67" i="7"/>
  <c r="VPY67" i="7"/>
  <c r="VQA67" i="7"/>
  <c r="VQC67" i="7"/>
  <c r="VQE67" i="7"/>
  <c r="VQG67" i="7"/>
  <c r="VQI67" i="7"/>
  <c r="VQK67" i="7"/>
  <c r="VQM67" i="7"/>
  <c r="VQO67" i="7"/>
  <c r="VQQ67" i="7"/>
  <c r="VQS67" i="7"/>
  <c r="VQU67" i="7"/>
  <c r="VQW67" i="7"/>
  <c r="VQY67" i="7"/>
  <c r="VRA67" i="7"/>
  <c r="VRC67" i="7"/>
  <c r="VRE67" i="7"/>
  <c r="VRG67" i="7"/>
  <c r="VRI67" i="7"/>
  <c r="VRK67" i="7"/>
  <c r="VRM67" i="7"/>
  <c r="VRO67" i="7"/>
  <c r="VRQ67" i="7"/>
  <c r="VRS67" i="7"/>
  <c r="VRU67" i="7"/>
  <c r="VRW67" i="7"/>
  <c r="VRY67" i="7"/>
  <c r="VSA67" i="7"/>
  <c r="VSC67" i="7"/>
  <c r="VSE67" i="7"/>
  <c r="VSG67" i="7"/>
  <c r="VSI67" i="7"/>
  <c r="VSK67" i="7"/>
  <c r="VSM67" i="7"/>
  <c r="VSO67" i="7"/>
  <c r="VSQ67" i="7"/>
  <c r="VSS67" i="7"/>
  <c r="VSU67" i="7"/>
  <c r="VSW67" i="7"/>
  <c r="VSY67" i="7"/>
  <c r="VTA67" i="7"/>
  <c r="VTC67" i="7"/>
  <c r="VTE67" i="7"/>
  <c r="VTG67" i="7"/>
  <c r="VTI67" i="7"/>
  <c r="VTK67" i="7"/>
  <c r="VTM67" i="7"/>
  <c r="VTO67" i="7"/>
  <c r="VTQ67" i="7"/>
  <c r="VTS67" i="7"/>
  <c r="VTU67" i="7"/>
  <c r="VTW67" i="7"/>
  <c r="VTY67" i="7"/>
  <c r="VUA67" i="7"/>
  <c r="VUC67" i="7"/>
  <c r="VUE67" i="7"/>
  <c r="VUG67" i="7"/>
  <c r="VUI67" i="7"/>
  <c r="VUK67" i="7"/>
  <c r="VUM67" i="7"/>
  <c r="VUO67" i="7"/>
  <c r="VUQ67" i="7"/>
  <c r="VUS67" i="7"/>
  <c r="VUU67" i="7"/>
  <c r="VUW67" i="7"/>
  <c r="VUY67" i="7"/>
  <c r="VVA67" i="7"/>
  <c r="VVC67" i="7"/>
  <c r="VVE67" i="7"/>
  <c r="VVG67" i="7"/>
  <c r="VVI67" i="7"/>
  <c r="VVK67" i="7"/>
  <c r="VVM67" i="7"/>
  <c r="VVO67" i="7"/>
  <c r="VVQ67" i="7"/>
  <c r="VVS67" i="7"/>
  <c r="VVU67" i="7"/>
  <c r="VVW67" i="7"/>
  <c r="VVY67" i="7"/>
  <c r="VWA67" i="7"/>
  <c r="VWC67" i="7"/>
  <c r="VWE67" i="7"/>
  <c r="VWG67" i="7"/>
  <c r="VWI67" i="7"/>
  <c r="VWK67" i="7"/>
  <c r="VWM67" i="7"/>
  <c r="VWO67" i="7"/>
  <c r="VWQ67" i="7"/>
  <c r="VWS67" i="7"/>
  <c r="VWU67" i="7"/>
  <c r="VWW67" i="7"/>
  <c r="VWY67" i="7"/>
  <c r="VXA67" i="7"/>
  <c r="VXC67" i="7"/>
  <c r="VXE67" i="7"/>
  <c r="VXG67" i="7"/>
  <c r="VXI67" i="7"/>
  <c r="VXK67" i="7"/>
  <c r="VXM67" i="7"/>
  <c r="VXO67" i="7"/>
  <c r="VXQ67" i="7"/>
  <c r="VXS67" i="7"/>
  <c r="VXU67" i="7"/>
  <c r="VXW67" i="7"/>
  <c r="VXY67" i="7"/>
  <c r="VYA67" i="7"/>
  <c r="VYC67" i="7"/>
  <c r="VYE67" i="7"/>
  <c r="VYG67" i="7"/>
  <c r="VYI67" i="7"/>
  <c r="VYK67" i="7"/>
  <c r="VYM67" i="7"/>
  <c r="VYO67" i="7"/>
  <c r="VYQ67" i="7"/>
  <c r="VYS67" i="7"/>
  <c r="VYU67" i="7"/>
  <c r="VYW67" i="7"/>
  <c r="VYY67" i="7"/>
  <c r="VZA67" i="7"/>
  <c r="VZC67" i="7"/>
  <c r="VZE67" i="7"/>
  <c r="VZG67" i="7"/>
  <c r="VZI67" i="7"/>
  <c r="VZK67" i="7"/>
  <c r="VZM67" i="7"/>
  <c r="VZO67" i="7"/>
  <c r="VZQ67" i="7"/>
  <c r="VZS67" i="7"/>
  <c r="VZU67" i="7"/>
  <c r="VZW67" i="7"/>
  <c r="VZY67" i="7"/>
  <c r="WAA67" i="7"/>
  <c r="WAC67" i="7"/>
  <c r="WAE67" i="7"/>
  <c r="WAG67" i="7"/>
  <c r="WAI67" i="7"/>
  <c r="WAK67" i="7"/>
  <c r="WAM67" i="7"/>
  <c r="WAO67" i="7"/>
  <c r="WAQ67" i="7"/>
  <c r="WAS67" i="7"/>
  <c r="WAU67" i="7"/>
  <c r="WAW67" i="7"/>
  <c r="WAY67" i="7"/>
  <c r="WBA67" i="7"/>
  <c r="WBC67" i="7"/>
  <c r="WBE67" i="7"/>
  <c r="WBG67" i="7"/>
  <c r="WBI67" i="7"/>
  <c r="WBK67" i="7"/>
  <c r="WBM67" i="7"/>
  <c r="WBO67" i="7"/>
  <c r="WBQ67" i="7"/>
  <c r="WBS67" i="7"/>
  <c r="WBU67" i="7"/>
  <c r="WBW67" i="7"/>
  <c r="WBY67" i="7"/>
  <c r="WCA67" i="7"/>
  <c r="WCC67" i="7"/>
  <c r="WCE67" i="7"/>
  <c r="WCG67" i="7"/>
  <c r="WCI67" i="7"/>
  <c r="WCK67" i="7"/>
  <c r="WCM67" i="7"/>
  <c r="WCO67" i="7"/>
  <c r="WCQ67" i="7"/>
  <c r="WCS67" i="7"/>
  <c r="WCU67" i="7"/>
  <c r="WCW67" i="7"/>
  <c r="WCY67" i="7"/>
  <c r="WDA67" i="7"/>
  <c r="WDC67" i="7"/>
  <c r="WDE67" i="7"/>
  <c r="WDG67" i="7"/>
  <c r="WDI67" i="7"/>
  <c r="WDK67" i="7"/>
  <c r="WDM67" i="7"/>
  <c r="WDO67" i="7"/>
  <c r="WDQ67" i="7"/>
  <c r="WDS67" i="7"/>
  <c r="WDU67" i="7"/>
  <c r="WDW67" i="7"/>
  <c r="WDY67" i="7"/>
  <c r="WEA67" i="7"/>
  <c r="WEC67" i="7"/>
  <c r="WEE67" i="7"/>
  <c r="WEG67" i="7"/>
  <c r="WEI67" i="7"/>
  <c r="WEK67" i="7"/>
  <c r="WEM67" i="7"/>
  <c r="WEO67" i="7"/>
  <c r="WEQ67" i="7"/>
  <c r="WES67" i="7"/>
  <c r="WEU67" i="7"/>
  <c r="WEW67" i="7"/>
  <c r="WEY67" i="7"/>
  <c r="WFA67" i="7"/>
  <c r="WFC67" i="7"/>
  <c r="WFE67" i="7"/>
  <c r="WFG67" i="7"/>
  <c r="WFI67" i="7"/>
  <c r="WFK67" i="7"/>
  <c r="WFM67" i="7"/>
  <c r="WFO67" i="7"/>
  <c r="WFQ67" i="7"/>
  <c r="WFS67" i="7"/>
  <c r="WFU67" i="7"/>
  <c r="WFW67" i="7"/>
  <c r="WFY67" i="7"/>
  <c r="WGA67" i="7"/>
  <c r="WGC67" i="7"/>
  <c r="WGE67" i="7"/>
  <c r="WGG67" i="7"/>
  <c r="WGI67" i="7"/>
  <c r="WGK67" i="7"/>
  <c r="WGM67" i="7"/>
  <c r="WGO67" i="7"/>
  <c r="WGQ67" i="7"/>
  <c r="WGS67" i="7"/>
  <c r="WGU67" i="7"/>
  <c r="WGW67" i="7"/>
  <c r="WGY67" i="7"/>
  <c r="WHA67" i="7"/>
  <c r="WHC67" i="7"/>
  <c r="WHE67" i="7"/>
  <c r="WHG67" i="7"/>
  <c r="WHI67" i="7"/>
  <c r="WHK67" i="7"/>
  <c r="WHM67" i="7"/>
  <c r="WHO67" i="7"/>
  <c r="WHQ67" i="7"/>
  <c r="WHS67" i="7"/>
  <c r="WHU67" i="7"/>
  <c r="WHW67" i="7"/>
  <c r="WHY67" i="7"/>
  <c r="WIA67" i="7"/>
  <c r="WIC67" i="7"/>
  <c r="WIE67" i="7"/>
  <c r="WIG67" i="7"/>
  <c r="WII67" i="7"/>
  <c r="WIK67" i="7"/>
  <c r="WIM67" i="7"/>
  <c r="WIO67" i="7"/>
  <c r="WIQ67" i="7"/>
  <c r="WIS67" i="7"/>
  <c r="WIU67" i="7"/>
  <c r="WIW67" i="7"/>
  <c r="WIY67" i="7"/>
  <c r="WJA67" i="7"/>
  <c r="WJC67" i="7"/>
  <c r="WJE67" i="7"/>
  <c r="WJG67" i="7"/>
  <c r="WJI67" i="7"/>
  <c r="WJK67" i="7"/>
  <c r="WJM67" i="7"/>
  <c r="WJO67" i="7"/>
  <c r="WJQ67" i="7"/>
  <c r="WJS67" i="7"/>
  <c r="WJU67" i="7"/>
  <c r="WJW67" i="7"/>
  <c r="WJY67" i="7"/>
  <c r="WKA67" i="7"/>
  <c r="WKC67" i="7"/>
  <c r="WKE67" i="7"/>
  <c r="WKG67" i="7"/>
  <c r="WKI67" i="7"/>
  <c r="WKK67" i="7"/>
  <c r="WKM67" i="7"/>
  <c r="WKO67" i="7"/>
  <c r="WKQ67" i="7"/>
  <c r="WKS67" i="7"/>
  <c r="WKU67" i="7"/>
  <c r="WKW67" i="7"/>
  <c r="WKY67" i="7"/>
  <c r="WLA67" i="7"/>
  <c r="WLC67" i="7"/>
  <c r="WLE67" i="7"/>
  <c r="WLG67" i="7"/>
  <c r="WLI67" i="7"/>
  <c r="WLK67" i="7"/>
  <c r="WLM67" i="7"/>
  <c r="WLO67" i="7"/>
  <c r="WLQ67" i="7"/>
  <c r="WLS67" i="7"/>
  <c r="WLU67" i="7"/>
  <c r="WLW67" i="7"/>
  <c r="WLY67" i="7"/>
  <c r="WMA67" i="7"/>
  <c r="WMC67" i="7"/>
  <c r="WME67" i="7"/>
  <c r="WMG67" i="7"/>
  <c r="WMI67" i="7"/>
  <c r="WMK67" i="7"/>
  <c r="WMM67" i="7"/>
  <c r="WMO67" i="7"/>
  <c r="WMQ67" i="7"/>
  <c r="WMS67" i="7"/>
  <c r="WMU67" i="7"/>
  <c r="WMW67" i="7"/>
  <c r="WMY67" i="7"/>
  <c r="WNA67" i="7"/>
  <c r="WNC67" i="7"/>
  <c r="WNE67" i="7"/>
  <c r="WNG67" i="7"/>
  <c r="WNI67" i="7"/>
  <c r="WNK67" i="7"/>
  <c r="WNM67" i="7"/>
  <c r="WNO67" i="7"/>
  <c r="WNQ67" i="7"/>
  <c r="WNS67" i="7"/>
  <c r="WNU67" i="7"/>
  <c r="WNW67" i="7"/>
  <c r="WNY67" i="7"/>
  <c r="WOA67" i="7"/>
  <c r="WOC67" i="7"/>
  <c r="WOE67" i="7"/>
  <c r="WOG67" i="7"/>
  <c r="WOI67" i="7"/>
  <c r="WOK67" i="7"/>
  <c r="WOM67" i="7"/>
  <c r="WOO67" i="7"/>
  <c r="WOQ67" i="7"/>
  <c r="WOS67" i="7"/>
  <c r="WOU67" i="7"/>
  <c r="WOW67" i="7"/>
  <c r="WOY67" i="7"/>
  <c r="WPA67" i="7"/>
  <c r="WPC67" i="7"/>
  <c r="WPE67" i="7"/>
  <c r="WPG67" i="7"/>
  <c r="WPI67" i="7"/>
  <c r="WPK67" i="7"/>
  <c r="WPM67" i="7"/>
  <c r="WPO67" i="7"/>
  <c r="WPQ67" i="7"/>
  <c r="WPS67" i="7"/>
  <c r="WPU67" i="7"/>
  <c r="WPW67" i="7"/>
  <c r="WPY67" i="7"/>
  <c r="WQA67" i="7"/>
  <c r="WQC67" i="7"/>
  <c r="WQE67" i="7"/>
  <c r="WQG67" i="7"/>
  <c r="WQI67" i="7"/>
  <c r="WQK67" i="7"/>
  <c r="WQM67" i="7"/>
  <c r="WQO67" i="7"/>
  <c r="WQQ67" i="7"/>
  <c r="WQS67" i="7"/>
  <c r="WQU67" i="7"/>
  <c r="WQW67" i="7"/>
  <c r="WQY67" i="7"/>
  <c r="WRA67" i="7"/>
  <c r="WRC67" i="7"/>
  <c r="WRE67" i="7"/>
  <c r="WRG67" i="7"/>
  <c r="WRI67" i="7"/>
  <c r="WRK67" i="7"/>
  <c r="WRM67" i="7"/>
  <c r="WRO67" i="7"/>
  <c r="WRQ67" i="7"/>
  <c r="WRS67" i="7"/>
  <c r="WRU67" i="7"/>
  <c r="WRW67" i="7"/>
  <c r="WRY67" i="7"/>
  <c r="WSA67" i="7"/>
  <c r="WSC67" i="7"/>
  <c r="WSE67" i="7"/>
  <c r="WSG67" i="7"/>
  <c r="WSI67" i="7"/>
  <c r="WSK67" i="7"/>
  <c r="WSM67" i="7"/>
  <c r="WSO67" i="7"/>
  <c r="WSQ67" i="7"/>
  <c r="WSS67" i="7"/>
  <c r="WSU67" i="7"/>
  <c r="WSW67" i="7"/>
  <c r="WSY67" i="7"/>
  <c r="WTA67" i="7"/>
  <c r="WTC67" i="7"/>
  <c r="WTE67" i="7"/>
  <c r="WTG67" i="7"/>
  <c r="WTI67" i="7"/>
  <c r="WTK67" i="7"/>
  <c r="WTM67" i="7"/>
  <c r="WTO67" i="7"/>
  <c r="WTQ67" i="7"/>
  <c r="WTS67" i="7"/>
  <c r="WTU67" i="7"/>
  <c r="WTW67" i="7"/>
  <c r="WTY67" i="7"/>
  <c r="WUA67" i="7"/>
  <c r="WUC67" i="7"/>
  <c r="WUE67" i="7"/>
  <c r="WUG67" i="7"/>
  <c r="WUI67" i="7"/>
  <c r="WUK67" i="7"/>
  <c r="WUM67" i="7"/>
  <c r="WUO67" i="7"/>
  <c r="WUQ67" i="7"/>
  <c r="WUS67" i="7"/>
  <c r="WUU67" i="7"/>
  <c r="WUW67" i="7"/>
  <c r="WUY67" i="7"/>
  <c r="WVA67" i="7"/>
  <c r="WVC67" i="7"/>
  <c r="WVE67" i="7"/>
  <c r="WVG67" i="7"/>
  <c r="WVI67" i="7"/>
  <c r="WVK67" i="7"/>
  <c r="WVM67" i="7"/>
  <c r="WVO67" i="7"/>
  <c r="WVQ67" i="7"/>
  <c r="WVS67" i="7"/>
  <c r="WVU67" i="7"/>
  <c r="WVW67" i="7"/>
  <c r="WVY67" i="7"/>
  <c r="WWA67" i="7"/>
  <c r="WWC67" i="7"/>
  <c r="WWE67" i="7"/>
  <c r="WWG67" i="7"/>
  <c r="WWI67" i="7"/>
  <c r="WWK67" i="7"/>
  <c r="WWM67" i="7"/>
  <c r="WWO67" i="7"/>
  <c r="WWQ67" i="7"/>
  <c r="WWS67" i="7"/>
  <c r="WWU67" i="7"/>
  <c r="WWW67" i="7"/>
  <c r="WWY67" i="7"/>
  <c r="WXA67" i="7"/>
  <c r="WXC67" i="7"/>
  <c r="WXE67" i="7"/>
  <c r="WXG67" i="7"/>
  <c r="WXI67" i="7"/>
  <c r="WXK67" i="7"/>
  <c r="WXM67" i="7"/>
  <c r="WXO67" i="7"/>
  <c r="WXQ67" i="7"/>
  <c r="WXS67" i="7"/>
  <c r="WXU67" i="7"/>
  <c r="WXW67" i="7"/>
  <c r="WXY67" i="7"/>
  <c r="WYA67" i="7"/>
  <c r="WYC67" i="7"/>
  <c r="WYE67" i="7"/>
  <c r="WYG67" i="7"/>
  <c r="WYI67" i="7"/>
  <c r="WYK67" i="7"/>
  <c r="WYM67" i="7"/>
  <c r="WYO67" i="7"/>
  <c r="WYQ67" i="7"/>
  <c r="WYS67" i="7"/>
  <c r="WYU67" i="7"/>
  <c r="WYW67" i="7"/>
  <c r="WYY67" i="7"/>
  <c r="WZA67" i="7"/>
  <c r="WZC67" i="7"/>
  <c r="WZE67" i="7"/>
  <c r="WZG67" i="7"/>
  <c r="WZI67" i="7"/>
  <c r="WZK67" i="7"/>
  <c r="WZM67" i="7"/>
  <c r="WZO67" i="7"/>
  <c r="WZQ67" i="7"/>
  <c r="WZS67" i="7"/>
  <c r="WZU67" i="7"/>
  <c r="WZW67" i="7"/>
  <c r="WZY67" i="7"/>
  <c r="XAA67" i="7"/>
  <c r="XAC67" i="7"/>
  <c r="XAE67" i="7"/>
  <c r="XAG67" i="7"/>
  <c r="XAI67" i="7"/>
  <c r="XAK67" i="7"/>
  <c r="XAM67" i="7"/>
  <c r="XAO67" i="7"/>
  <c r="XAQ67" i="7"/>
  <c r="XAS67" i="7"/>
  <c r="XAU67" i="7"/>
  <c r="XAW67" i="7"/>
  <c r="XAY67" i="7"/>
  <c r="XBA67" i="7"/>
  <c r="XBC67" i="7"/>
  <c r="XBE67" i="7"/>
  <c r="XBG67" i="7"/>
  <c r="XBI67" i="7"/>
  <c r="XBK67" i="7"/>
  <c r="XBM67" i="7"/>
  <c r="XBO67" i="7"/>
  <c r="XBQ67" i="7"/>
  <c r="XBS67" i="7"/>
  <c r="XBU67" i="7"/>
  <c r="XBW67" i="7"/>
  <c r="XBY67" i="7"/>
  <c r="XCA67" i="7"/>
  <c r="XCC67" i="7"/>
  <c r="XCE67" i="7"/>
  <c r="XCG67" i="7"/>
  <c r="XCI67" i="7"/>
  <c r="XCK67" i="7"/>
  <c r="XCM67" i="7"/>
  <c r="XCO67" i="7"/>
  <c r="XCQ67" i="7"/>
  <c r="XCS67" i="7"/>
  <c r="XCU67" i="7"/>
  <c r="XCW67" i="7"/>
  <c r="XCY67" i="7"/>
  <c r="XDA67" i="7"/>
  <c r="XDC67" i="7"/>
  <c r="XDE67" i="7"/>
  <c r="XDG67" i="7"/>
  <c r="XDI67" i="7"/>
  <c r="XDK67" i="7"/>
  <c r="XDM67" i="7"/>
  <c r="XDO67" i="7"/>
  <c r="XDQ67" i="7"/>
  <c r="XDS67" i="7"/>
  <c r="XDU67" i="7"/>
  <c r="XDW67" i="7"/>
  <c r="XDY67" i="7"/>
  <c r="XEA67" i="7"/>
  <c r="XEC67" i="7"/>
  <c r="XEE67" i="7"/>
  <c r="XEG67" i="7"/>
  <c r="XEI67" i="7"/>
  <c r="XEK67" i="7"/>
  <c r="XEM67" i="7"/>
  <c r="XEO67" i="7"/>
  <c r="XEQ67" i="7"/>
  <c r="XES67" i="7"/>
  <c r="XEU67" i="7"/>
  <c r="XEW67" i="7"/>
  <c r="XEY67" i="7"/>
  <c r="XFA67" i="7"/>
  <c r="XFC67" i="7"/>
  <c r="B66" i="7"/>
  <c r="C54" i="7" l="1"/>
  <c r="F90" i="13"/>
  <c r="F91" i="13"/>
  <c r="F92" i="13"/>
  <c r="F87" i="13"/>
  <c r="F84" i="13"/>
  <c r="C84" i="13"/>
  <c r="C87" i="13"/>
  <c r="C88" i="13"/>
  <c r="C90" i="13"/>
  <c r="C91" i="13"/>
  <c r="C92" i="13"/>
  <c r="F66" i="13"/>
  <c r="F67" i="13"/>
  <c r="F65" i="13"/>
  <c r="C66" i="13"/>
  <c r="C67" i="13"/>
  <c r="C65" i="13"/>
  <c r="F46" i="13"/>
  <c r="F47" i="13"/>
  <c r="F48" i="13"/>
  <c r="F50" i="13"/>
  <c r="F51" i="13"/>
  <c r="F52" i="13"/>
  <c r="C57" i="13"/>
  <c r="C58" i="13"/>
  <c r="C59" i="13"/>
  <c r="C60" i="13"/>
  <c r="C61" i="13"/>
  <c r="C56" i="13"/>
  <c r="C46" i="13"/>
  <c r="C47" i="13"/>
  <c r="C48" i="13"/>
  <c r="C50" i="13"/>
  <c r="C51" i="13"/>
  <c r="C52" i="13"/>
  <c r="F43" i="13"/>
  <c r="C43" i="13"/>
  <c r="F41" i="13"/>
  <c r="C41" i="13"/>
  <c r="F35" i="13"/>
  <c r="F36" i="13"/>
  <c r="F29" i="13"/>
  <c r="C35" i="13"/>
  <c r="C36" i="13"/>
  <c r="C29" i="13"/>
  <c r="C5" i="13"/>
  <c r="C6" i="13"/>
  <c r="C7" i="13"/>
  <c r="H4" i="4"/>
  <c r="G589" i="3"/>
  <c r="G588" i="3"/>
  <c r="G587" i="3"/>
  <c r="G586" i="3"/>
  <c r="AG448" i="3"/>
  <c r="AG446" i="3"/>
  <c r="AG442" i="3"/>
  <c r="I421" i="3"/>
  <c r="P418" i="3"/>
  <c r="X774" i="3"/>
  <c r="T774" i="3"/>
  <c r="X773" i="3"/>
  <c r="T773" i="3"/>
  <c r="K724" i="3"/>
  <c r="K725" i="3" s="1"/>
  <c r="K726" i="3" s="1"/>
  <c r="K719" i="3"/>
  <c r="K720" i="3" s="1"/>
  <c r="K721" i="3" s="1"/>
  <c r="K4" i="4"/>
  <c r="E92" i="4"/>
  <c r="E87" i="4"/>
  <c r="E86" i="4"/>
  <c r="F86" i="4" s="1"/>
  <c r="C84" i="4"/>
  <c r="F83" i="4"/>
  <c r="C56" i="4"/>
  <c r="P213" i="27"/>
  <c r="P208" i="27"/>
  <c r="O200" i="27"/>
  <c r="O199" i="27"/>
  <c r="N185" i="27"/>
  <c r="AB88" i="27"/>
  <c r="V88" i="27"/>
  <c r="O88" i="27"/>
  <c r="I88" i="27"/>
  <c r="R52" i="27"/>
  <c r="AP38" i="27"/>
  <c r="AP37" i="27"/>
  <c r="AD189" i="20"/>
  <c r="AD188" i="20"/>
  <c r="AK42" i="7"/>
  <c r="AI42" i="7"/>
  <c r="AK41" i="7"/>
  <c r="AI41" i="7"/>
  <c r="E54" i="7"/>
  <c r="E53" i="7"/>
  <c r="C9" i="7"/>
  <c r="C7" i="7"/>
  <c r="C5" i="7"/>
  <c r="F95" i="4"/>
  <c r="F94" i="4"/>
  <c r="F93" i="4"/>
  <c r="F91" i="4"/>
  <c r="F90" i="4"/>
  <c r="F89" i="4"/>
  <c r="F88" i="4"/>
  <c r="F85" i="4"/>
  <c r="F75" i="4"/>
  <c r="F74" i="4"/>
  <c r="F73" i="4"/>
  <c r="F72" i="4"/>
  <c r="F69" i="4"/>
  <c r="F68" i="4"/>
  <c r="F61" i="4"/>
  <c r="F60" i="4"/>
  <c r="F59" i="4"/>
  <c r="F57" i="4"/>
  <c r="F52" i="4"/>
  <c r="F51" i="4"/>
  <c r="F50" i="4"/>
  <c r="F49" i="4"/>
  <c r="F48" i="4"/>
  <c r="F47" i="4"/>
  <c r="F46" i="4"/>
  <c r="F45" i="4"/>
  <c r="F43" i="4"/>
  <c r="F41" i="4"/>
  <c r="F40" i="4"/>
  <c r="F35" i="4"/>
  <c r="F13" i="4"/>
  <c r="F6" i="4"/>
  <c r="F5" i="4"/>
  <c r="F92" i="4"/>
  <c r="F87" i="4"/>
  <c r="F84" i="4"/>
  <c r="E80" i="4"/>
  <c r="F80" i="4" s="1"/>
  <c r="E66" i="4"/>
  <c r="F66" i="4" s="1"/>
  <c r="E67" i="4"/>
  <c r="F67" i="4" s="1"/>
  <c r="E65" i="4"/>
  <c r="F65" i="4" s="1"/>
  <c r="E58" i="4"/>
  <c r="F58" i="4" s="1"/>
  <c r="E57" i="4"/>
  <c r="E56" i="4"/>
  <c r="F56" i="4" s="1"/>
  <c r="E53" i="4"/>
  <c r="F53" i="4" s="1"/>
  <c r="E36" i="4"/>
  <c r="F36" i="4" s="1"/>
  <c r="E35" i="4"/>
  <c r="E34" i="4"/>
  <c r="F34" i="4" s="1"/>
  <c r="E29" i="4"/>
  <c r="F29" i="4" s="1"/>
  <c r="S43" i="4"/>
  <c r="S41" i="4"/>
  <c r="AG393" i="3"/>
  <c r="S393" i="3" s="1"/>
  <c r="M961" i="3"/>
  <c r="AA918" i="3"/>
  <c r="AA917" i="3"/>
  <c r="W871" i="3"/>
  <c r="W870" i="3"/>
  <c r="W865" i="3"/>
  <c r="W863" i="3"/>
  <c r="W861" i="3"/>
  <c r="W859" i="3"/>
  <c r="W857" i="3"/>
  <c r="W854" i="3"/>
  <c r="W853" i="3"/>
  <c r="W852" i="3"/>
  <c r="W849" i="3"/>
  <c r="Z807" i="3"/>
  <c r="O529" i="3"/>
  <c r="O526" i="3"/>
  <c r="O523" i="3"/>
  <c r="G647" i="3"/>
  <c r="G646" i="3"/>
  <c r="G645" i="3"/>
  <c r="G644" i="3"/>
  <c r="W556" i="3"/>
  <c r="W555" i="3"/>
  <c r="AG438" i="3"/>
  <c r="AG443" i="3"/>
  <c r="AG391" i="3"/>
  <c r="AA321" i="3"/>
  <c r="AA320" i="3"/>
  <c r="S90" i="4"/>
  <c r="S91" i="4"/>
  <c r="S92" i="4"/>
  <c r="S93" i="4"/>
  <c r="S94" i="4"/>
  <c r="S95" i="4"/>
  <c r="S89" i="4"/>
  <c r="S85" i="4"/>
  <c r="S86" i="4"/>
  <c r="S87" i="4"/>
  <c r="S84" i="4"/>
  <c r="S80" i="4"/>
  <c r="S66" i="4"/>
  <c r="S67" i="4"/>
  <c r="S68" i="4"/>
  <c r="S69" i="4"/>
  <c r="S65" i="4"/>
  <c r="S46" i="4"/>
  <c r="S47" i="4"/>
  <c r="S48" i="4"/>
  <c r="S49" i="4"/>
  <c r="S50" i="4"/>
  <c r="S51" i="4"/>
  <c r="S52" i="4"/>
  <c r="S53" i="4"/>
  <c r="S45" i="4"/>
  <c r="S40" i="4"/>
  <c r="S21" i="4"/>
  <c r="S22" i="4"/>
  <c r="S23" i="4"/>
  <c r="S24" i="4"/>
  <c r="S25" i="4"/>
  <c r="S18" i="4"/>
  <c r="S19" i="4"/>
  <c r="S20" i="4"/>
  <c r="S17" i="4"/>
  <c r="S14" i="4"/>
  <c r="T9" i="4"/>
  <c r="F9" i="4"/>
  <c r="AC886" i="3"/>
  <c r="G655" i="3"/>
  <c r="G654" i="3"/>
  <c r="G653" i="3"/>
  <c r="G652" i="3"/>
  <c r="G581" i="3"/>
  <c r="G580" i="3"/>
  <c r="G579" i="3"/>
  <c r="G578" i="3"/>
  <c r="Z572" i="3"/>
  <c r="Z571" i="3"/>
  <c r="Z570" i="3"/>
  <c r="Z569" i="3"/>
  <c r="H311" i="3"/>
  <c r="H293" i="3"/>
  <c r="H292" i="3"/>
  <c r="Z247" i="3"/>
  <c r="Y278" i="3" s="1"/>
  <c r="H291" i="3"/>
  <c r="H290" i="3"/>
  <c r="H289" i="3"/>
  <c r="L279" i="3"/>
  <c r="L278" i="3"/>
  <c r="L277" i="3"/>
  <c r="L276" i="3"/>
  <c r="L274" i="3"/>
  <c r="H287" i="3" s="1"/>
  <c r="AC245" i="3"/>
  <c r="W245" i="3"/>
  <c r="M248" i="3"/>
  <c r="M247" i="3"/>
  <c r="M246" i="3"/>
  <c r="M245" i="3"/>
  <c r="M244" i="3"/>
  <c r="L275" i="3" s="1"/>
  <c r="H288" i="3" s="1"/>
  <c r="F4" i="4" l="1"/>
  <c r="G720" i="3"/>
  <c r="E32" i="4"/>
  <c r="F32" i="4" s="1"/>
  <c r="Q391" i="3"/>
  <c r="L65" i="21"/>
  <c r="E31" i="4" l="1"/>
  <c r="F31" i="4" s="1"/>
  <c r="BQ98" i="27"/>
  <c r="BQ97" i="27"/>
  <c r="BQ96" i="27"/>
  <c r="X752" i="3"/>
  <c r="AH752" i="3"/>
  <c r="BG701" i="3"/>
  <c r="BT701" i="3"/>
  <c r="BT702" i="3"/>
  <c r="BA700" i="3"/>
  <c r="BA701" i="3"/>
  <c r="AJ1019" i="3"/>
  <c r="P18" i="21"/>
  <c r="Y212" i="3" l="1"/>
  <c r="W465" i="3"/>
  <c r="P20" i="27" a="1"/>
  <c r="P20" i="27" s="1"/>
  <c r="P19" i="27" a="1"/>
  <c r="P19" i="27" s="1"/>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S39" i="27"/>
  <c r="AS40" i="27"/>
  <c r="AS41" i="27"/>
  <c r="AS42" i="27"/>
  <c r="AS43" i="27"/>
  <c r="AS44" i="27"/>
  <c r="AS45" i="27"/>
  <c r="AS46" i="27"/>
  <c r="AS47" i="27"/>
  <c r="R57" i="27"/>
  <c r="Z57" i="27"/>
  <c r="B60" i="27"/>
  <c r="B61" i="27"/>
  <c r="B62" i="27"/>
  <c r="B63" i="27"/>
  <c r="B64" i="27"/>
  <c r="O75" i="27"/>
  <c r="O201" i="27"/>
  <c r="O80" i="27" l="1"/>
  <c r="O105" i="27"/>
  <c r="O93" i="27"/>
  <c r="J28" i="27"/>
  <c r="J19" i="27"/>
  <c r="R36" i="27" s="1"/>
  <c r="J27" i="27"/>
  <c r="J22" i="27"/>
  <c r="AD36" i="27" s="1"/>
  <c r="J20" i="27"/>
  <c r="V36" i="27" s="1"/>
  <c r="AH29" i="27"/>
  <c r="J25" i="27"/>
  <c r="J23" i="27"/>
  <c r="AH36" i="27" s="1"/>
  <c r="AN29" i="27"/>
  <c r="J26" i="27"/>
  <c r="J21" i="27"/>
  <c r="Z36" i="27" s="1"/>
  <c r="AB29" i="27"/>
  <c r="P29" i="27"/>
  <c r="J24" i="27"/>
  <c r="AL36" i="27" s="1"/>
  <c r="V29" i="27"/>
  <c r="R37" i="27" l="1"/>
  <c r="R38" i="27"/>
  <c r="AS36" i="27"/>
  <c r="V38" i="27"/>
  <c r="V37" i="27"/>
  <c r="AL38" i="27"/>
  <c r="AL37" i="27"/>
  <c r="AH38" i="27"/>
  <c r="AH37" i="27"/>
  <c r="Z38" i="27"/>
  <c r="Z37" i="27"/>
  <c r="AD38" i="27"/>
  <c r="AD37" i="27"/>
  <c r="J29" i="27"/>
  <c r="AS38" i="27" l="1"/>
  <c r="AY38" i="27" s="1"/>
  <c r="AS37" i="27"/>
  <c r="AY37" i="27" s="1"/>
  <c r="AT29" i="27"/>
  <c r="AY36" i="27"/>
  <c r="AY40" i="27"/>
  <c r="AY44" i="27"/>
  <c r="AY42" i="27"/>
  <c r="AY43" i="27"/>
  <c r="AY41" i="27"/>
  <c r="AY45" i="27"/>
  <c r="AY46" i="27"/>
  <c r="AY47" i="27"/>
  <c r="AY39" i="27"/>
  <c r="AT27" i="27"/>
  <c r="AT28" i="27"/>
  <c r="AT26" i="27"/>
  <c r="AT21" i="27"/>
  <c r="AT19" i="27"/>
  <c r="AT20" i="27"/>
  <c r="AT25" i="27"/>
  <c r="AT24" i="27"/>
  <c r="AT22" i="27"/>
  <c r="AT23" i="27"/>
  <c r="U363" i="20" l="1"/>
  <c r="Y67" i="15" l="1"/>
  <c r="BG690" i="3"/>
  <c r="AH751" i="3"/>
  <c r="AH742" i="3"/>
  <c r="AY1022" i="3"/>
  <c r="G753" i="3"/>
  <c r="AG439" i="3" l="1"/>
  <c r="AX679" i="20"/>
  <c r="AX678" i="20"/>
  <c r="AJ714" i="20"/>
  <c r="AO586" i="20"/>
  <c r="AP572" i="20"/>
  <c r="W474" i="3" l="1"/>
  <c r="W472" i="3"/>
  <c r="AG440" i="3"/>
  <c r="C757" i="3" s="1"/>
  <c r="AU183" i="27"/>
  <c r="AU184" i="27" s="1"/>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I12" i="8"/>
  <c r="J8" i="8"/>
  <c r="I8" i="8"/>
  <c r="I7"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2"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A40" i="7"/>
  <c r="E33" i="7"/>
  <c r="E32" i="7"/>
  <c r="E31" i="7"/>
  <c r="E30" i="7"/>
  <c r="E29" i="7"/>
  <c r="E27" i="7"/>
  <c r="E26" i="7"/>
  <c r="W847" i="3"/>
  <c r="E15" i="7" s="1"/>
  <c r="G15" i="7" s="1"/>
  <c r="E16" i="7"/>
  <c r="G16" i="7" s="1"/>
  <c r="I16" i="7" s="1"/>
  <c r="K16" i="7" s="1"/>
  <c r="M16" i="7" s="1"/>
  <c r="O16" i="7" s="1"/>
  <c r="Q16" i="7" s="1"/>
  <c r="S16" i="7" s="1"/>
  <c r="U16" i="7" s="1"/>
  <c r="W16" i="7" s="1"/>
  <c r="Y16" i="7" s="1"/>
  <c r="AA16" i="7" s="1"/>
  <c r="AC16" i="7" s="1"/>
  <c r="AE16" i="7" s="1"/>
  <c r="AG16" i="7" s="1"/>
  <c r="AI16" i="7" s="1"/>
  <c r="AK16" i="7" s="1"/>
  <c r="W855" i="3"/>
  <c r="E17" i="7" s="1"/>
  <c r="G17" i="7" s="1"/>
  <c r="I17" i="7" s="1"/>
  <c r="K17" i="7" s="1"/>
  <c r="M17" i="7" s="1"/>
  <c r="O17" i="7" s="1"/>
  <c r="Q17" i="7" s="1"/>
  <c r="S17" i="7" s="1"/>
  <c r="U17" i="7" s="1"/>
  <c r="W17" i="7" s="1"/>
  <c r="Y17" i="7" s="1"/>
  <c r="AA17" i="7" s="1"/>
  <c r="AC17" i="7" s="1"/>
  <c r="AE17" i="7" s="1"/>
  <c r="AG17" i="7" s="1"/>
  <c r="AI17" i="7" s="1"/>
  <c r="AK17" i="7" s="1"/>
  <c r="W862" i="3"/>
  <c r="E18" i="7" s="1"/>
  <c r="G18" i="7" s="1"/>
  <c r="I18" i="7" s="1"/>
  <c r="K18" i="7" s="1"/>
  <c r="M18" i="7" s="1"/>
  <c r="O18" i="7" s="1"/>
  <c r="Q18" i="7" s="1"/>
  <c r="S18" i="7" s="1"/>
  <c r="U18" i="7" s="1"/>
  <c r="W18" i="7" s="1"/>
  <c r="Y18" i="7" s="1"/>
  <c r="AA18" i="7" s="1"/>
  <c r="AC18" i="7" s="1"/>
  <c r="AE18" i="7" s="1"/>
  <c r="AG18" i="7" s="1"/>
  <c r="AI18" i="7" s="1"/>
  <c r="AK18" i="7" s="1"/>
  <c r="E19" i="7"/>
  <c r="W872" i="3"/>
  <c r="W879" i="3"/>
  <c r="E21" i="7" s="1"/>
  <c r="G21" i="7" s="1"/>
  <c r="I21" i="7" s="1"/>
  <c r="K21" i="7" s="1"/>
  <c r="M21" i="7" s="1"/>
  <c r="O21" i="7" s="1"/>
  <c r="Q21" i="7" s="1"/>
  <c r="S21" i="7" s="1"/>
  <c r="U21" i="7" s="1"/>
  <c r="W21" i="7" s="1"/>
  <c r="Y21" i="7" s="1"/>
  <c r="AA21" i="7" s="1"/>
  <c r="AC21" i="7" s="1"/>
  <c r="AE21" i="7" s="1"/>
  <c r="AG21" i="7" s="1"/>
  <c r="AI21" i="7" s="1"/>
  <c r="AK21" i="7" s="1"/>
  <c r="AC773" i="3"/>
  <c r="AC774" i="3"/>
  <c r="AC775" i="3"/>
  <c r="AC776" i="3"/>
  <c r="AC787" i="3"/>
  <c r="AC788" i="3"/>
  <c r="AC789" i="3"/>
  <c r="AC790" i="3"/>
  <c r="AC791" i="3"/>
  <c r="AC792" i="3"/>
  <c r="AC793" i="3"/>
  <c r="AC794" i="3"/>
  <c r="AC795" i="3"/>
  <c r="AC796" i="3"/>
  <c r="T25" i="15"/>
  <c r="AD7" i="15" s="1"/>
  <c r="CB796" i="3"/>
  <c r="R988" i="3" s="1"/>
  <c r="BN597" i="3"/>
  <c r="BN598" i="3"/>
  <c r="BN599" i="3"/>
  <c r="BN600" i="3"/>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BS603" i="3"/>
  <c r="BS604" i="3"/>
  <c r="BS605" i="3"/>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G437" i="3" s="1"/>
  <c r="W473" i="3" s="1"/>
  <c r="AO13" i="27" s="1"/>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B6" i="8"/>
  <c r="G102" i="21"/>
  <c r="G88" i="21"/>
  <c r="G92" i="21" s="1"/>
  <c r="B10" i="8"/>
  <c r="CS649" i="3"/>
  <c r="E104" i="21"/>
  <c r="E95" i="21"/>
  <c r="B85" i="21"/>
  <c r="B60" i="21"/>
  <c r="B51" i="21"/>
  <c r="B42" i="21"/>
  <c r="B33" i="21"/>
  <c r="B18" i="21"/>
  <c r="B7" i="8"/>
  <c r="AV775" i="3"/>
  <c r="AK274" i="20"/>
  <c r="T803" i="20" s="1"/>
  <c r="AF803" i="20" s="1"/>
  <c r="B24" i="4"/>
  <c r="R36" i="4"/>
  <c r="S36" i="4" s="1"/>
  <c r="E36" i="13" s="1"/>
  <c r="B66" i="4"/>
  <c r="B67" i="4"/>
  <c r="B68" i="4"/>
  <c r="B69" i="4"/>
  <c r="R66" i="4"/>
  <c r="R67" i="4"/>
  <c r="R68" i="4"/>
  <c r="A104" i="11"/>
  <c r="C101" i="11"/>
  <c r="D101" i="11" s="1"/>
  <c r="C102" i="11"/>
  <c r="C103" i="11"/>
  <c r="C104" i="11"/>
  <c r="B101" i="11"/>
  <c r="B102" i="11"/>
  <c r="B103" i="11"/>
  <c r="B104" i="11"/>
  <c r="C85" i="11"/>
  <c r="C86" i="11"/>
  <c r="C87" i="11"/>
  <c r="C88" i="11"/>
  <c r="C89" i="11"/>
  <c r="C90" i="11"/>
  <c r="C91" i="11"/>
  <c r="C92" i="11"/>
  <c r="C93" i="11"/>
  <c r="C94" i="11"/>
  <c r="C95" i="11"/>
  <c r="C96" i="11"/>
  <c r="B85" i="11"/>
  <c r="B86" i="11"/>
  <c r="B87" i="11"/>
  <c r="B88" i="11"/>
  <c r="D88" i="11" s="1"/>
  <c r="B89" i="11"/>
  <c r="B90" i="11"/>
  <c r="B91" i="11"/>
  <c r="B92" i="11"/>
  <c r="B93" i="11"/>
  <c r="B94" i="11"/>
  <c r="B95" i="11"/>
  <c r="B96" i="11"/>
  <c r="D96" i="11" s="1"/>
  <c r="A70" i="11"/>
  <c r="C67" i="11"/>
  <c r="C68" i="11"/>
  <c r="C69" i="11"/>
  <c r="C70" i="11"/>
  <c r="B67" i="11"/>
  <c r="B68" i="11"/>
  <c r="B69" i="11"/>
  <c r="B70" i="11"/>
  <c r="D70" i="11" s="1"/>
  <c r="A62" i="11"/>
  <c r="A54" i="11"/>
  <c r="A38" i="11"/>
  <c r="A26" i="11"/>
  <c r="C31" i="11"/>
  <c r="C32" i="11"/>
  <c r="C33" i="11"/>
  <c r="C35" i="11"/>
  <c r="C36" i="11"/>
  <c r="D36" i="11" s="1"/>
  <c r="C37" i="11"/>
  <c r="B31" i="11"/>
  <c r="B32" i="11"/>
  <c r="B33" i="11"/>
  <c r="B35" i="11"/>
  <c r="B36" i="11"/>
  <c r="B37" i="11"/>
  <c r="C24" i="11"/>
  <c r="D24" i="11" s="1"/>
  <c r="C25" i="11"/>
  <c r="C26" i="11"/>
  <c r="B25" i="11"/>
  <c r="B26" i="11"/>
  <c r="D70" i="4"/>
  <c r="C70" i="4"/>
  <c r="B70" i="4" s="1"/>
  <c r="C54" i="11"/>
  <c r="B54" i="11"/>
  <c r="D54" i="11" s="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F68" i="13" s="1"/>
  <c r="E69" i="13"/>
  <c r="F69" i="13" s="1"/>
  <c r="B66" i="13"/>
  <c r="B67" i="13"/>
  <c r="B68" i="13"/>
  <c r="B69" i="13"/>
  <c r="C69" i="13" s="1"/>
  <c r="A53" i="13"/>
  <c r="H36" i="13"/>
  <c r="B36" i="13"/>
  <c r="H24" i="13"/>
  <c r="E24" i="13"/>
  <c r="B24" i="13"/>
  <c r="G68" i="7"/>
  <c r="I68" i="7" s="1"/>
  <c r="K68" i="7" s="1"/>
  <c r="M68" i="7" s="1"/>
  <c r="O68" i="7" s="1"/>
  <c r="Q68" i="7" s="1"/>
  <c r="S68" i="7" s="1"/>
  <c r="U68" i="7" s="1"/>
  <c r="W68" i="7" s="1"/>
  <c r="Y68" i="7" s="1"/>
  <c r="AA68" i="7" s="1"/>
  <c r="AC68" i="7" s="1"/>
  <c r="AE68" i="7" s="1"/>
  <c r="AG68" i="7" s="1"/>
  <c r="AI68" i="7" s="1"/>
  <c r="AK68" i="7" s="1"/>
  <c r="G69" i="7"/>
  <c r="I69" i="7" s="1"/>
  <c r="K69" i="7" s="1"/>
  <c r="M69" i="7" s="1"/>
  <c r="O69" i="7" s="1"/>
  <c r="Q69" i="7" s="1"/>
  <c r="S69" i="7" s="1"/>
  <c r="U69" i="7" s="1"/>
  <c r="W69" i="7" s="1"/>
  <c r="Y69" i="7" s="1"/>
  <c r="AA69" i="7" s="1"/>
  <c r="AC69" i="7" s="1"/>
  <c r="AE69" i="7" s="1"/>
  <c r="AG69" i="7" s="1"/>
  <c r="AI69" i="7" s="1"/>
  <c r="AK69" i="7" s="1"/>
  <c r="G54" i="7"/>
  <c r="I54" i="7" s="1"/>
  <c r="K54" i="7" s="1"/>
  <c r="M54" i="7" s="1"/>
  <c r="O54" i="7" s="1"/>
  <c r="Q54" i="7" s="1"/>
  <c r="S54" i="7" s="1"/>
  <c r="U54" i="7" s="1"/>
  <c r="W54" i="7" s="1"/>
  <c r="Y54" i="7" s="1"/>
  <c r="AA54" i="7" s="1"/>
  <c r="AC54" i="7" s="1"/>
  <c r="AE54" i="7" s="1"/>
  <c r="AG54" i="7" s="1"/>
  <c r="AI54" i="7" s="1"/>
  <c r="AK54" i="7" s="1"/>
  <c r="G55" i="7"/>
  <c r="I55" i="7" s="1"/>
  <c r="K55" i="7" s="1"/>
  <c r="M55" i="7" s="1"/>
  <c r="O55" i="7" s="1"/>
  <c r="Q55" i="7" s="1"/>
  <c r="S55" i="7" s="1"/>
  <c r="U55" i="7" s="1"/>
  <c r="W55" i="7" s="1"/>
  <c r="Y55" i="7" s="1"/>
  <c r="AA55" i="7" s="1"/>
  <c r="AC55" i="7" s="1"/>
  <c r="AE55" i="7" s="1"/>
  <c r="AG55" i="7" s="1"/>
  <c r="AI55" i="7" s="1"/>
  <c r="AK55" i="7" s="1"/>
  <c r="G56" i="7"/>
  <c r="I56" i="7" s="1"/>
  <c r="K56" i="7" s="1"/>
  <c r="M56" i="7" s="1"/>
  <c r="O56" i="7" s="1"/>
  <c r="Q56" i="7" s="1"/>
  <c r="S56" i="7" s="1"/>
  <c r="U56" i="7" s="1"/>
  <c r="W56" i="7" s="1"/>
  <c r="Y56" i="7" s="1"/>
  <c r="AA56" i="7" s="1"/>
  <c r="AC56" i="7" s="1"/>
  <c r="AE56" i="7" s="1"/>
  <c r="AG56" i="7" s="1"/>
  <c r="AI56" i="7" s="1"/>
  <c r="AK56" i="7" s="1"/>
  <c r="G57" i="7"/>
  <c r="I57" i="7" s="1"/>
  <c r="K57" i="7" s="1"/>
  <c r="M57" i="7" s="1"/>
  <c r="O57" i="7" s="1"/>
  <c r="Q57" i="7" s="1"/>
  <c r="S57" i="7" s="1"/>
  <c r="U57" i="7" s="1"/>
  <c r="W57" i="7" s="1"/>
  <c r="Y57" i="7" s="1"/>
  <c r="AA57" i="7" s="1"/>
  <c r="AC57" i="7" s="1"/>
  <c r="AE57" i="7" s="1"/>
  <c r="AG57" i="7" s="1"/>
  <c r="AI57" i="7" s="1"/>
  <c r="AK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AI24" i="7" s="1"/>
  <c r="AK24" i="7" s="1"/>
  <c r="B100" i="4"/>
  <c r="R100" i="4"/>
  <c r="AQ110"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BA676" i="3"/>
  <c r="X727" i="3"/>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T63" i="4" s="1"/>
  <c r="R10" i="4"/>
  <c r="R91" i="4"/>
  <c r="R84" i="4"/>
  <c r="B59" i="4"/>
  <c r="C81" i="11"/>
  <c r="B81" i="11"/>
  <c r="I96" i="13"/>
  <c r="J96" i="13"/>
  <c r="J81" i="13"/>
  <c r="I81" i="13"/>
  <c r="H80" i="13"/>
  <c r="E80" i="13"/>
  <c r="F80" i="13" s="1"/>
  <c r="B80" i="13"/>
  <c r="C80" i="13" s="1"/>
  <c r="R80" i="4"/>
  <c r="S70" i="4"/>
  <c r="E70" i="13" s="1"/>
  <c r="D81" i="4"/>
  <c r="G81" i="4"/>
  <c r="H81" i="4"/>
  <c r="I81" i="4"/>
  <c r="J81" i="4"/>
  <c r="K81" i="4"/>
  <c r="L81" i="4"/>
  <c r="M81" i="4"/>
  <c r="N81" i="4"/>
  <c r="O81" i="4"/>
  <c r="P81" i="4"/>
  <c r="Q81" i="4"/>
  <c r="T81" i="4"/>
  <c r="H81" i="13"/>
  <c r="B80" i="4"/>
  <c r="A76" i="13"/>
  <c r="A61" i="13"/>
  <c r="A37" i="13"/>
  <c r="A25" i="13"/>
  <c r="A103" i="13"/>
  <c r="A95" i="13"/>
  <c r="A94" i="13"/>
  <c r="A93" i="13"/>
  <c r="B8" i="8"/>
  <c r="G8" i="8" s="1"/>
  <c r="B9" i="8"/>
  <c r="G9" i="8" s="1"/>
  <c r="B11" i="8"/>
  <c r="B12" i="8"/>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I99" i="13" s="1"/>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I63" i="13" s="1"/>
  <c r="I97" i="13" s="1"/>
  <c r="E106" i="13"/>
  <c r="E95" i="13"/>
  <c r="F95" i="13" s="1"/>
  <c r="E94" i="13"/>
  <c r="F94" i="13" s="1"/>
  <c r="E93" i="13"/>
  <c r="F93" i="13" s="1"/>
  <c r="E92" i="13"/>
  <c r="E91" i="13"/>
  <c r="E90" i="13"/>
  <c r="E89" i="13"/>
  <c r="F89" i="13" s="1"/>
  <c r="E87" i="13"/>
  <c r="G96" i="13" s="1"/>
  <c r="E86" i="13"/>
  <c r="F86" i="13" s="1"/>
  <c r="E85" i="13"/>
  <c r="F85" i="13" s="1"/>
  <c r="E84" i="13"/>
  <c r="E65" i="13"/>
  <c r="E53" i="13"/>
  <c r="F53" i="13" s="1"/>
  <c r="E52" i="13"/>
  <c r="E51" i="13"/>
  <c r="E50" i="13"/>
  <c r="E49" i="13"/>
  <c r="F49" i="13" s="1"/>
  <c r="E48" i="13"/>
  <c r="E47" i="13"/>
  <c r="E46" i="13"/>
  <c r="E45" i="13"/>
  <c r="F45" i="13" s="1"/>
  <c r="E43" i="13"/>
  <c r="E41" i="13"/>
  <c r="E40" i="13"/>
  <c r="F40" i="13" s="1"/>
  <c r="E27" i="13"/>
  <c r="E25" i="13"/>
  <c r="E23" i="13"/>
  <c r="E22" i="13"/>
  <c r="E21" i="13"/>
  <c r="E20" i="13"/>
  <c r="E19" i="13"/>
  <c r="E18" i="13"/>
  <c r="F26" i="13" s="1"/>
  <c r="E17" i="13"/>
  <c r="E15" i="13"/>
  <c r="E14" i="13"/>
  <c r="E10" i="13"/>
  <c r="B95" i="13"/>
  <c r="C95" i="13" s="1"/>
  <c r="B94" i="13"/>
  <c r="C94" i="13" s="1"/>
  <c r="B93" i="13"/>
  <c r="C93" i="13" s="1"/>
  <c r="B92" i="13"/>
  <c r="B91" i="13"/>
  <c r="B90" i="13"/>
  <c r="B89" i="13"/>
  <c r="C89" i="13" s="1"/>
  <c r="B88" i="13"/>
  <c r="B87" i="13"/>
  <c r="B86" i="13"/>
  <c r="C86" i="13" s="1"/>
  <c r="B85" i="13"/>
  <c r="C85" i="13" s="1"/>
  <c r="B84" i="13"/>
  <c r="D96" i="13" s="1"/>
  <c r="B83" i="13"/>
  <c r="C83" i="13" s="1"/>
  <c r="B75" i="13"/>
  <c r="C75" i="13" s="1"/>
  <c r="B74" i="13"/>
  <c r="B73" i="13"/>
  <c r="B72" i="13"/>
  <c r="B65" i="13"/>
  <c r="B61" i="13"/>
  <c r="B60" i="13"/>
  <c r="B59" i="13"/>
  <c r="B58" i="13"/>
  <c r="B57" i="13"/>
  <c r="B56" i="13"/>
  <c r="B53" i="13"/>
  <c r="C53" i="13" s="1"/>
  <c r="B52" i="13"/>
  <c r="B51" i="13"/>
  <c r="B50" i="13"/>
  <c r="B49" i="13"/>
  <c r="C49" i="13" s="1"/>
  <c r="B48" i="13"/>
  <c r="B47" i="13"/>
  <c r="B46" i="13"/>
  <c r="B45" i="13"/>
  <c r="C45" i="13" s="1"/>
  <c r="B43" i="13"/>
  <c r="C42" i="4"/>
  <c r="B42" i="4" s="1"/>
  <c r="B41" i="13"/>
  <c r="B40" i="13"/>
  <c r="C40" i="13" s="1"/>
  <c r="B35" i="13"/>
  <c r="B34" i="13"/>
  <c r="C34" i="13" s="1"/>
  <c r="B32" i="13"/>
  <c r="C32" i="13" s="1"/>
  <c r="B31" i="13"/>
  <c r="C31" i="13" s="1"/>
  <c r="B30" i="13"/>
  <c r="C30" i="13" s="1"/>
  <c r="B29" i="13"/>
  <c r="B27" i="13"/>
  <c r="B25" i="13"/>
  <c r="B23" i="13"/>
  <c r="B22" i="13"/>
  <c r="B21" i="13"/>
  <c r="B20" i="13"/>
  <c r="B19" i="13"/>
  <c r="B18" i="13"/>
  <c r="B17" i="13"/>
  <c r="C26" i="13" s="1"/>
  <c r="B5" i="13"/>
  <c r="B6" i="13"/>
  <c r="B7" i="13"/>
  <c r="C8" i="4"/>
  <c r="B8" i="13" s="1"/>
  <c r="B9" i="13"/>
  <c r="B10" i="13"/>
  <c r="B13" i="13"/>
  <c r="C13" i="13" s="1"/>
  <c r="B14" i="13"/>
  <c r="B15" i="13"/>
  <c r="B4" i="13"/>
  <c r="C4" i="13" s="1"/>
  <c r="J104" i="13"/>
  <c r="I104" i="13"/>
  <c r="J70" i="13"/>
  <c r="I70" i="13"/>
  <c r="J54" i="13"/>
  <c r="I54" i="13"/>
  <c r="J42" i="13"/>
  <c r="I42" i="13"/>
  <c r="J38" i="13"/>
  <c r="I38" i="13"/>
  <c r="J26" i="13"/>
  <c r="I26" i="13"/>
  <c r="G26" i="13"/>
  <c r="D26" i="13"/>
  <c r="J11" i="13"/>
  <c r="D11" i="13"/>
  <c r="C11" i="13"/>
  <c r="T104" i="4"/>
  <c r="H104" i="13" s="1"/>
  <c r="R103" i="4"/>
  <c r="R102" i="4"/>
  <c r="R101" i="4"/>
  <c r="R95" i="4"/>
  <c r="R94" i="4"/>
  <c r="R93" i="4"/>
  <c r="R92" i="4"/>
  <c r="R90" i="4"/>
  <c r="R89" i="4"/>
  <c r="R88" i="4"/>
  <c r="R87" i="4"/>
  <c r="R86" i="4"/>
  <c r="R85" i="4"/>
  <c r="R83" i="4"/>
  <c r="R75" i="4"/>
  <c r="R72" i="4"/>
  <c r="R73" i="4"/>
  <c r="R74" i="4"/>
  <c r="R69" i="4"/>
  <c r="R65" i="4"/>
  <c r="R61" i="4"/>
  <c r="R60" i="4"/>
  <c r="R59" i="4"/>
  <c r="R58" i="4"/>
  <c r="R57" i="4"/>
  <c r="R56" i="4"/>
  <c r="R53" i="4"/>
  <c r="R52" i="4"/>
  <c r="R51" i="4"/>
  <c r="R50" i="4"/>
  <c r="R49" i="4"/>
  <c r="R48" i="4"/>
  <c r="R47" i="4"/>
  <c r="R46" i="4"/>
  <c r="R43" i="4"/>
  <c r="R41" i="4"/>
  <c r="R40" i="4"/>
  <c r="R35" i="4"/>
  <c r="S35" i="4" s="1"/>
  <c r="E35" i="13" s="1"/>
  <c r="R34" i="4"/>
  <c r="S34" i="4" s="1"/>
  <c r="E34" i="13" s="1"/>
  <c r="F34" i="13" s="1"/>
  <c r="R32" i="4"/>
  <c r="S32" i="4" s="1"/>
  <c r="E32" i="13" s="1"/>
  <c r="F32" i="13" s="1"/>
  <c r="R31" i="4"/>
  <c r="S31" i="4" s="1"/>
  <c r="E31" i="13" s="1"/>
  <c r="F31" i="13" s="1"/>
  <c r="R29" i="4"/>
  <c r="S29" i="4" s="1"/>
  <c r="E29" i="13" s="1"/>
  <c r="R27" i="4"/>
  <c r="S27" i="4" s="1"/>
  <c r="R25" i="4"/>
  <c r="R23" i="4"/>
  <c r="R22" i="4"/>
  <c r="R21" i="4"/>
  <c r="R20" i="4"/>
  <c r="R19" i="4"/>
  <c r="R18" i="4"/>
  <c r="R17" i="4"/>
  <c r="R15" i="4"/>
  <c r="R14" i="4"/>
  <c r="R13" i="4"/>
  <c r="S13" i="4" s="1"/>
  <c r="E13" i="13" s="1"/>
  <c r="F13" i="13" s="1"/>
  <c r="R9" i="4"/>
  <c r="R11" i="4" s="1"/>
  <c r="R7" i="4"/>
  <c r="R6" i="4"/>
  <c r="R5" i="4"/>
  <c r="R4" i="4"/>
  <c r="B5" i="11"/>
  <c r="C5" i="11"/>
  <c r="B6" i="11"/>
  <c r="C6" i="11"/>
  <c r="D6" i="11" s="1"/>
  <c r="B7" i="11"/>
  <c r="C7" i="11"/>
  <c r="C8" i="11"/>
  <c r="B8" i="11"/>
  <c r="B10" i="11"/>
  <c r="B12" i="11" s="1"/>
  <c r="B11" i="11"/>
  <c r="C10" i="11"/>
  <c r="C12" i="11" s="1"/>
  <c r="C11" i="11"/>
  <c r="B14" i="11"/>
  <c r="C14" i="11"/>
  <c r="D14" i="11" s="1"/>
  <c r="B15" i="11"/>
  <c r="C15" i="11"/>
  <c r="B16" i="11"/>
  <c r="C16" i="11"/>
  <c r="D16" i="11" s="1"/>
  <c r="B18" i="11"/>
  <c r="C18" i="11"/>
  <c r="B19" i="11"/>
  <c r="C19" i="11"/>
  <c r="B20" i="11"/>
  <c r="C20" i="11"/>
  <c r="D20" i="11" s="1"/>
  <c r="B21" i="11"/>
  <c r="C21" i="11"/>
  <c r="D21" i="11" s="1"/>
  <c r="B22" i="11"/>
  <c r="C22" i="11"/>
  <c r="B23" i="11"/>
  <c r="C23" i="11"/>
  <c r="D23" i="11" s="1"/>
  <c r="B24" i="11"/>
  <c r="B28" i="11"/>
  <c r="C28" i="11"/>
  <c r="B30" i="11"/>
  <c r="C30" i="11"/>
  <c r="D30" i="11" s="1"/>
  <c r="B41" i="11"/>
  <c r="C41" i="11"/>
  <c r="C42" i="11"/>
  <c r="B42" i="11"/>
  <c r="B44" i="11"/>
  <c r="C44" i="11"/>
  <c r="D44" i="11" s="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D61" i="11" s="1"/>
  <c r="B62" i="11"/>
  <c r="C62" i="11"/>
  <c r="D62" i="11" s="1"/>
  <c r="B66" i="11"/>
  <c r="C66" i="11"/>
  <c r="D66" i="11" s="1"/>
  <c r="B73" i="11"/>
  <c r="C73" i="11"/>
  <c r="B74" i="11"/>
  <c r="D74" i="11" s="1"/>
  <c r="C74" i="11"/>
  <c r="B75" i="11"/>
  <c r="D75" i="11" s="1"/>
  <c r="C75" i="11"/>
  <c r="B76" i="11"/>
  <c r="C76" i="11"/>
  <c r="B84" i="11"/>
  <c r="C84" i="11"/>
  <c r="A4" i="8"/>
  <c r="A5" i="8"/>
  <c r="A6" i="8"/>
  <c r="A7" i="8"/>
  <c r="A8" i="8"/>
  <c r="D8" i="8"/>
  <c r="A9" i="8"/>
  <c r="A10" i="8"/>
  <c r="A11" i="8"/>
  <c r="A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11" i="13" s="1"/>
  <c r="C54" i="4"/>
  <c r="B54" i="4" s="1"/>
  <c r="C62" i="4"/>
  <c r="B62" i="4" s="1"/>
  <c r="B62" i="13"/>
  <c r="C96" i="4"/>
  <c r="B96" i="13" s="1"/>
  <c r="D8" i="4"/>
  <c r="D11" i="4"/>
  <c r="D26" i="4"/>
  <c r="D42" i="4"/>
  <c r="D54" i="4"/>
  <c r="D62" i="4"/>
  <c r="D77" i="4"/>
  <c r="D96" i="4"/>
  <c r="D104" i="4"/>
  <c r="E26" i="13"/>
  <c r="S42" i="4"/>
  <c r="E42" i="13" s="1"/>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63" i="4" s="1"/>
  <c r="J11" i="4"/>
  <c r="J26" i="4"/>
  <c r="J38" i="4"/>
  <c r="J42" i="4"/>
  <c r="J54" i="4"/>
  <c r="J62" i="4"/>
  <c r="J70" i="4"/>
  <c r="J96" i="4"/>
  <c r="J104" i="4"/>
  <c r="K8" i="4"/>
  <c r="K12" i="4" s="1"/>
  <c r="K11" i="4"/>
  <c r="L8" i="4"/>
  <c r="L11" i="4"/>
  <c r="M8" i="4"/>
  <c r="M11" i="4"/>
  <c r="N8" i="4"/>
  <c r="O8" i="4"/>
  <c r="Q8" i="4"/>
  <c r="Q11" i="4"/>
  <c r="B9" i="4"/>
  <c r="B10" i="4"/>
  <c r="E11" i="4"/>
  <c r="F11" i="4"/>
  <c r="F26" i="4"/>
  <c r="F42" i="4"/>
  <c r="F62" i="4"/>
  <c r="N11" i="4"/>
  <c r="O11" i="4"/>
  <c r="B13" i="4"/>
  <c r="B14" i="4"/>
  <c r="B15" i="4"/>
  <c r="AD199" i="20" s="1"/>
  <c r="B17" i="4"/>
  <c r="B18" i="4"/>
  <c r="B19" i="4"/>
  <c r="B20" i="4"/>
  <c r="B21" i="4"/>
  <c r="B22" i="4"/>
  <c r="B23" i="4"/>
  <c r="B25" i="4"/>
  <c r="E26" i="4"/>
  <c r="G26" i="4"/>
  <c r="H26" i="4"/>
  <c r="I26" i="4"/>
  <c r="I38" i="4"/>
  <c r="I42" i="4"/>
  <c r="I54" i="4"/>
  <c r="I63" i="4" s="1"/>
  <c r="I62" i="4"/>
  <c r="K26" i="4"/>
  <c r="L26" i="4"/>
  <c r="M26" i="4"/>
  <c r="M38" i="4"/>
  <c r="M42" i="4"/>
  <c r="M54" i="4"/>
  <c r="M62" i="4"/>
  <c r="M70" i="4"/>
  <c r="M77" i="4"/>
  <c r="M96" i="4"/>
  <c r="M104" i="4"/>
  <c r="N26" i="4"/>
  <c r="N38" i="4"/>
  <c r="N42" i="4"/>
  <c r="N54" i="4"/>
  <c r="N62" i="4"/>
  <c r="N70" i="4"/>
  <c r="N77" i="4"/>
  <c r="N96" i="4"/>
  <c r="N104" i="4"/>
  <c r="O26" i="4"/>
  <c r="P26" i="4"/>
  <c r="Q26" i="4"/>
  <c r="B27" i="4"/>
  <c r="B30"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E77" i="4"/>
  <c r="G77" i="4"/>
  <c r="H77" i="4"/>
  <c r="I77" i="4"/>
  <c r="K77" i="4"/>
  <c r="L77" i="4"/>
  <c r="Q77" i="4"/>
  <c r="B83" i="4"/>
  <c r="B84" i="4"/>
  <c r="B85" i="4"/>
  <c r="B86" i="4"/>
  <c r="B87" i="4"/>
  <c r="B88" i="4"/>
  <c r="B89" i="4"/>
  <c r="B90" i="4"/>
  <c r="B91" i="4"/>
  <c r="B92" i="4"/>
  <c r="B93" i="4"/>
  <c r="B94" i="4"/>
  <c r="B95" i="4"/>
  <c r="E96" i="4"/>
  <c r="F96" i="4"/>
  <c r="G96" i="4"/>
  <c r="H96" i="4"/>
  <c r="I96" i="4"/>
  <c r="K96" i="4"/>
  <c r="L96" i="4"/>
  <c r="Q96" i="4"/>
  <c r="B101" i="4"/>
  <c r="B102" i="4"/>
  <c r="B103" i="4"/>
  <c r="H104" i="4"/>
  <c r="K104" i="4"/>
  <c r="L104" i="4"/>
  <c r="Q104" i="4"/>
  <c r="H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H656" i="3" s="1"/>
  <c r="Z651" i="3"/>
  <c r="AA656" i="3" s="1"/>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22" i="3"/>
  <c r="X730" i="3"/>
  <c r="X731" i="3"/>
  <c r="X732" i="3"/>
  <c r="X733" i="3"/>
  <c r="X734" i="3"/>
  <c r="X735" i="3"/>
  <c r="X736" i="3"/>
  <c r="X737" i="3"/>
  <c r="X738" i="3"/>
  <c r="X739" i="3"/>
  <c r="X740" i="3"/>
  <c r="X741" i="3"/>
  <c r="M832" i="3"/>
  <c r="T718" i="3" s="1"/>
  <c r="Q832" i="3"/>
  <c r="T723" i="3" s="1"/>
  <c r="U832" i="3"/>
  <c r="Y832" i="3"/>
  <c r="AC832" i="3"/>
  <c r="AG832" i="3"/>
  <c r="BI841" i="3"/>
  <c r="Z901" i="3"/>
  <c r="AY1012" i="3"/>
  <c r="AY1013" i="3"/>
  <c r="AY1014" i="3"/>
  <c r="AY1016" i="3"/>
  <c r="AY1017" i="3"/>
  <c r="AY1018" i="3"/>
  <c r="AY1019" i="3"/>
  <c r="AY1020" i="3"/>
  <c r="B26" i="4"/>
  <c r="J63" i="13"/>
  <c r="J97" i="13"/>
  <c r="J105" i="13"/>
  <c r="J107" i="13"/>
  <c r="L12" i="4"/>
  <c r="I12" i="4"/>
  <c r="L63" i="4"/>
  <c r="L97" i="4"/>
  <c r="L105" i="4"/>
  <c r="Q12" i="4"/>
  <c r="O63" i="4"/>
  <c r="O97" i="4"/>
  <c r="O105" i="4"/>
  <c r="D18" i="11"/>
  <c r="D8" i="11"/>
  <c r="D102" i="11"/>
  <c r="D7" i="11"/>
  <c r="O12" i="4"/>
  <c r="D12" i="4"/>
  <c r="D19" i="11"/>
  <c r="D73" i="11"/>
  <c r="Q63" i="4"/>
  <c r="Q97" i="4"/>
  <c r="Q105" i="4"/>
  <c r="D87" i="11"/>
  <c r="N63" i="4"/>
  <c r="N97" i="4"/>
  <c r="N105" i="4"/>
  <c r="N12" i="4"/>
  <c r="D60" i="11"/>
  <c r="M12" i="4"/>
  <c r="P63" i="4"/>
  <c r="P97" i="4"/>
  <c r="P105" i="4"/>
  <c r="D28" i="11"/>
  <c r="D103" i="11"/>
  <c r="M63" i="4"/>
  <c r="M97" i="4"/>
  <c r="M105" i="4"/>
  <c r="D91" i="11"/>
  <c r="D104" i="11"/>
  <c r="D11" i="11"/>
  <c r="J12" i="4" l="1"/>
  <c r="M958" i="3"/>
  <c r="B96" i="4"/>
  <c r="D95" i="11"/>
  <c r="G6" i="8"/>
  <c r="G11" i="8"/>
  <c r="G12" i="8"/>
  <c r="J12" i="8"/>
  <c r="D32" i="11"/>
  <c r="D70" i="13"/>
  <c r="C68" i="13"/>
  <c r="G7" i="8"/>
  <c r="J7" i="8"/>
  <c r="D90" i="11"/>
  <c r="D31" i="11"/>
  <c r="D81" i="13"/>
  <c r="K63" i="4"/>
  <c r="K97" i="4" s="1"/>
  <c r="K105" i="4" s="1"/>
  <c r="G10" i="8"/>
  <c r="G5" i="8"/>
  <c r="T724" i="3"/>
  <c r="O724" i="3" s="1"/>
  <c r="O723" i="3"/>
  <c r="T719" i="3"/>
  <c r="O719" i="3" s="1"/>
  <c r="O718" i="3"/>
  <c r="D84" i="11"/>
  <c r="G81" i="13"/>
  <c r="B63" i="11"/>
  <c r="D58" i="11"/>
  <c r="G54" i="13"/>
  <c r="D46" i="11"/>
  <c r="G38" i="13"/>
  <c r="D38" i="13"/>
  <c r="R8" i="4"/>
  <c r="R12" i="4" s="1"/>
  <c r="D92" i="11"/>
  <c r="D86" i="11"/>
  <c r="D93" i="11"/>
  <c r="B70" i="13"/>
  <c r="F70" i="13"/>
  <c r="G70" i="13"/>
  <c r="C63" i="11"/>
  <c r="D63" i="11" s="1"/>
  <c r="C62" i="13"/>
  <c r="D62" i="13"/>
  <c r="D54" i="13"/>
  <c r="F42" i="13"/>
  <c r="G42" i="13"/>
  <c r="C42" i="13"/>
  <c r="D42" i="13"/>
  <c r="D35" i="11"/>
  <c r="D33" i="11"/>
  <c r="G63" i="13"/>
  <c r="C8" i="13"/>
  <c r="C12" i="13" s="1"/>
  <c r="D8" i="13"/>
  <c r="D12" i="13" s="1"/>
  <c r="G67" i="21"/>
  <c r="AK29" i="7"/>
  <c r="AI29" i="7"/>
  <c r="G58" i="7"/>
  <c r="K58" i="7"/>
  <c r="I58" i="7"/>
  <c r="M58" i="7"/>
  <c r="Q58" i="7"/>
  <c r="S53" i="7"/>
  <c r="O58" i="7"/>
  <c r="I105" i="13"/>
  <c r="I107" i="13" s="1"/>
  <c r="R42" i="4"/>
  <c r="H63" i="4"/>
  <c r="H97" i="4" s="1"/>
  <c r="H105" i="4" s="1"/>
  <c r="C96" i="13"/>
  <c r="F96" i="13"/>
  <c r="C70" i="13"/>
  <c r="C71" i="11"/>
  <c r="D57" i="11"/>
  <c r="D59" i="11"/>
  <c r="D50" i="11"/>
  <c r="D47" i="11"/>
  <c r="C54" i="13"/>
  <c r="F54" i="13"/>
  <c r="D49" i="11"/>
  <c r="D48" i="11"/>
  <c r="D42" i="11"/>
  <c r="D41" i="11"/>
  <c r="B42" i="13"/>
  <c r="C9" i="11"/>
  <c r="C13" i="11" s="1"/>
  <c r="B9" i="11"/>
  <c r="B13" i="11" s="1"/>
  <c r="D5" i="11"/>
  <c r="H63" i="13"/>
  <c r="T97" i="4"/>
  <c r="H97" i="13" s="1"/>
  <c r="D15" i="11"/>
  <c r="D22" i="11"/>
  <c r="D25" i="11"/>
  <c r="C43" i="11"/>
  <c r="B43" i="11"/>
  <c r="D53" i="11"/>
  <c r="D52" i="11"/>
  <c r="B55" i="11"/>
  <c r="D51" i="11"/>
  <c r="B54" i="13"/>
  <c r="D76" i="11"/>
  <c r="D81" i="11"/>
  <c r="C97" i="11"/>
  <c r="D85" i="11"/>
  <c r="D94" i="11"/>
  <c r="D89" i="11"/>
  <c r="N186" i="27"/>
  <c r="R96" i="4"/>
  <c r="R70" i="4"/>
  <c r="I97" i="4"/>
  <c r="H12" i="4"/>
  <c r="G12" i="4"/>
  <c r="R62" i="4"/>
  <c r="AF418" i="3"/>
  <c r="AP571" i="20" s="1"/>
  <c r="Y596" i="20" s="1"/>
  <c r="T105" i="4"/>
  <c r="R26" i="4"/>
  <c r="F12" i="4"/>
  <c r="E12" i="4"/>
  <c r="C12" i="4"/>
  <c r="B12" i="13" s="1"/>
  <c r="B11" i="4"/>
  <c r="D12" i="11"/>
  <c r="B97" i="11"/>
  <c r="B71" i="11"/>
  <c r="C55" i="11"/>
  <c r="C27" i="11"/>
  <c r="D10" i="11"/>
  <c r="B8" i="4"/>
  <c r="AA29" i="7"/>
  <c r="R44" i="21"/>
  <c r="O29" i="7"/>
  <c r="AY1002" i="3"/>
  <c r="I1047" i="3" s="1"/>
  <c r="C798" i="3"/>
  <c r="Y29" i="7"/>
  <c r="G30" i="7"/>
  <c r="I30" i="7" s="1"/>
  <c r="K30" i="7" s="1"/>
  <c r="M30" i="7" s="1"/>
  <c r="O30" i="7" s="1"/>
  <c r="Q30" i="7" s="1"/>
  <c r="S30" i="7" s="1"/>
  <c r="U30" i="7" s="1"/>
  <c r="W30" i="7" s="1"/>
  <c r="Y30" i="7" s="1"/>
  <c r="AA30" i="7" s="1"/>
  <c r="AC30" i="7" s="1"/>
  <c r="AE30" i="7" s="1"/>
  <c r="AG30" i="7" s="1"/>
  <c r="AI30" i="7" s="1"/>
  <c r="AK30" i="7" s="1"/>
  <c r="G31" i="7"/>
  <c r="I31" i="7" s="1"/>
  <c r="K31" i="7" s="1"/>
  <c r="M31" i="7" s="1"/>
  <c r="O31" i="7" s="1"/>
  <c r="Q31" i="7" s="1"/>
  <c r="S31" i="7" s="1"/>
  <c r="U31" i="7" s="1"/>
  <c r="W31" i="7" s="1"/>
  <c r="Y31" i="7" s="1"/>
  <c r="AA31" i="7" s="1"/>
  <c r="AC31" i="7" s="1"/>
  <c r="AE31" i="7" s="1"/>
  <c r="AG31" i="7" s="1"/>
  <c r="AI31" i="7" s="1"/>
  <c r="AK31" i="7" s="1"/>
  <c r="E20" i="7"/>
  <c r="G20" i="7" s="1"/>
  <c r="I20" i="7" s="1"/>
  <c r="K20" i="7" s="1"/>
  <c r="M20" i="7" s="1"/>
  <c r="O20" i="7" s="1"/>
  <c r="Q20" i="7" s="1"/>
  <c r="S20" i="7" s="1"/>
  <c r="U20" i="7" s="1"/>
  <c r="W20" i="7" s="1"/>
  <c r="Y20" i="7" s="1"/>
  <c r="AA20" i="7" s="1"/>
  <c r="AC20" i="7" s="1"/>
  <c r="AE20" i="7" s="1"/>
  <c r="AG20" i="7" s="1"/>
  <c r="AI20" i="7" s="1"/>
  <c r="AK20" i="7" s="1"/>
  <c r="AY1010" i="3"/>
  <c r="AF1016" i="3" s="1"/>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Y7" i="15"/>
  <c r="AI7" i="15"/>
  <c r="BN632" i="3"/>
  <c r="CS632" i="3"/>
  <c r="BG632" i="3"/>
  <c r="X1047" i="3" s="1"/>
  <c r="AG29" i="7"/>
  <c r="K29" i="7"/>
  <c r="S29" i="7"/>
  <c r="O30" i="21"/>
  <c r="AK172" i="20"/>
  <c r="AP355" i="20"/>
  <c r="AQ355"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I32" i="7" s="1"/>
  <c r="AK32" i="7" s="1"/>
  <c r="T30" i="21"/>
  <c r="P43" i="21" a="1"/>
  <c r="P43" i="21" s="1"/>
  <c r="G33" i="7"/>
  <c r="I33" i="7" s="1"/>
  <c r="K33" i="7" s="1"/>
  <c r="M33" i="7" s="1"/>
  <c r="O33" i="7" s="1"/>
  <c r="Q33" i="7" s="1"/>
  <c r="S33" i="7" s="1"/>
  <c r="U33" i="7" s="1"/>
  <c r="W33" i="7" s="1"/>
  <c r="Y33" i="7" s="1"/>
  <c r="AA33" i="7" s="1"/>
  <c r="AC33" i="7" s="1"/>
  <c r="AE33" i="7" s="1"/>
  <c r="AG33" i="7" s="1"/>
  <c r="AI33" i="7" s="1"/>
  <c r="AK33" i="7" s="1"/>
  <c r="G26" i="7"/>
  <c r="I26" i="7" s="1"/>
  <c r="K26" i="7" s="1"/>
  <c r="M26" i="7" s="1"/>
  <c r="O26" i="7" s="1"/>
  <c r="Q26" i="7" s="1"/>
  <c r="S26" i="7" s="1"/>
  <c r="U26" i="7" s="1"/>
  <c r="W26" i="7" s="1"/>
  <c r="Y26" i="7" s="1"/>
  <c r="AA26" i="7" s="1"/>
  <c r="AC26" i="7" s="1"/>
  <c r="AE26" i="7" s="1"/>
  <c r="AG26" i="7" s="1"/>
  <c r="AI26" i="7" s="1"/>
  <c r="AK26" i="7" s="1"/>
  <c r="G27" i="7"/>
  <c r="I27" i="7" s="1"/>
  <c r="K27" i="7" s="1"/>
  <c r="M27" i="7" s="1"/>
  <c r="O27" i="7" s="1"/>
  <c r="Q27" i="7" s="1"/>
  <c r="S27" i="7" s="1"/>
  <c r="U27" i="7" s="1"/>
  <c r="W27" i="7" s="1"/>
  <c r="Y27" i="7" s="1"/>
  <c r="AA27" i="7" s="1"/>
  <c r="AC27" i="7" s="1"/>
  <c r="AE27" i="7" s="1"/>
  <c r="AG27" i="7" s="1"/>
  <c r="AI27" i="7" s="1"/>
  <c r="AK27" i="7" s="1"/>
  <c r="I29" i="7"/>
  <c r="Q28" i="21" a="1"/>
  <c r="Q28" i="21" s="1"/>
  <c r="AG445" i="3"/>
  <c r="AD27" i="15" s="1"/>
  <c r="P30" i="21" a="1"/>
  <c r="P30" i="21" s="1"/>
  <c r="DR632" i="3"/>
  <c r="S24" i="21"/>
  <c r="P24" i="21" a="1"/>
  <c r="P24" i="21" s="1"/>
  <c r="O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AI19" i="7" s="1"/>
  <c r="AK19" i="7" s="1"/>
  <c r="Q33" i="21" a="1"/>
  <c r="Q33" i="21" s="1"/>
  <c r="R33" i="21"/>
  <c r="R24" i="21"/>
  <c r="T25" i="21"/>
  <c r="O43" i="21"/>
  <c r="Q24" i="21" a="1"/>
  <c r="Q24" i="21" s="1"/>
  <c r="E25" i="21"/>
  <c r="G53" i="21"/>
  <c r="E24" i="21"/>
  <c r="E22" i="21"/>
  <c r="F22" i="21" s="1"/>
  <c r="I15" i="7"/>
  <c r="E26" i="21"/>
  <c r="E23" i="21"/>
  <c r="F23" i="21" s="1"/>
  <c r="G23" i="21" s="1"/>
  <c r="AQ107" i="20" l="1"/>
  <c r="D5" i="8"/>
  <c r="I5" i="8" s="1"/>
  <c r="J5" i="8" s="1"/>
  <c r="DX598" i="3"/>
  <c r="G40" i="8"/>
  <c r="D43" i="11"/>
  <c r="D13" i="11"/>
  <c r="AC889" i="3"/>
  <c r="E28" i="7" s="1"/>
  <c r="X718" i="3"/>
  <c r="AH718" i="3" s="1"/>
  <c r="AQ106" i="20"/>
  <c r="D4" i="8"/>
  <c r="I4" i="8" s="1"/>
  <c r="J4" i="8" s="1"/>
  <c r="T720" i="3"/>
  <c r="X719" i="3"/>
  <c r="AH719" i="3" s="1"/>
  <c r="DX597" i="3"/>
  <c r="DX635" i="3" s="1"/>
  <c r="T725" i="3"/>
  <c r="D9" i="8"/>
  <c r="I9" i="8" s="1"/>
  <c r="J9" i="8" s="1"/>
  <c r="AQ111" i="20"/>
  <c r="X723" i="3"/>
  <c r="AH723" i="3" s="1"/>
  <c r="EC602" i="3"/>
  <c r="EC640" i="3" s="1"/>
  <c r="AP576" i="20"/>
  <c r="G62" i="21" s="1"/>
  <c r="G97" i="13"/>
  <c r="D9" i="11"/>
  <c r="D71" i="11"/>
  <c r="D63" i="13"/>
  <c r="AS349" i="20"/>
  <c r="U53" i="7"/>
  <c r="S58" i="7"/>
  <c r="D97" i="11"/>
  <c r="D55" i="11"/>
  <c r="T107" i="4"/>
  <c r="H105" i="13"/>
  <c r="N187" i="27"/>
  <c r="N193" i="27" s="1"/>
  <c r="B12" i="4"/>
  <c r="AY1004" i="3"/>
  <c r="DX669" i="3"/>
  <c r="BH702" i="3"/>
  <c r="BI702" i="3" s="1"/>
  <c r="BH701" i="3"/>
  <c r="BI701" i="3" s="1"/>
  <c r="BU669" i="3"/>
  <c r="BU677" i="3"/>
  <c r="BV677" i="3" s="1"/>
  <c r="BU685" i="3"/>
  <c r="BV685" i="3" s="1"/>
  <c r="BU693" i="3"/>
  <c r="BV693" i="3" s="1"/>
  <c r="BU702" i="3"/>
  <c r="BV702" i="3" s="1"/>
  <c r="BU670" i="3"/>
  <c r="BU678" i="3"/>
  <c r="BV678" i="3" s="1"/>
  <c r="BU686" i="3"/>
  <c r="BV686" i="3" s="1"/>
  <c r="BU694" i="3"/>
  <c r="BV694" i="3" s="1"/>
  <c r="BU668" i="3"/>
  <c r="BU671" i="3"/>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U697" i="3"/>
  <c r="BV697" i="3" s="1"/>
  <c r="BU674" i="3"/>
  <c r="BU682" i="3"/>
  <c r="BV682" i="3" s="1"/>
  <c r="BU690" i="3"/>
  <c r="BV690" i="3" s="1"/>
  <c r="BU676" i="3"/>
  <c r="BU692" i="3"/>
  <c r="BV692" i="3" s="1"/>
  <c r="BU675" i="3"/>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C22" i="7" s="1"/>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EC645" i="3"/>
  <c r="EC647" i="3"/>
  <c r="EC637" i="3"/>
  <c r="EC653" i="3"/>
  <c r="EC649" i="3"/>
  <c r="DX646" i="3"/>
  <c r="EC638" i="3"/>
  <c r="EC650" i="3"/>
  <c r="CS642" i="3"/>
  <c r="EC657" i="3"/>
  <c r="EC656" i="3"/>
  <c r="EC668" i="3"/>
  <c r="EC669" i="3"/>
  <c r="EC646" i="3"/>
  <c r="EC635" i="3"/>
  <c r="EC636" i="3"/>
  <c r="EC651" i="3"/>
  <c r="EC644" i="3"/>
  <c r="EC655" i="3"/>
  <c r="AW112" i="20"/>
  <c r="AW110" i="20"/>
  <c r="EM636" i="3"/>
  <c r="EC654" i="3"/>
  <c r="S18" i="21"/>
  <c r="G44" i="21" s="1"/>
  <c r="CS641"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50" i="3"/>
  <c r="DX643" i="3"/>
  <c r="EH653" i="3"/>
  <c r="EW651"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E27" i="21"/>
  <c r="G22" i="21"/>
  <c r="BV668" i="3" l="1"/>
  <c r="AJ610" i="20"/>
  <c r="W28" i="7"/>
  <c r="AA28" i="7"/>
  <c r="K28" i="7"/>
  <c r="M28" i="7"/>
  <c r="U28" i="7"/>
  <c r="Q28" i="7"/>
  <c r="AC28" i="7"/>
  <c r="AE28" i="7"/>
  <c r="AI28" i="7"/>
  <c r="O28" i="7"/>
  <c r="G28" i="7"/>
  <c r="G35" i="7" s="1"/>
  <c r="Y28" i="7"/>
  <c r="AG28" i="7"/>
  <c r="S28" i="7"/>
  <c r="I28" i="7"/>
  <c r="I35" i="7" s="1"/>
  <c r="AK28" i="7"/>
  <c r="T721" i="3"/>
  <c r="O721" i="3" s="1"/>
  <c r="O720" i="3"/>
  <c r="AQ112" i="20"/>
  <c r="X724" i="3"/>
  <c r="AH724" i="3" s="1"/>
  <c r="BV674" i="3" s="1"/>
  <c r="D10" i="8"/>
  <c r="I10" i="8" s="1"/>
  <c r="J10" i="8" s="1"/>
  <c r="EC603" i="3"/>
  <c r="EC641" i="3" s="1"/>
  <c r="BV669" i="3"/>
  <c r="T726" i="3"/>
  <c r="O726" i="3" s="1"/>
  <c r="O725" i="3"/>
  <c r="BV673" i="3"/>
  <c r="W53" i="7"/>
  <c r="U58" i="7"/>
  <c r="O28" i="21"/>
  <c r="P28" i="21" s="1" a="1"/>
  <c r="P28" i="21" s="1"/>
  <c r="R28" i="21" s="1"/>
  <c r="O25" i="21"/>
  <c r="P25" i="21" s="1" a="1"/>
  <c r="P25" i="21" s="1"/>
  <c r="R25" i="21" s="1"/>
  <c r="H107" i="13"/>
  <c r="O26" i="21"/>
  <c r="P26" i="21" s="1" a="1"/>
  <c r="P26" i="21" s="1"/>
  <c r="R26" i="21" s="1"/>
  <c r="O27" i="21"/>
  <c r="P27" i="21" s="1" a="1"/>
  <c r="P27" i="21" s="1"/>
  <c r="R27" i="21" s="1"/>
  <c r="BH703" i="3"/>
  <c r="E35" i="7"/>
  <c r="C35" i="7"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AW116" i="20"/>
  <c r="AK180" i="20"/>
  <c r="T800" i="20" s="1"/>
  <c r="AF800" i="20" s="1"/>
  <c r="T794" i="20"/>
  <c r="AF794" i="20" s="1"/>
  <c r="EW670" i="3"/>
  <c r="AD124" i="20" s="1"/>
  <c r="AD127" i="20" s="1"/>
  <c r="AD130" i="20" s="1"/>
  <c r="EH670" i="3"/>
  <c r="O124" i="20" s="1"/>
  <c r="O127" i="20" s="1"/>
  <c r="O130" i="20" s="1"/>
  <c r="ER670" i="3"/>
  <c r="Y124" i="20" s="1"/>
  <c r="Y127" i="20" s="1"/>
  <c r="Y130" i="20" s="1"/>
  <c r="CS634" i="3"/>
  <c r="O756" i="3" s="1"/>
  <c r="Z813" i="3" s="1"/>
  <c r="Z814" i="3" s="1"/>
  <c r="EM670" i="3"/>
  <c r="T124" i="20" s="1"/>
  <c r="T127" i="20" s="1"/>
  <c r="T130" i="20" s="1"/>
  <c r="AJ985" i="3"/>
  <c r="AB989" i="3"/>
  <c r="AJ989" i="3" s="1"/>
  <c r="M15" i="7"/>
  <c r="K22" i="7"/>
  <c r="F25" i="21"/>
  <c r="G54" i="21"/>
  <c r="G56" i="21" s="1"/>
  <c r="G58" i="21" s="1"/>
  <c r="E12" i="21" s="1"/>
  <c r="F26" i="21"/>
  <c r="G26" i="21" s="1"/>
  <c r="G45" i="21"/>
  <c r="G47" i="21" s="1"/>
  <c r="G49" i="21" s="1"/>
  <c r="E11" i="21" s="1"/>
  <c r="K35" i="7" l="1"/>
  <c r="AQ108" i="20"/>
  <c r="X720" i="3"/>
  <c r="AH720" i="3" s="1"/>
  <c r="BV670" i="3" s="1"/>
  <c r="D6" i="8"/>
  <c r="I6" i="8" s="1"/>
  <c r="J6" i="8" s="1"/>
  <c r="DX599" i="3"/>
  <c r="O753" i="3"/>
  <c r="D7" i="8"/>
  <c r="AQ109" i="20"/>
  <c r="X721" i="3"/>
  <c r="AH721" i="3" s="1"/>
  <c r="BV671" i="3" s="1"/>
  <c r="DX600" i="3"/>
  <c r="DX638" i="3" s="1"/>
  <c r="X726" i="3"/>
  <c r="AH726" i="3" s="1"/>
  <c r="BV676" i="3" s="1"/>
  <c r="AQ114" i="20"/>
  <c r="D12" i="8"/>
  <c r="EC605" i="3"/>
  <c r="EC643" i="3" s="1"/>
  <c r="AQ113" i="20"/>
  <c r="D11" i="8"/>
  <c r="I11" i="8" s="1"/>
  <c r="J11" i="8" s="1"/>
  <c r="X725" i="3"/>
  <c r="AH725" i="3" s="1"/>
  <c r="BV675" i="3" s="1"/>
  <c r="EC604" i="3"/>
  <c r="EC642" i="3" s="1"/>
  <c r="W58" i="7"/>
  <c r="Y53" i="7"/>
  <c r="AD11" i="15"/>
  <c r="AD23" i="15" s="1"/>
  <c r="AD26" i="15" s="1"/>
  <c r="AD28" i="15" s="1"/>
  <c r="AI11" i="15"/>
  <c r="AI23" i="15" s="1"/>
  <c r="AI26" i="15" s="1"/>
  <c r="AI28" i="15" s="1"/>
  <c r="G38" i="21"/>
  <c r="G40" i="21" s="1"/>
  <c r="E10" i="21" s="1"/>
  <c r="AP694" i="20"/>
  <c r="AJ700" i="20" s="1"/>
  <c r="AK783" i="20" s="1"/>
  <c r="T808" i="20" s="1"/>
  <c r="AF808" i="20" s="1"/>
  <c r="AP695" i="20"/>
  <c r="AJ991" i="3"/>
  <c r="AJ1031" i="3" s="1"/>
  <c r="AB990" i="3"/>
  <c r="CS660" i="3"/>
  <c r="U362" i="20" s="1"/>
  <c r="P421" i="3"/>
  <c r="M22" i="7"/>
  <c r="M35" i="7" s="1"/>
  <c r="O15" i="7"/>
  <c r="G25" i="21"/>
  <c r="F24" i="21"/>
  <c r="J40" i="8" l="1"/>
  <c r="Z809" i="3" s="1"/>
  <c r="E6" i="7" s="1"/>
  <c r="EC632" i="3"/>
  <c r="B77" i="11"/>
  <c r="B78" i="11" s="1"/>
  <c r="C77" i="11"/>
  <c r="B76" i="4"/>
  <c r="C77" i="4"/>
  <c r="B76" i="13"/>
  <c r="DX632" i="3"/>
  <c r="DX637" i="3"/>
  <c r="DX670" i="3" s="1"/>
  <c r="E124" i="20" s="1"/>
  <c r="E127" i="20" s="1"/>
  <c r="E130" i="20" s="1"/>
  <c r="D40" i="8"/>
  <c r="Z815" i="3"/>
  <c r="Z817" i="3" s="1"/>
  <c r="Y801" i="3"/>
  <c r="E4" i="7" s="1"/>
  <c r="Y800" i="3"/>
  <c r="BV703" i="3"/>
  <c r="AH753" i="3" s="1"/>
  <c r="EC670" i="3"/>
  <c r="J124" i="20" s="1"/>
  <c r="J127" i="20" s="1"/>
  <c r="J130" i="20" s="1"/>
  <c r="D104" i="13"/>
  <c r="AJ1028" i="3"/>
  <c r="AJ993" i="3"/>
  <c r="I13" i="21" s="1"/>
  <c r="AJ1035" i="3"/>
  <c r="I14" i="21" s="1"/>
  <c r="Y58" i="7"/>
  <c r="AA53" i="7"/>
  <c r="B1059" i="3"/>
  <c r="AJ1044" i="3"/>
  <c r="AP541" i="20" s="1"/>
  <c r="AJ1048" i="3"/>
  <c r="AP542" i="20" s="1"/>
  <c r="AP539" i="20"/>
  <c r="G24" i="21"/>
  <c r="F27" i="21"/>
  <c r="G27" i="21"/>
  <c r="O22" i="7"/>
  <c r="O35" i="7" s="1"/>
  <c r="Q15" i="7"/>
  <c r="M959" i="3" l="1"/>
  <c r="M960" i="3" s="1"/>
  <c r="D77" i="13"/>
  <c r="D97" i="13" s="1"/>
  <c r="C76" i="13"/>
  <c r="C77" i="13" s="1"/>
  <c r="D105" i="13"/>
  <c r="E132" i="20"/>
  <c r="E133" i="20" s="1"/>
  <c r="AK137" i="20" s="1"/>
  <c r="T796" i="20" s="1"/>
  <c r="AF796" i="20" s="1"/>
  <c r="E8" i="7"/>
  <c r="G8" i="7" s="1"/>
  <c r="Z818" i="3"/>
  <c r="B77" i="13"/>
  <c r="B77" i="4"/>
  <c r="C78" i="11"/>
  <c r="D77" i="11"/>
  <c r="E7" i="7"/>
  <c r="G6" i="7"/>
  <c r="E5" i="7"/>
  <c r="G4" i="7"/>
  <c r="AZ846" i="3"/>
  <c r="AZ843" i="3"/>
  <c r="AA58" i="7"/>
  <c r="AC53" i="7"/>
  <c r="AJ1052" i="3"/>
  <c r="AP546" i="20" s="1"/>
  <c r="AP545" i="20" s="1"/>
  <c r="AP543" i="20"/>
  <c r="Q22" i="7"/>
  <c r="Q35" i="7" s="1"/>
  <c r="S15" i="7"/>
  <c r="G95" i="21"/>
  <c r="G96" i="21" s="1"/>
  <c r="G29" i="21"/>
  <c r="G31" i="21" s="1"/>
  <c r="E9" i="21" s="1"/>
  <c r="G104" i="21"/>
  <c r="G106" i="21" s="1"/>
  <c r="G79" i="21"/>
  <c r="G64" i="21"/>
  <c r="E9" i="7" l="1"/>
  <c r="E11" i="7" s="1"/>
  <c r="E37" i="7" s="1"/>
  <c r="C43" i="7" s="1"/>
  <c r="D78" i="11"/>
  <c r="G7" i="7"/>
  <c r="I6" i="7"/>
  <c r="G5" i="7"/>
  <c r="I4" i="7"/>
  <c r="G9" i="7"/>
  <c r="I8" i="7"/>
  <c r="AZ851" i="3"/>
  <c r="AC58" i="7"/>
  <c r="AE53" i="7"/>
  <c r="T24" i="15"/>
  <c r="AP548" i="20"/>
  <c r="AF541" i="20" s="1"/>
  <c r="G69" i="21"/>
  <c r="G81" i="21"/>
  <c r="G65" i="21"/>
  <c r="S22" i="7"/>
  <c r="S35" i="7" s="1"/>
  <c r="U15" i="7"/>
  <c r="E14" i="21"/>
  <c r="E15" i="21" s="1"/>
  <c r="AO627" i="3" l="1"/>
  <c r="K6" i="7"/>
  <c r="I7" i="7"/>
  <c r="I5" i="7"/>
  <c r="K4" i="7"/>
  <c r="G11" i="7"/>
  <c r="G37" i="7" s="1"/>
  <c r="I9" i="7"/>
  <c r="K8" i="7"/>
  <c r="G104" i="13"/>
  <c r="G105" i="13" s="1"/>
  <c r="G107" i="13" s="1"/>
  <c r="AG53" i="7"/>
  <c r="AE58" i="7"/>
  <c r="U22" i="7"/>
  <c r="U35" i="7" s="1"/>
  <c r="W15" i="7"/>
  <c r="G83" i="21"/>
  <c r="E13" i="21" s="1"/>
  <c r="E16" i="21" s="1"/>
  <c r="H3" i="21" s="1"/>
  <c r="N10" i="27" l="1"/>
  <c r="F108" i="4"/>
  <c r="E40" i="7"/>
  <c r="I11" i="7"/>
  <c r="I37" i="7" s="1"/>
  <c r="M6" i="7"/>
  <c r="K7" i="7"/>
  <c r="M4" i="7"/>
  <c r="K5" i="7"/>
  <c r="M8" i="7"/>
  <c r="K9" i="7"/>
  <c r="AG58" i="7"/>
  <c r="AI53" i="7"/>
  <c r="W22" i="7"/>
  <c r="W35" i="7" s="1"/>
  <c r="Y15" i="7"/>
  <c r="O40" i="7" l="1"/>
  <c r="O43" i="7" s="1"/>
  <c r="AC40" i="7"/>
  <c r="AC43" i="7" s="1"/>
  <c r="AA40" i="7"/>
  <c r="AA43" i="7" s="1"/>
  <c r="K40" i="7"/>
  <c r="K43" i="7" s="1"/>
  <c r="E43" i="7"/>
  <c r="AI40" i="7"/>
  <c r="AI43" i="7" s="1"/>
  <c r="U40" i="7"/>
  <c r="U43" i="7" s="1"/>
  <c r="I40" i="7"/>
  <c r="I43" i="7" s="1"/>
  <c r="I49" i="7" s="1"/>
  <c r="S40" i="7"/>
  <c r="S43" i="7" s="1"/>
  <c r="Y40" i="7"/>
  <c r="Y43" i="7" s="1"/>
  <c r="Q40" i="7"/>
  <c r="Q43" i="7" s="1"/>
  <c r="G40" i="7"/>
  <c r="G43" i="7" s="1"/>
  <c r="M40" i="7"/>
  <c r="M43" i="7" s="1"/>
  <c r="AK40" i="7"/>
  <c r="AK43" i="7" s="1"/>
  <c r="W40" i="7"/>
  <c r="W43" i="7" s="1"/>
  <c r="AE40" i="7"/>
  <c r="AE43" i="7" s="1"/>
  <c r="AG40" i="7"/>
  <c r="AG43" i="7" s="1"/>
  <c r="K11" i="7"/>
  <c r="K37" i="7" s="1"/>
  <c r="O4" i="7"/>
  <c r="M5" i="7"/>
  <c r="O6" i="7"/>
  <c r="M7" i="7"/>
  <c r="O8" i="7"/>
  <c r="M9" i="7"/>
  <c r="AI58" i="7"/>
  <c r="AK53" i="7"/>
  <c r="AK58" i="7" s="1"/>
  <c r="Y22" i="7"/>
  <c r="Y35" i="7" s="1"/>
  <c r="AA15" i="7"/>
  <c r="M11" i="7" l="1"/>
  <c r="M37" i="7" s="1"/>
  <c r="M45" i="7" s="1"/>
  <c r="I45" i="7"/>
  <c r="I47" i="7" s="1"/>
  <c r="K49" i="7"/>
  <c r="K45" i="7"/>
  <c r="K60" i="7" s="1"/>
  <c r="K67" i="7" s="1"/>
  <c r="G49" i="7"/>
  <c r="G45" i="7"/>
  <c r="E49" i="7"/>
  <c r="E45" i="7"/>
  <c r="O7" i="7"/>
  <c r="Q6" i="7"/>
  <c r="O5" i="7"/>
  <c r="Q4" i="7"/>
  <c r="Q8" i="7"/>
  <c r="O9" i="7"/>
  <c r="AC15" i="7"/>
  <c r="AA22" i="7"/>
  <c r="AA35" i="7" s="1"/>
  <c r="K48" i="7" l="1"/>
  <c r="M49" i="7"/>
  <c r="I60" i="7"/>
  <c r="I67" i="7" s="1"/>
  <c r="I48" i="7"/>
  <c r="K47" i="7"/>
  <c r="E60" i="7"/>
  <c r="E66" i="7" s="1"/>
  <c r="E47" i="7"/>
  <c r="E48" i="7"/>
  <c r="G48" i="7"/>
  <c r="G60" i="7"/>
  <c r="G67" i="7" s="1"/>
  <c r="G47" i="7"/>
  <c r="O11" i="7"/>
  <c r="O37" i="7" s="1"/>
  <c r="O49" i="7" s="1"/>
  <c r="Q7" i="7"/>
  <c r="S6" i="7"/>
  <c r="S4" i="7"/>
  <c r="Q5" i="7"/>
  <c r="M48" i="7"/>
  <c r="M60" i="7"/>
  <c r="M67" i="7" s="1"/>
  <c r="M47" i="7"/>
  <c r="K66" i="7"/>
  <c r="K62" i="7"/>
  <c r="S8" i="7"/>
  <c r="Q9" i="7"/>
  <c r="AE15" i="7"/>
  <c r="AC22" i="7"/>
  <c r="AC35" i="7" s="1"/>
  <c r="I62" i="7" l="1"/>
  <c r="I66" i="7"/>
  <c r="I70" i="7" s="1"/>
  <c r="G66" i="7"/>
  <c r="G70" i="7" s="1"/>
  <c r="G62" i="7"/>
  <c r="E62" i="7"/>
  <c r="K70" i="7"/>
  <c r="K72" i="7" s="1"/>
  <c r="O45" i="7"/>
  <c r="O60" i="7" s="1"/>
  <c r="O67" i="7" s="1"/>
  <c r="Q11" i="7"/>
  <c r="Q37" i="7" s="1"/>
  <c r="Q45" i="7" s="1"/>
  <c r="U6" i="7"/>
  <c r="S7" i="7"/>
  <c r="U4" i="7"/>
  <c r="S5" i="7"/>
  <c r="U8" i="7"/>
  <c r="S9" i="7"/>
  <c r="M66" i="7"/>
  <c r="M62" i="7"/>
  <c r="AE22" i="7"/>
  <c r="AE35" i="7" s="1"/>
  <c r="AG15" i="7"/>
  <c r="I72" i="7" l="1"/>
  <c r="G72" i="7"/>
  <c r="O48" i="7"/>
  <c r="O47" i="7"/>
  <c r="E70" i="7"/>
  <c r="E72" i="7" s="1"/>
  <c r="Q49" i="7"/>
  <c r="S11" i="7"/>
  <c r="S37" i="7" s="1"/>
  <c r="S45" i="7" s="1"/>
  <c r="U5" i="7"/>
  <c r="W4" i="7"/>
  <c r="U7" i="7"/>
  <c r="W6" i="7"/>
  <c r="O66" i="7"/>
  <c r="O62" i="7"/>
  <c r="W8" i="7"/>
  <c r="U9" i="7"/>
  <c r="M70" i="7"/>
  <c r="M72" i="7" s="1"/>
  <c r="Q47" i="7"/>
  <c r="Q60" i="7"/>
  <c r="Q67" i="7" s="1"/>
  <c r="Q48" i="7"/>
  <c r="AG22" i="7"/>
  <c r="AG35" i="7" s="1"/>
  <c r="AI15" i="7"/>
  <c r="S49" i="7" l="1"/>
  <c r="U11" i="7"/>
  <c r="U37" i="7" s="1"/>
  <c r="U45" i="7" s="1"/>
  <c r="O70" i="7"/>
  <c r="O72" i="7" s="1"/>
  <c r="W5" i="7"/>
  <c r="Y4" i="7"/>
  <c r="Y6" i="7"/>
  <c r="W7" i="7"/>
  <c r="Y8" i="7"/>
  <c r="W9" i="7"/>
  <c r="Q66" i="7"/>
  <c r="Q62" i="7"/>
  <c r="S60" i="7"/>
  <c r="S67" i="7" s="1"/>
  <c r="S48" i="7"/>
  <c r="S47" i="7"/>
  <c r="AK15" i="7"/>
  <c r="AK22" i="7" s="1"/>
  <c r="AK35" i="7" s="1"/>
  <c r="AI22" i="7"/>
  <c r="AI35" i="7" s="1"/>
  <c r="U49" i="7" l="1"/>
  <c r="Q70" i="7"/>
  <c r="Q72" i="7" s="1"/>
  <c r="W11" i="7"/>
  <c r="W37" i="7" s="1"/>
  <c r="W49" i="7" s="1"/>
  <c r="Y7" i="7"/>
  <c r="AA6" i="7"/>
  <c r="Y5" i="7"/>
  <c r="AA4" i="7"/>
  <c r="U60" i="7"/>
  <c r="U67" i="7" s="1"/>
  <c r="U47" i="7"/>
  <c r="U48" i="7"/>
  <c r="S62" i="7"/>
  <c r="S66" i="7"/>
  <c r="Y9" i="7"/>
  <c r="AA8" i="7"/>
  <c r="Y11" i="7" l="1"/>
  <c r="Y37" i="7" s="1"/>
  <c r="Y45" i="7" s="1"/>
  <c r="W45" i="7"/>
  <c r="W60" i="7" s="1"/>
  <c r="W67" i="7" s="1"/>
  <c r="AC4" i="7"/>
  <c r="AA5" i="7"/>
  <c r="AC6" i="7"/>
  <c r="AA7" i="7"/>
  <c r="AA9" i="7"/>
  <c r="AC8" i="7"/>
  <c r="U62" i="7"/>
  <c r="U66" i="7"/>
  <c r="S70" i="7"/>
  <c r="S72" i="7" s="1"/>
  <c r="Y49" i="7" l="1"/>
  <c r="W47" i="7"/>
  <c r="W48" i="7"/>
  <c r="AA11" i="7"/>
  <c r="AA37" i="7" s="1"/>
  <c r="AA45" i="7" s="1"/>
  <c r="AE6" i="7"/>
  <c r="AC7" i="7"/>
  <c r="AE4" i="7"/>
  <c r="AC5" i="7"/>
  <c r="W66" i="7"/>
  <c r="W62" i="7"/>
  <c r="AC9" i="7"/>
  <c r="AE8" i="7"/>
  <c r="U70" i="7"/>
  <c r="U72" i="7" s="1"/>
  <c r="Y47" i="7"/>
  <c r="Y48" i="7"/>
  <c r="Y60" i="7"/>
  <c r="Y67" i="7" s="1"/>
  <c r="AA49" i="7" l="1"/>
  <c r="AC11" i="7"/>
  <c r="AC37" i="7" s="1"/>
  <c r="AC45" i="7" s="1"/>
  <c r="AE5" i="7"/>
  <c r="AG4" i="7"/>
  <c r="AE7" i="7"/>
  <c r="AG6" i="7"/>
  <c r="W70" i="7"/>
  <c r="W72" i="7" s="1"/>
  <c r="AE9" i="7"/>
  <c r="AG8" i="7"/>
  <c r="Y62" i="7"/>
  <c r="Y66" i="7"/>
  <c r="AA48" i="7"/>
  <c r="AA60" i="7"/>
  <c r="AA67" i="7" s="1"/>
  <c r="AA47" i="7"/>
  <c r="AC49" i="7" l="1"/>
  <c r="AE11" i="7"/>
  <c r="AE37" i="7" s="1"/>
  <c r="AE49" i="7" s="1"/>
  <c r="AG5" i="7"/>
  <c r="AI4" i="7"/>
  <c r="AI6" i="7"/>
  <c r="AG7" i="7"/>
  <c r="AG9" i="7"/>
  <c r="AI8" i="7"/>
  <c r="AA66" i="7"/>
  <c r="AA62" i="7"/>
  <c r="Y70" i="7"/>
  <c r="Y72" i="7" s="1"/>
  <c r="AC60" i="7"/>
  <c r="AC67" i="7" s="1"/>
  <c r="AC47" i="7"/>
  <c r="AC48" i="7"/>
  <c r="AE45" i="7" l="1"/>
  <c r="AE48" i="7" s="1"/>
  <c r="AG11" i="7"/>
  <c r="AG37" i="7" s="1"/>
  <c r="AG49" i="7" s="1"/>
  <c r="AA70" i="7"/>
  <c r="AA72" i="7" s="1"/>
  <c r="AI5" i="7"/>
  <c r="AK4" i="7"/>
  <c r="AK5" i="7" s="1"/>
  <c r="AK6" i="7"/>
  <c r="AK7" i="7" s="1"/>
  <c r="AI7" i="7"/>
  <c r="AK8" i="7"/>
  <c r="AI9" i="7"/>
  <c r="AC66" i="7"/>
  <c r="AC62" i="7"/>
  <c r="BI693" i="3"/>
  <c r="AI11" i="7" l="1"/>
  <c r="AI37" i="7" s="1"/>
  <c r="AI49" i="7" s="1"/>
  <c r="AE47" i="7"/>
  <c r="AE60" i="7"/>
  <c r="AE67" i="7" s="1"/>
  <c r="AG45" i="7"/>
  <c r="AG60" i="7" s="1"/>
  <c r="AG67" i="7" s="1"/>
  <c r="AC70" i="7"/>
  <c r="AC72" i="7" s="1"/>
  <c r="AK9" i="7"/>
  <c r="AK11" i="7" s="1"/>
  <c r="AK37" i="7" s="1"/>
  <c r="BI703" i="3"/>
  <c r="AC753" i="3" s="1"/>
  <c r="AG48" i="7" l="1"/>
  <c r="AG47" i="7"/>
  <c r="AI45" i="7"/>
  <c r="AI47" i="7" s="1"/>
  <c r="AE66" i="7"/>
  <c r="AE70" i="7" s="1"/>
  <c r="AE62" i="7"/>
  <c r="AK45" i="7"/>
  <c r="AK49" i="7"/>
  <c r="AG62" i="7"/>
  <c r="AG66" i="7"/>
  <c r="E87" i="20"/>
  <c r="E88" i="20" s="1"/>
  <c r="E89" i="20" s="1"/>
  <c r="AP89" i="20" s="1"/>
  <c r="E97" i="20"/>
  <c r="E100" i="20" s="1"/>
  <c r="AP100" i="20" s="1"/>
  <c r="AI48" i="7" l="1"/>
  <c r="AI60" i="7"/>
  <c r="AI67" i="7" s="1"/>
  <c r="AE72" i="7"/>
  <c r="AG70" i="7"/>
  <c r="AG72" i="7" s="1"/>
  <c r="AK47" i="7"/>
  <c r="AK48" i="7"/>
  <c r="AK60" i="7"/>
  <c r="AK67" i="7" s="1"/>
  <c r="AK103" i="20"/>
  <c r="T795" i="20" s="1"/>
  <c r="AF795" i="20" s="1"/>
  <c r="AI66" i="7" l="1"/>
  <c r="AI70" i="7" s="1"/>
  <c r="AI62" i="7"/>
  <c r="AK66" i="7"/>
  <c r="AK62" i="7"/>
  <c r="F54" i="4"/>
  <c r="R45" i="4"/>
  <c r="R54" i="4" s="1"/>
  <c r="B29" i="4"/>
  <c r="D38" i="4"/>
  <c r="D63" i="4"/>
  <c r="D97" i="4"/>
  <c r="B35" i="4"/>
  <c r="B36" i="4"/>
  <c r="B34" i="4"/>
  <c r="B32" i="4"/>
  <c r="B31" i="4"/>
  <c r="AI72" i="7" l="1"/>
  <c r="AK70" i="7"/>
  <c r="AK72" i="7" s="1"/>
  <c r="D105" i="4"/>
  <c r="G104" i="4" l="1"/>
  <c r="B33" i="13"/>
  <c r="C33" i="13" s="1"/>
  <c r="B34" i="11"/>
  <c r="B39" i="11" s="1"/>
  <c r="B64" i="11" s="1"/>
  <c r="E33" i="4"/>
  <c r="E38" i="4" s="1"/>
  <c r="E63" i="4" s="1"/>
  <c r="C34" i="11"/>
  <c r="C39" i="11" s="1"/>
  <c r="E37" i="4"/>
  <c r="F37" i="4" s="1"/>
  <c r="B38" i="11"/>
  <c r="C38" i="11"/>
  <c r="B33" i="4"/>
  <c r="D34" i="11" l="1"/>
  <c r="D38" i="11"/>
  <c r="C64" i="11"/>
  <c r="D39" i="11"/>
  <c r="B37" i="13"/>
  <c r="C37" i="13" s="1"/>
  <c r="C38" i="13" s="1"/>
  <c r="C63" i="13" s="1"/>
  <c r="R37" i="4"/>
  <c r="S37" i="4" s="1"/>
  <c r="E37" i="13" s="1"/>
  <c r="F37" i="13" s="1"/>
  <c r="F33" i="4"/>
  <c r="B37" i="4"/>
  <c r="C38" i="4"/>
  <c r="R33" i="4" l="1"/>
  <c r="C63" i="4"/>
  <c r="AM560" i="3"/>
  <c r="B38" i="4"/>
  <c r="B63" i="4" s="1"/>
  <c r="B38" i="13"/>
  <c r="C79" i="4"/>
  <c r="D64" i="11"/>
  <c r="C81" i="4" l="1"/>
  <c r="S79" i="4"/>
  <c r="B80" i="11"/>
  <c r="B82" i="11" s="1"/>
  <c r="B98" i="11" s="1"/>
  <c r="E79" i="4"/>
  <c r="F79" i="4" s="1"/>
  <c r="F81" i="4" s="1"/>
  <c r="B79" i="13"/>
  <c r="C79" i="13" s="1"/>
  <c r="C81" i="13" s="1"/>
  <c r="C97" i="13" s="1"/>
  <c r="C80" i="11"/>
  <c r="B79" i="4"/>
  <c r="S33" i="4"/>
  <c r="C97" i="4"/>
  <c r="B63" i="13"/>
  <c r="B97" i="4" l="1"/>
  <c r="B97" i="13"/>
  <c r="S81" i="4"/>
  <c r="E81" i="13" s="1"/>
  <c r="E79" i="13"/>
  <c r="F79" i="13" s="1"/>
  <c r="F81" i="13" s="1"/>
  <c r="C82" i="11"/>
  <c r="D80" i="11"/>
  <c r="R79" i="4"/>
  <c r="R81" i="4" s="1"/>
  <c r="E81" i="4"/>
  <c r="E97" i="4" s="1"/>
  <c r="E33" i="13"/>
  <c r="F33" i="13" s="1"/>
  <c r="B81" i="4"/>
  <c r="B81" i="13"/>
  <c r="D82" i="11" l="1"/>
  <c r="C98" i="11"/>
  <c r="D98" i="11" l="1"/>
  <c r="AU189" i="27" l="1"/>
  <c r="F99" i="4"/>
  <c r="E104" i="4"/>
  <c r="E105" i="4" s="1"/>
  <c r="F104" i="4" l="1"/>
  <c r="Y213" i="27"/>
  <c r="F76" i="4" l="1"/>
  <c r="R76" i="4" s="1"/>
  <c r="R77" i="4" s="1"/>
  <c r="J77" i="4"/>
  <c r="J97" i="4" s="1"/>
  <c r="J105" i="4" s="1"/>
  <c r="F77" i="4" l="1"/>
  <c r="AU192" i="27"/>
  <c r="AU185" i="27" s="1"/>
  <c r="J108" i="4"/>
  <c r="F30" i="4"/>
  <c r="G38" i="4"/>
  <c r="G63" i="4" s="1"/>
  <c r="G97" i="4" s="1"/>
  <c r="G105" i="4" s="1"/>
  <c r="G108" i="4"/>
  <c r="R30" i="4" l="1"/>
  <c r="F38" i="4"/>
  <c r="F63" i="4" s="1"/>
  <c r="F97" i="4" s="1"/>
  <c r="F105" i="4" s="1"/>
  <c r="S30" i="4" l="1"/>
  <c r="R38" i="4"/>
  <c r="R63" i="4" s="1"/>
  <c r="R97" i="4" s="1"/>
  <c r="S38" i="4" l="1"/>
  <c r="E30" i="13"/>
  <c r="F30" i="13" s="1"/>
  <c r="F38" i="13" s="1"/>
  <c r="F63" i="13" s="1"/>
  <c r="F97" i="13" s="1"/>
  <c r="E38" i="13" l="1"/>
  <c r="S63" i="4"/>
  <c r="E63" i="13" l="1"/>
  <c r="S97" i="4"/>
  <c r="E97" i="13" l="1"/>
  <c r="C99" i="4"/>
  <c r="B100" i="11" l="1"/>
  <c r="B105" i="11" s="1"/>
  <c r="B106" i="11" s="1"/>
  <c r="B99" i="13"/>
  <c r="C99" i="13" s="1"/>
  <c r="C104" i="13" s="1"/>
  <c r="C105" i="13" s="1"/>
  <c r="C100" i="11"/>
  <c r="C104" i="4"/>
  <c r="B99" i="4"/>
  <c r="AO630" i="3"/>
  <c r="B104" i="13" l="1"/>
  <c r="C105" i="4"/>
  <c r="B104" i="4"/>
  <c r="C105" i="11"/>
  <c r="D100" i="11"/>
  <c r="I99" i="4"/>
  <c r="AO639" i="3"/>
  <c r="AU188" i="27"/>
  <c r="AU190" i="27" s="1"/>
  <c r="I108" i="4"/>
  <c r="AM557" i="3"/>
  <c r="D105" i="11" l="1"/>
  <c r="C106" i="11"/>
  <c r="D106" i="11" s="1"/>
  <c r="R99" i="4"/>
  <c r="I104" i="4"/>
  <c r="I105" i="4" s="1"/>
  <c r="B105" i="13"/>
  <c r="B105" i="4"/>
  <c r="AG258" i="20"/>
  <c r="AO640" i="3"/>
  <c r="E108" i="4" s="1"/>
  <c r="AC455" i="3"/>
  <c r="AB48" i="15"/>
  <c r="AO641" i="3" l="1"/>
  <c r="R104" i="4"/>
  <c r="R105" i="4" s="1"/>
  <c r="S99" i="4"/>
  <c r="AB47" i="15"/>
  <c r="AB49" i="15" s="1"/>
  <c r="AB54" i="15" s="1"/>
  <c r="AB55" i="15" s="1"/>
  <c r="AC454" i="3"/>
  <c r="F457" i="3" s="1"/>
  <c r="N183" i="27"/>
  <c r="AM559" i="3"/>
  <c r="AM566" i="3" s="1"/>
  <c r="AB255" i="20"/>
  <c r="AG257" i="20" s="1"/>
  <c r="AG259" i="20" s="1"/>
  <c r="AK262" i="20" s="1"/>
  <c r="T801" i="20" s="1"/>
  <c r="AF801" i="20" s="1"/>
  <c r="N184" i="27" l="1"/>
  <c r="N194" i="27"/>
  <c r="E99" i="13"/>
  <c r="F99" i="13" s="1"/>
  <c r="F104" i="13" s="1"/>
  <c r="F105" i="13" s="1"/>
  <c r="F107" i="13" s="1"/>
  <c r="S104" i="4"/>
  <c r="E104" i="13" l="1"/>
  <c r="S105" i="4"/>
  <c r="T11" i="15"/>
  <c r="T23" i="15" s="1"/>
  <c r="T26" i="15" s="1"/>
  <c r="T28" i="15" s="1"/>
  <c r="AE699" i="3"/>
  <c r="S107" i="4" l="1"/>
  <c r="E105" i="13"/>
  <c r="E107" i="13" l="1"/>
  <c r="Y11" i="15" s="1"/>
  <c r="Y23" i="15" s="1"/>
  <c r="AF540" i="20"/>
  <c r="AF542" i="20" s="1"/>
  <c r="AK548" i="20" s="1"/>
  <c r="T807" i="20" s="1"/>
  <c r="AF807" i="20" s="1"/>
  <c r="AF810" i="20" s="1"/>
  <c r="AC456" i="3"/>
  <c r="AD38" i="15" l="1"/>
  <c r="AD40" i="15" s="1"/>
  <c r="Y26" i="15"/>
  <c r="Y28" i="15" s="1"/>
  <c r="Y64" i="15" l="1"/>
  <c r="Y68" i="15" s="1"/>
  <c r="T29" i="15"/>
  <c r="Y38" i="15"/>
  <c r="Y40" i="15" s="1"/>
  <c r="Y41" i="15" s="1"/>
  <c r="AB56" i="15" s="1"/>
  <c r="AB57" i="15" l="1"/>
  <c r="AB59" i="15" s="1"/>
  <c r="AB76" i="15" s="1"/>
  <c r="AB77" i="15" s="1"/>
  <c r="M26" i="3"/>
  <c r="P204" i="3" s="1"/>
  <c r="AB78" i="15" l="1"/>
  <c r="AB80" i="15" s="1"/>
  <c r="J81" i="15" s="1"/>
  <c r="I10" i="21"/>
  <c r="I11" i="21" s="1"/>
  <c r="I16" i="21" s="1"/>
  <c r="H4" i="21" s="1"/>
  <c r="H5" i="21" s="1"/>
  <c r="M27" i="3"/>
  <c r="P205"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<sst xmlns="http://schemas.openxmlformats.org/spreadsheetml/2006/main" count="5264" uniqueCount="2802">
  <si>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</si>
  <si>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</si>
  <si>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</si>
  <si>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</si>
  <si>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</si>
  <si>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</si>
  <si>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</si>
  <si>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</si>
  <si>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</si>
  <si>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</si>
  <si>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</si>
  <si>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</si>
  <si>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</si>
  <si>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</si>
  <si>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</si>
  <si>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</si>
  <si>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</si>
  <si>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</si>
  <si>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</si>
  <si>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</si>
  <si>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</si>
  <si>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</si>
  <si>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</si>
  <si>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</si>
  <si>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</si>
  <si>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</si>
  <si>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</si>
  <si>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</si>
  <si>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</si>
  <si>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</si>
  <si>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</si>
  <si>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</si>
  <si>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</si>
  <si>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</si>
  <si>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</si>
  <si>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</si>
  <si>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</si>
  <si>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</si>
  <si>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</si>
  <si>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</si>
  <si>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</si>
  <si>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</si>
  <si>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</si>
  <si>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</si>
  <si>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</si>
  <si>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</si>
  <si>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</si>
  <si>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</si>
  <si>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</si>
  <si>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</si>
  <si>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</si>
  <si>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</si>
  <si>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</si>
  <si>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</si>
  <si>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</si>
  <si>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</si>
  <si>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</si>
  <si>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</si>
  <si>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</si>
  <si>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</si>
  <si>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</si>
  <si>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</si>
  <si>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</si>
  <si>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</si>
  <si>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</si>
  <si>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</si>
  <si>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</si>
  <si>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</si>
  <si>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</si>
  <si>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</si>
  <si>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</si>
  <si>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</si>
  <si>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</si>
  <si>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</si>
  <si>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</si>
  <si>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</si>
  <si>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</si>
  <si>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</si>
  <si>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</si>
  <si>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</si>
  <si>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</si>
  <si>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</si>
  <si>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</si>
  <si>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</si>
  <si>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</si>
  <si>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</si>
  <si>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</si>
  <si>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</si>
  <si>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</si>
  <si>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</si>
  <si>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</si>
  <si>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</si>
  <si>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</si>
  <si>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</si>
  <si>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</si>
  <si>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</si>
  <si>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</si>
  <si>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</si>
  <si>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</si>
  <si>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</si>
  <si>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</si>
  <si>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</si>
  <si>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</si>
  <si>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</si>
  <si>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</si>
  <si>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</si>
  <si>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</si>
  <si>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</si>
  <si>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</si>
  <si>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</si>
  <si>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</si>
  <si>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</si>
  <si>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</si>
  <si>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</si>
  <si>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</si>
  <si>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</si>
  <si>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</si>
  <si>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</si>
  <si>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</si>
  <si>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</si>
  <si>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</si>
  <si>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</si>
  <si>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</si>
  <si>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</si>
  <si>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</si>
  <si>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</si>
  <si>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</si>
  <si>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</si>
  <si>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</si>
  <si>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</si>
  <si>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</si>
  <si>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</si>
  <si>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</si>
  <si>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</si>
  <si>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</si>
  <si>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</si>
  <si>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</si>
  <si>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</si>
  <si>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</si>
  <si>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</si>
  <si>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</si>
  <si>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</si>
  <si>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</si>
  <si>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</si>
  <si>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</si>
  <si>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</si>
  <si>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</si>
  <si>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</si>
  <si>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</si>
  <si>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</si>
  <si>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</si>
  <si>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</si>
  <si>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</si>
  <si>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</si>
  <si>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</si>
  <si>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</si>
  <si>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</si>
  <si>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</si>
  <si>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</si>
  <si>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</si>
  <si>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</si>
  <si>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</si>
  <si>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</si>
  <si>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</si>
  <si>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</si>
  <si>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</si>
  <si>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</si>
  <si>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</si>
  <si>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</si>
  <si>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</si>
  <si>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</si>
  <si>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</si>
  <si>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</si>
  <si>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</si>
  <si>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</si>
  <si>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</si>
  <si>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</si>
  <si>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</si>
  <si>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</si>
  <si>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</si>
  <si>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</si>
  <si>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</si>
  <si>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</si>
  <si>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</si>
  <si>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</si>
  <si>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</si>
  <si>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</si>
  <si>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</si>
  <si>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</si>
  <si>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</si>
  <si>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</si>
  <si>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</si>
  <si>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</si>
  <si>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</si>
  <si>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</si>
  <si>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</si>
  <si>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</si>
  <si>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</si>
  <si>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</si>
  <si>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</si>
  <si>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</si>
  <si>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</si>
  <si>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</si>
  <si>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</si>
  <si>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</si>
  <si>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</si>
  <si>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</si>
  <si>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</si>
  <si>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</si>
  <si>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</si>
  <si>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</si>
  <si>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</si>
  <si>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</si>
  <si>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</si>
  <si>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</si>
  <si>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</si>
  <si>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</si>
  <si>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</si>
  <si>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</si>
  <si>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</si>
  <si>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</si>
  <si>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</si>
  <si>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</si>
  <si>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</si>
  <si>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</si>
  <si>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</si>
  <si>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</si>
  <si>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</si>
  <si>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</si>
  <si>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</si>
  <si>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</si>
  <si>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</si>
  <si>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</si>
  <si>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</si>
  <si>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</si>
  <si>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</si>
  <si>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</si>
  <si>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</si>
  <si>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</si>
  <si>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</si>
  <si>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</si>
  <si>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</si>
  <si>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</si>
  <si>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</si>
  <si>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</si>
  <si>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</si>
  <si>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</si>
  <si>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</si>
  <si>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</si>
  <si>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</si>
  <si>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</si>
  <si>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</si>
  <si>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</si>
  <si>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</si>
  <si>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</si>
  <si>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</si>
  <si>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</si>
  <si>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</si>
  <si>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</si>
  <si>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</si>
  <si>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</si>
  <si>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</si>
  <si>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</si>
  <si>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</si>
  <si>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</si>
  <si>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</si>
  <si>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</si>
  <si>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</si>
  <si>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</si>
  <si>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</si>
  <si>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</si>
  <si>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</si>
  <si>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</si>
  <si>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</si>
  <si>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</si>
  <si>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</si>
  <si>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</si>
  <si>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</si>
  <si>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</si>
  <si>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</si>
  <si>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</si>
  <si>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</si>
  <si>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</si>
  <si>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</si>
  <si>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</si>
  <si>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</si>
  <si>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</si>
  <si>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</si>
  <si>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</si>
  <si>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</si>
  <si>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</si>
  <si>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</si>
  <si>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</si>
  <si>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</si>
  <si>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</si>
  <si>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</si>
  <si>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</si>
  <si>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</si>
  <si>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</si>
  <si>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</si>
  <si>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</si>
  <si>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</si>
  <si>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</si>
  <si>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</si>
  <si>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</si>
  <si>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</si>
  <si>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</si>
  <si>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</si>
  <si>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</si>
  <si>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</si>
  <si>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</si>
  <si>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</si>
  <si>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</si>
  <si>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</si>
  <si>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</si>
  <si>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</si>
  <si>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</si>
  <si>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</si>
  <si>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</si>
  <si>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</si>
  <si>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</si>
  <si>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</si>
  <si>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</si>
  <si>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</si>
  <si>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</si>
  <si>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</si>
  <si>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</si>
  <si>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</si>
  <si>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</si>
  <si>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</si>
  <si>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</si>
  <si>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</si>
  <si>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</si>
  <si>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</si>
  <si>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</si>
  <si>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</si>
  <si>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</si>
  <si>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</si>
  <si>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</si>
  <si>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</si>
  <si>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</si>
  <si>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</si>
  <si>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</si>
  <si>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</si>
  <si>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</si>
  <si>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</si>
  <si>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</si>
  <si>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</si>
  <si>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</si>
  <si>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</si>
  <si>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</si>
  <si>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</si>
  <si>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</si>
  <si>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</si>
  <si>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</si>
  <si>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</si>
  <si>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</si>
  <si>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</si>
  <si>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</si>
  <si>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</si>
  <si>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</si>
  <si>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</si>
  <si>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</si>
  <si>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</si>
  <si>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</si>
  <si>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</si>
  <si>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</si>
  <si>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</si>
  <si>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</si>
  <si>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</si>
  <si>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</si>
  <si>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</si>
  <si>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</si>
  <si>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</si>
  <si>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</si>
  <si>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</si>
  <si>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</si>
  <si>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</si>
  <si>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</si>
  <si>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</si>
  <si>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</si>
  <si>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</si>
  <si>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</si>
  <si>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</si>
  <si>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</si>
  <si>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</si>
  <si>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</si>
  <si>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</si>
  <si>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</si>
  <si>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</si>
  <si>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</si>
  <si>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</si>
  <si>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</si>
  <si>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</si>
  <si>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</si>
  <si>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</si>
  <si>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</si>
  <si>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</si>
  <si>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</si>
  <si>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</si>
  <si>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</si>
  <si>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</si>
  <si>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</si>
  <si>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</si>
  <si>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</si>
  <si>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</si>
  <si>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</si>
  <si>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</si>
  <si>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</si>
  <si>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</si>
  <si>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</si>
  <si>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</si>
  <si>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</si>
  <si>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</si>
  <si>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</si>
  <si>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</si>
  <si>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</si>
  <si>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</si>
  <si>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</si>
  <si>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</si>
  <si>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</si>
  <si>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</si>
  <si>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</si>
  <si>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</si>
  <si>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</si>
  <si>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</si>
  <si>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</si>
  <si>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</si>
  <si>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</si>
  <si>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</si>
  <si>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</si>
  <si>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</si>
  <si>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</si>
  <si>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</si>
  <si>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</si>
  <si>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</si>
  <si>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</si>
  <si>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</si>
  <si>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</si>
  <si>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</si>
  <si>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</si>
  <si>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</si>
  <si>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</si>
  <si>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</si>
  <si>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</si>
  <si>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</si>
  <si>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</si>
  <si>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</si>
  <si>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</si>
  <si>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</si>
  <si>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</si>
  <si>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</si>
  <si>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</si>
  <si>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</si>
  <si>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</si>
  <si>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</si>
  <si>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</si>
  <si>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</si>
  <si>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</si>
  <si>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</si>
  <si>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</si>
  <si>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</si>
  <si>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</si>
  <si>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</si>
  <si>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</si>
  <si>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</si>
  <si>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</si>
  <si>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</si>
  <si>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</si>
  <si>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</si>
  <si>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</si>
  <si>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</si>
  <si>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</si>
  <si>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</si>
  <si>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</si>
  <si>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</si>
  <si>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</si>
  <si>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</si>
  <si>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</si>
  <si>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</si>
  <si>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</si>
  <si>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</si>
  <si>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</si>
  <si>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</si>
  <si>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</si>
  <si>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</si>
  <si>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</si>
  <si>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</si>
  <si>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</si>
  <si>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</si>
  <si>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</si>
  <si>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</si>
  <si>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</si>
  <si>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</si>
  <si>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</si>
  <si>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</si>
  <si>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</si>
  <si>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</si>
  <si>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</si>
  <si>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</si>
  <si>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</si>
  <si>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</si>
  <si>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</si>
  <si>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</si>
  <si>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</si>
  <si>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</si>
  <si>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</si>
  <si>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</si>
  <si>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</si>
  <si>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</si>
  <si>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</si>
  <si>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</si>
  <si>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</si>
  <si>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</si>
  <si>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</si>
  <si>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</si>
  <si>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</si>
  <si>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</si>
  <si>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</si>
  <si>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</si>
  <si>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</si>
  <si>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</si>
  <si>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</si>
  <si>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</si>
  <si>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</si>
  <si>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</si>
  <si>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</si>
  <si>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</si>
  <si>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</si>
  <si>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</si>
  <si>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</si>
  <si>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</si>
  <si>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</si>
  <si>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</si>
  <si>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</si>
  <si>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</si>
  <si>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</si>
  <si>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</si>
  <si>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</si>
  <si>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</si>
  <si>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</si>
  <si>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</si>
  <si>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</si>
  <si>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</si>
  <si>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</si>
  <si>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</si>
  <si>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</si>
  <si>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</si>
  <si>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</si>
  <si>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</si>
  <si>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</si>
  <si>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</si>
  <si>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</si>
  <si>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</si>
  <si>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</si>
  <si>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</si>
  <si>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</si>
  <si>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</si>
  <si>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</si>
  <si>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</si>
  <si>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</si>
  <si>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</si>
  <si>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</si>
  <si>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</si>
  <si>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</si>
  <si>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</si>
  <si>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</si>
  <si>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</si>
  <si>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</si>
  <si>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</si>
  <si>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</si>
  <si>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</si>
  <si>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</si>
  <si>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</si>
  <si>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</si>
  <si>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</si>
  <si>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</si>
  <si>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</si>
  <si>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</si>
  <si>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</si>
  <si>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</si>
  <si>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</si>
  <si>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</si>
  <si>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</si>
  <si>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</si>
  <si>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</si>
  <si>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</si>
  <si>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</si>
  <si>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</si>
  <si>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</si>
  <si>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</si>
  <si>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</si>
  <si>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</si>
  <si>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</si>
  <si>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</si>
  <si>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</si>
  <si>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</si>
  <si>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</si>
  <si>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</si>
  <si>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</si>
  <si>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</si>
  <si>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</si>
  <si>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</si>
  <si>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</si>
  <si>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</si>
  <si>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</si>
  <si>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</si>
  <si>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</si>
  <si>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</si>
  <si>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</si>
  <si>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</si>
  <si>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</si>
  <si>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</si>
  <si>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</si>
  <si>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</si>
  <si>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</si>
  <si>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</si>
  <si>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</si>
  <si>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</si>
  <si>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</si>
  <si>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</si>
  <si>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</si>
  <si>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</si>
  <si>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</si>
  <si>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</si>
  <si>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</si>
  <si>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</si>
  <si>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</si>
  <si>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</si>
  <si>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</si>
  <si>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</si>
  <si>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</si>
  <si>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</si>
  <si>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</si>
  <si>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</si>
  <si>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</si>
  <si>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</si>
  <si>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</si>
  <si>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</si>
  <si>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</si>
  <si>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</si>
  <si>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</si>
  <si>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</si>
  <si>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</si>
  <si>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</si>
  <si>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</si>
  <si>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</si>
  <si>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</si>
  <si>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</si>
  <si>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</si>
  <si>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</si>
  <si>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</si>
  <si>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</si>
  <si>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</si>
  <si>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</si>
  <si>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</si>
  <si>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</si>
  <si>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</si>
  <si>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</si>
  <si>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</si>
  <si>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</si>
  <si>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</si>
  <si>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</si>
  <si>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</si>
  <si>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</si>
  <si>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</si>
  <si>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</si>
  <si>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</si>
  <si>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</si>
  <si>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</si>
  <si>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</si>
  <si>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</si>
  <si>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</si>
  <si>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</si>
  <si>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</si>
  <si>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</si>
  <si>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</si>
  <si>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</si>
  <si>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</si>
  <si>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</si>
  <si>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</si>
  <si>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</si>
  <si>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</si>
  <si>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</si>
  <si>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</si>
  <si>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</si>
  <si>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</si>
  <si>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</si>
  <si>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</si>
  <si>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</si>
  <si>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</si>
  <si>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</si>
  <si>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</si>
  <si>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</si>
  <si>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</si>
  <si>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</si>
  <si>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</si>
  <si>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</si>
  <si>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</si>
  <si>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</si>
  <si>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</si>
  <si>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</si>
  <si>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</si>
  <si>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</si>
  <si>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</si>
  <si>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</si>
  <si>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</si>
  <si>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</si>
  <si>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</si>
  <si>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</si>
  <si>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</si>
  <si>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</si>
  <si>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</si>
  <si>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</si>
  <si>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</si>
  <si>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</si>
  <si>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</si>
  <si>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</si>
  <si>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</si>
  <si>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</si>
  <si>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</si>
  <si>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</si>
  <si>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</si>
  <si>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</si>
  <si>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</si>
  <si>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</si>
  <si>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</si>
  <si>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</si>
  <si>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</si>
  <si>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</si>
  <si>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</si>
  <si>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</si>
  <si>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</si>
  <si>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</si>
  <si>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</si>
  <si>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</si>
  <si>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</si>
  <si>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</si>
  <si>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</si>
  <si>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</si>
  <si>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</si>
  <si>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</si>
  <si>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</si>
  <si>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</si>
  <si>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</si>
  <si>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</si>
  <si>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</si>
  <si>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</si>
  <si>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</si>
  <si>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</si>
  <si>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</si>
  <si>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</si>
  <si>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</si>
  <si>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</si>
  <si>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</si>
  <si>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</si>
  <si>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</si>
  <si>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</si>
  <si>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</si>
  <si>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</si>
  <si>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</si>
  <si>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</si>
  <si>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</si>
  <si>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</si>
  <si>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</si>
  <si>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</si>
  <si>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</si>
  <si>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</si>
  <si>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</si>
  <si>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</si>
  <si>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</si>
  <si>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</si>
  <si>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</si>
  <si>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</si>
  <si>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</si>
  <si>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</si>
  <si>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</si>
  <si>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</si>
  <si>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</si>
  <si>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</si>
  <si>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</si>
  <si>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</si>
  <si>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</si>
  <si>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</si>
  <si>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</si>
  <si>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</si>
  <si>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</si>
  <si>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</si>
  <si>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</si>
  <si>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</si>
  <si>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</si>
  <si>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</si>
  <si>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</si>
  <si>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</si>
  <si>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</si>
  <si>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</si>
  <si>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</si>
  <si>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</si>
  <si>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</si>
  <si>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</si>
  <si>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</si>
  <si>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</si>
  <si>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</si>
  <si>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</si>
  <si>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</si>
  <si>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</si>
  <si>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</si>
  <si>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</si>
  <si>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</si>
  <si>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</si>
  <si>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</si>
  <si>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</si>
  <si>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</si>
  <si>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</si>
  <si>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</si>
  <si>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</si>
  <si>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</si>
  <si>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</si>
  <si>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</si>
  <si>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</si>
  <si>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</si>
  <si>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</si>
  <si>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</si>
  <si>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</si>
  <si>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</si>
  <si>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Residency at Sky Village I, LP</t>
  </si>
  <si>
    <t>PROJECT NAME:</t>
  </si>
  <si>
    <t>Residency at Sky Village Hollywood - Phase I</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</si>
  <si>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</si>
  <si>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</si>
  <si>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</si>
  <si>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</si>
  <si>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</si>
  <si>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</si>
  <si>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</si>
  <si>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</si>
  <si>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</si>
  <si>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</si>
  <si>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</si>
  <si>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</si>
  <si>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</si>
  <si>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</si>
  <si>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</si>
  <si>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</si>
  <si>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</si>
  <si>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</si>
  <si>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</si>
  <si>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</si>
  <si>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</si>
  <si>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</si>
  <si>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</si>
  <si>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</si>
  <si>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</si>
  <si>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</si>
  <si>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</si>
  <si>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</si>
  <si>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</si>
  <si>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</si>
  <si>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</si>
  <si>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</si>
  <si>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</si>
  <si>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</si>
  <si>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</si>
  <si>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</si>
  <si>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</si>
  <si>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Los Angeles</t>
  </si>
  <si>
    <t>City Manager:</t>
  </si>
  <si>
    <t>Timothy Elliott</t>
  </si>
  <si>
    <t>Title:</t>
  </si>
  <si>
    <t>City Manager</t>
  </si>
  <si>
    <t xml:space="preserve">Mailing Address: </t>
  </si>
  <si>
    <t>1200 W 7th Street</t>
  </si>
  <si>
    <t xml:space="preserve">City: </t>
  </si>
  <si>
    <t>ALAMEDA</t>
  </si>
  <si>
    <t>Alameda</t>
  </si>
  <si>
    <t xml:space="preserve">Zip Code: </t>
  </si>
  <si>
    <t>ALPINE</t>
  </si>
  <si>
    <t>Alpine</t>
  </si>
  <si>
    <t>Phone Number:</t>
  </si>
  <si>
    <t>213 808 8596</t>
  </si>
  <si>
    <t>Ext.</t>
  </si>
  <si>
    <t>AMADOR</t>
  </si>
  <si>
    <t>Amador</t>
  </si>
  <si>
    <t xml:space="preserve">FAX Number: </t>
  </si>
  <si>
    <t>213 808 8910</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</si>
  <si>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</si>
  <si>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</si>
  <si>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</si>
  <si>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</si>
  <si>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</si>
  <si>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</si>
  <si>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</si>
  <si>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</si>
  <si>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</si>
  <si>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</si>
  <si>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</si>
  <si>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</si>
  <si>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</si>
  <si>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</si>
  <si>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</si>
  <si>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</si>
  <si>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</si>
  <si>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</si>
  <si>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</si>
  <si>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</si>
  <si>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</si>
  <si>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</si>
  <si>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</si>
  <si>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</si>
  <si>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</si>
  <si>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</si>
  <si>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</si>
  <si>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</si>
  <si>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</si>
  <si>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</si>
  <si>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</si>
  <si>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</si>
  <si>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</si>
  <si>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</si>
  <si>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</si>
  <si>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</si>
  <si>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</si>
  <si>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</si>
  <si>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</si>
  <si>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</si>
  <si>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</si>
  <si>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</si>
  <si>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</si>
  <si>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</si>
  <si>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</si>
  <si>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</si>
  <si>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</si>
  <si>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</si>
  <si>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</si>
  <si>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</si>
  <si>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</si>
  <si>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</si>
  <si>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</si>
  <si>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</si>
  <si>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</si>
  <si>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</si>
  <si>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</si>
  <si>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</si>
  <si>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</si>
  <si>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</si>
  <si>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</si>
  <si>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</si>
  <si>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</si>
  <si>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</si>
  <si>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</si>
  <si>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</si>
  <si>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</si>
  <si>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</si>
  <si>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</si>
  <si>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</si>
  <si>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</si>
  <si>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</si>
  <si>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</si>
  <si>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</si>
  <si>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</si>
  <si>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</si>
  <si>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</si>
  <si>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</si>
  <si>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</si>
  <si>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</si>
  <si>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</si>
  <si>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</si>
  <si>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</si>
  <si>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</si>
  <si>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</si>
  <si>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</si>
  <si>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</si>
  <si>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</si>
  <si>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</si>
  <si>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</si>
  <si>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</si>
  <si>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</si>
  <si>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</si>
  <si>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</si>
  <si>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</si>
  <si>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</si>
  <si>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</si>
  <si>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</si>
  <si>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</si>
  <si>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5544-030-008</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</si>
  <si>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</si>
  <si>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</si>
  <si>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</si>
  <si>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</si>
  <si>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</si>
  <si>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</si>
  <si>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</si>
  <si>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</si>
  <si>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</si>
  <si>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</si>
  <si>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</si>
  <si>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</si>
  <si>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</si>
  <si>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</si>
  <si>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</si>
  <si>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</si>
  <si>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</si>
  <si>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</si>
  <si>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</si>
  <si>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</si>
  <si>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</si>
  <si>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</si>
  <si>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</si>
  <si>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</si>
  <si>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</si>
  <si>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</si>
  <si>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</si>
  <si>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</si>
  <si>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</si>
  <si>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</si>
  <si>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</si>
  <si>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</si>
  <si>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</si>
  <si>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</si>
  <si>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</si>
  <si>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</si>
  <si>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</si>
  <si>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</si>
  <si>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</si>
  <si>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</si>
  <si>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</si>
  <si>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</si>
  <si>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</si>
  <si>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</si>
  <si>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</si>
  <si>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</si>
  <si>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</si>
  <si>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</si>
  <si>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</si>
  <si>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</si>
  <si>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</si>
  <si>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</si>
  <si>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</si>
  <si>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</si>
  <si>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</si>
  <si>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</si>
  <si>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</si>
  <si>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</si>
  <si>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</si>
  <si>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</si>
  <si>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</si>
  <si>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</si>
  <si>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</si>
  <si>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</si>
  <si>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</si>
  <si>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</si>
  <si>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</si>
  <si>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</si>
  <si>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</si>
  <si>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</si>
  <si>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</si>
  <si>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</si>
  <si>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</si>
  <si>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</si>
  <si>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</si>
  <si>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</si>
  <si>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</si>
  <si>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</si>
  <si>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</si>
  <si>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</si>
  <si>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</si>
  <si>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</si>
  <si>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</si>
  <si>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</si>
  <si>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</si>
  <si>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</si>
  <si>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</si>
  <si>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</si>
  <si>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</si>
  <si>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</si>
  <si>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</si>
  <si>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</si>
  <si>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</si>
  <si>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</si>
  <si>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</si>
  <si>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</si>
  <si>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</si>
  <si>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</si>
  <si>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</si>
  <si>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</si>
  <si>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</si>
  <si>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</si>
  <si>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</si>
  <si>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</si>
  <si>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</si>
  <si>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</si>
  <si>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</si>
  <si>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</si>
  <si>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</si>
  <si>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</si>
  <si>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</si>
  <si>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</si>
  <si>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</si>
  <si>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</si>
  <si>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</si>
  <si>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</si>
  <si>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</si>
  <si>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</si>
  <si>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</si>
  <si>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</si>
  <si>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5500 Hollywood Blvd</t>
  </si>
  <si>
    <t>State:</t>
  </si>
  <si>
    <t>CA</t>
  </si>
  <si>
    <t>Contact Person:</t>
  </si>
  <si>
    <t>Samir Srivastava</t>
  </si>
  <si>
    <t>Phone:</t>
  </si>
  <si>
    <t>323 464 7853</t>
  </si>
  <si>
    <t>Ext.:</t>
  </si>
  <si>
    <t>Fax:</t>
  </si>
  <si>
    <t>323 464 7854</t>
  </si>
  <si>
    <t>both nonprofits</t>
  </si>
  <si>
    <t xml:space="preserve">Email: </t>
  </si>
  <si>
    <t>samir@absllc.org</t>
  </si>
  <si>
    <t>Legal Status of Applicant:</t>
  </si>
  <si>
    <t>Parent Company:</t>
  </si>
  <si>
    <t>If Other, Specify:</t>
  </si>
  <si>
    <t>both for-profit</t>
  </si>
  <si>
    <t>General Partner(s) Information (post-closing GPs):</t>
  </si>
  <si>
    <t>D(1)</t>
  </si>
  <si>
    <t>General Partner Name:</t>
  </si>
  <si>
    <t>ABS Properties Inc.</t>
  </si>
  <si>
    <t>Administrative GP</t>
  </si>
  <si>
    <t>OWNERSHIP</t>
  </si>
  <si>
    <t>Nonprofit</t>
  </si>
  <si>
    <t>INTEREST (%):</t>
  </si>
  <si>
    <t>currently exists</t>
  </si>
  <si>
    <t>to be formed</t>
  </si>
  <si>
    <t>For Profit</t>
  </si>
  <si>
    <t>Nonprofit/For Profit:</t>
  </si>
  <si>
    <t>D(2)</t>
  </si>
  <si>
    <t>General Partner Name:*</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</si>
  <si>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</si>
  <si>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</si>
  <si>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</si>
  <si>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</si>
  <si>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</si>
  <si>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</si>
  <si>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</si>
  <si>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</si>
  <si>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</si>
  <si>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</si>
  <si>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</si>
  <si>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</si>
  <si>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</si>
  <si>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</si>
  <si>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</si>
  <si>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</si>
  <si>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</si>
  <si>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Edwin Mohabir</t>
  </si>
  <si>
    <t>Address:</t>
  </si>
  <si>
    <t>25206 Bishop Ct.</t>
  </si>
  <si>
    <t>City, State, Zip</t>
  </si>
  <si>
    <t>City, State, Zip:</t>
  </si>
  <si>
    <t>Stevenson Ranch, CA 91381</t>
  </si>
  <si>
    <t>323 459 8809</t>
  </si>
  <si>
    <t>Email:</t>
  </si>
  <si>
    <t>edwinmohabir@gmail.com</t>
  </si>
  <si>
    <t>Attorney:</t>
  </si>
  <si>
    <t>Elkins Kalt Weintraub Gartside</t>
  </si>
  <si>
    <t>General Contractor:</t>
  </si>
  <si>
    <t>West Builders Inc.</t>
  </si>
  <si>
    <t>10345 Olympic Blvd</t>
  </si>
  <si>
    <t>120 Railroad Ave</t>
  </si>
  <si>
    <t>Los Angeles, CA 90064</t>
  </si>
  <si>
    <t>Point Richmond, CA 94810</t>
  </si>
  <si>
    <t>Fred Gartside</t>
  </si>
  <si>
    <t>Michael Beckler</t>
  </si>
  <si>
    <t>310 746 4405</t>
  </si>
  <si>
    <t>510 774 9157</t>
  </si>
  <si>
    <t>fgartside@elkinskalt.com</t>
  </si>
  <si>
    <t>mbeckler@westbuilders.net</t>
  </si>
  <si>
    <t>Tax Professional:</t>
  </si>
  <si>
    <t xml:space="preserve">Novogradac </t>
  </si>
  <si>
    <t>Energy Consultant:</t>
  </si>
  <si>
    <t>Partner Energy</t>
  </si>
  <si>
    <t>1300 114th Ave SE, Suite 240</t>
  </si>
  <si>
    <t>680 Knox St, Suite 150</t>
  </si>
  <si>
    <t>Belevue, WA 98004</t>
  </si>
  <si>
    <t>Los Angeles, CA 90502</t>
  </si>
  <si>
    <t>Thomas Stagg</t>
  </si>
  <si>
    <t>Kelsey Shaw</t>
  </si>
  <si>
    <t>425 453 5783</t>
  </si>
  <si>
    <t>310 356 2199</t>
  </si>
  <si>
    <t>thomas.stagg@novoco.com</t>
  </si>
  <si>
    <t>kshaw@ptrenergy.com</t>
  </si>
  <si>
    <t>CPA:</t>
  </si>
  <si>
    <t>Investor:</t>
  </si>
  <si>
    <t>Boston Financial Investment Mgmt</t>
  </si>
  <si>
    <t>211 East Ocean Blvd, Suite 600</t>
  </si>
  <si>
    <t>8721 Sunset Blvd, PH 1</t>
  </si>
  <si>
    <t>Long Beach, CA 90802</t>
  </si>
  <si>
    <t>Los Angeles, CA 90069</t>
  </si>
  <si>
    <t>Craig Staswick</t>
  </si>
  <si>
    <t>Roy Faerber</t>
  </si>
  <si>
    <t>526 256 3555</t>
  </si>
  <si>
    <t>310 435 2743</t>
  </si>
  <si>
    <t>craig.staswick@novoco.com</t>
  </si>
  <si>
    <t>roy.faerber@bfim.com</t>
  </si>
  <si>
    <t>Consultant:</t>
  </si>
  <si>
    <t>Urbanism Advisors</t>
  </si>
  <si>
    <t>Market Analyst:</t>
  </si>
  <si>
    <t>Novogradac</t>
  </si>
  <si>
    <t>4563 Mont Eagle Place</t>
  </si>
  <si>
    <t>Los Angeles, CA 90041</t>
  </si>
  <si>
    <t>Jose Gardea</t>
  </si>
  <si>
    <t>Rebecca Arthur</t>
  </si>
  <si>
    <t>323 559 1762</t>
  </si>
  <si>
    <t>913 312 4615</t>
  </si>
  <si>
    <t>josegardea@hotmail.com</t>
  </si>
  <si>
    <t>rebecca.arthur@novoco.com</t>
  </si>
  <si>
    <t>Appraiser:</t>
  </si>
  <si>
    <t>CBRE</t>
  </si>
  <si>
    <t>CNA Consultant:</t>
  </si>
  <si>
    <t>AEI Consultants</t>
  </si>
  <si>
    <t>400 S Hope Street, 25th Floor</t>
  </si>
  <si>
    <t>2420 W 26th Ave, Suite 400D</t>
  </si>
  <si>
    <t>Los Angeles, CA 90071</t>
  </si>
  <si>
    <t>Denver, CO 80211</t>
  </si>
  <si>
    <t>Andrew Power</t>
  </si>
  <si>
    <t>Joseph Novotny</t>
  </si>
  <si>
    <t>213 613 3711</t>
  </si>
  <si>
    <t>720-289-9952</t>
  </si>
  <si>
    <t>andrew.power@cbre.com</t>
  </si>
  <si>
    <t>jnovotny@aeiconsultants.com</t>
  </si>
  <si>
    <t>Bond Issuer:</t>
  </si>
  <si>
    <t>CalHFA</t>
  </si>
  <si>
    <t>Prop. Mgmt. Co.:</t>
  </si>
  <si>
    <t>Hyder Property Management Professionals</t>
  </si>
  <si>
    <t>500 Capital Mall, Suite 400</t>
  </si>
  <si>
    <t>1649 Capalina Rd, Suite 500</t>
  </si>
  <si>
    <t>Sacramento, CA 95814</t>
  </si>
  <si>
    <t>San Marcos, CA 92069</t>
  </si>
  <si>
    <t>Kevin Brown</t>
  </si>
  <si>
    <t>Kyle Beach</t>
  </si>
  <si>
    <t>916 326 8808</t>
  </si>
  <si>
    <t>760 591 9737</t>
  </si>
  <si>
    <t>kbrown@calhfa.ca.gov</t>
  </si>
  <si>
    <t>kbeach@hyderco.com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</si>
  <si>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</si>
  <si>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</si>
  <si>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</si>
  <si>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</si>
  <si>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</si>
  <si>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</si>
  <si>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</si>
  <si>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</si>
  <si>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</si>
  <si>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</si>
  <si>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</si>
  <si>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</si>
  <si>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</si>
  <si>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</si>
  <si>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</si>
  <si>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</si>
  <si>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</si>
  <si>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</si>
  <si>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</si>
  <si>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</si>
  <si>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</si>
  <si>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</si>
  <si>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</si>
  <si>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</si>
  <si>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</si>
  <si>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</si>
  <si>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</si>
  <si>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</si>
  <si>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</si>
  <si>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</si>
  <si>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</si>
  <si>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</si>
  <si>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</si>
  <si>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</si>
  <si>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</si>
  <si>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ABS Fernwood LLC</t>
  </si>
  <si>
    <t>Signatory of Seller:</t>
  </si>
  <si>
    <t>Seller Principal:</t>
  </si>
  <si>
    <t>Managing Member</t>
  </si>
  <si>
    <t>Seller Address:</t>
  </si>
  <si>
    <t xml:space="preserve">5500 Hollywood Blvd Los Angeles, CA </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</si>
  <si>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</si>
  <si>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</si>
  <si>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</si>
  <si>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</si>
  <si>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</si>
  <si>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</si>
  <si>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213 268 2723</t>
  </si>
  <si>
    <t>Historical Property/Site:</t>
  </si>
  <si>
    <t>Holding Costs per Month:</t>
  </si>
  <si>
    <t>Total Projected Holding Costs:</t>
  </si>
  <si>
    <t xml:space="preserve">Real Estate Tax Rate:  </t>
  </si>
  <si>
    <t>1.13%</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</si>
  <si>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</si>
  <si>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</si>
  <si>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</si>
  <si>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</si>
  <si>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</si>
  <si>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</si>
  <si>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</si>
  <si>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</si>
  <si>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</si>
  <si>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</si>
  <si>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</si>
  <si>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</si>
  <si>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</si>
  <si>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</si>
  <si>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</si>
  <si>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</si>
  <si>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</si>
  <si>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</si>
  <si>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</si>
  <si>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</si>
  <si>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</si>
  <si>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</si>
  <si>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</si>
  <si>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</si>
  <si>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</si>
  <si>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</si>
  <si>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</si>
  <si>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</si>
  <si>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</si>
  <si>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</si>
  <si>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</si>
  <si>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</si>
  <si>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</si>
  <si>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</si>
  <si>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</si>
  <si>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</si>
  <si>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</si>
  <si>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</si>
  <si>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</si>
  <si>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</si>
  <si>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</si>
  <si>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</si>
  <si>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</si>
  <si>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</si>
  <si>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</si>
  <si>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</si>
  <si>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</si>
  <si>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</si>
  <si>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</si>
  <si>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</si>
  <si>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</si>
  <si>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</si>
  <si>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</si>
  <si>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</si>
  <si>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</si>
  <si>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</si>
  <si>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</si>
  <si>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</si>
  <si>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</si>
  <si>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</si>
  <si>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</si>
  <si>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</si>
  <si>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</si>
  <si>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</si>
  <si>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</si>
  <si>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</si>
  <si>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</si>
  <si>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</si>
  <si>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</si>
  <si>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</si>
  <si>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Senior</t>
  </si>
  <si>
    <t>Units with tenants qualifying as two or more of the above (explain):</t>
  </si>
  <si>
    <t>II. APPLICATION - SECTION 6:  REQUIRED APPROVALS &amp; DEVELOPMENT TIMETABLE</t>
  </si>
  <si>
    <t>Project and Site Information</t>
  </si>
  <si>
    <t>Current Land Use Designation</t>
  </si>
  <si>
    <t>High Density Residential</t>
  </si>
  <si>
    <t>2023 100% RENTS</t>
  </si>
  <si>
    <t>2023 FAIR MARKET RENTS</t>
  </si>
  <si>
    <t>Current Zoning and Maximum Density</t>
  </si>
  <si>
    <t>R4-2</t>
  </si>
  <si>
    <t>California Tax Credit Allocation Committee</t>
  </si>
  <si>
    <t>Housing and Urban Development</t>
  </si>
  <si>
    <t>Proposed Zoning and Maximum Density</t>
  </si>
  <si>
    <t>Unlimited Density ED-1</t>
  </si>
  <si>
    <t>Occupancy restrictions that run with the land due to CUP’s or density bonuses?</t>
  </si>
  <si>
    <t>Project Entitled with ED1</t>
  </si>
  <si>
    <t>County</t>
  </si>
  <si>
    <t>SRO/Studio</t>
  </si>
  <si>
    <t>1 Bedroom</t>
  </si>
  <si>
    <t>2 Bedrooms</t>
  </si>
  <si>
    <t>3 Bedrooms</t>
  </si>
  <si>
    <t>4 Bedrooms</t>
  </si>
  <si>
    <t>5 Bedrooms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</si>
  <si>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</si>
  <si>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</si>
  <si>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</si>
  <si>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</si>
  <si>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</si>
  <si>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</si>
  <si>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</si>
  <si>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</si>
  <si>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</si>
  <si>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</si>
  <si>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</si>
  <si>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</si>
  <si>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</si>
  <si>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</si>
  <si>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</si>
  <si>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</si>
  <si>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</si>
  <si>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</si>
  <si>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</si>
  <si>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</si>
  <si>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</si>
  <si>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</si>
  <si>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</si>
  <si>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</si>
  <si>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</si>
  <si>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</si>
  <si>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</si>
  <si>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</si>
  <si>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</si>
  <si>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</si>
  <si>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</si>
  <si>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</si>
  <si>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</si>
  <si>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</si>
  <si>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</si>
  <si>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</si>
  <si>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</si>
  <si>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</si>
  <si>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</si>
  <si>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</si>
  <si>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</si>
  <si>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</si>
  <si>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</si>
  <si>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</si>
  <si>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</si>
  <si>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</si>
  <si>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</si>
  <si>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</si>
  <si>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</si>
  <si>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</si>
  <si>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</si>
  <si>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</si>
  <si>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</si>
  <si>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</si>
  <si>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</si>
  <si>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</si>
  <si>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</si>
  <si>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</si>
  <si>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</si>
  <si>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</si>
  <si>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</si>
  <si>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</si>
  <si>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</si>
  <si>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</si>
  <si>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</si>
  <si>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</si>
  <si>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</si>
  <si>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</si>
  <si>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</si>
  <si>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</si>
  <si>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</si>
  <si>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</si>
  <si>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</si>
  <si>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</si>
  <si>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CalHFA/GreyStone-TxExempt</t>
  </si>
  <si>
    <t>Fixed</t>
  </si>
  <si>
    <t>CalHFA/GreyStone-Recycled</t>
  </si>
  <si>
    <t>CalHFA/GreyStone-Taxable</t>
  </si>
  <si>
    <t>Seller Subordinate Financing</t>
  </si>
  <si>
    <t>6)</t>
  </si>
  <si>
    <t>BF Tax Credit/Bridge Equity</t>
  </si>
  <si>
    <t>7)</t>
  </si>
  <si>
    <t>GP - Deferred Construction Costs</t>
  </si>
  <si>
    <t>8)</t>
  </si>
  <si>
    <t>GP - Deferred Developer Fee</t>
  </si>
  <si>
    <t>9)</t>
  </si>
  <si>
    <t>10)</t>
  </si>
  <si>
    <t>11)</t>
  </si>
  <si>
    <t>12)</t>
  </si>
  <si>
    <t>Total Funds For Construction:</t>
  </si>
  <si>
    <t>Lender/Source:</t>
  </si>
  <si>
    <t>14301 FNB Parkway Suite 211</t>
  </si>
  <si>
    <t>Omaha, NE 68154</t>
  </si>
  <si>
    <t>Contact Name:</t>
  </si>
  <si>
    <t>Frank Bravo</t>
  </si>
  <si>
    <t>619 613 5527</t>
  </si>
  <si>
    <t>Type of Financing:</t>
  </si>
  <si>
    <t>Tax Exempt Const Bonds</t>
  </si>
  <si>
    <t>Tax Exempt Recycled Bonds</t>
  </si>
  <si>
    <t>Variable Rate Index (if applicable):</t>
  </si>
  <si>
    <t>Is the Lender/Source Committed?</t>
  </si>
  <si>
    <t>Taxable Const Bonds</t>
  </si>
  <si>
    <t>Tax Credit/Bridge Equity</t>
  </si>
  <si>
    <t>Los Angeles, CA 90028</t>
  </si>
  <si>
    <t>low income</t>
  </si>
  <si>
    <t>lowest income</t>
  </si>
  <si>
    <t>average rent</t>
  </si>
  <si>
    <t>50-36</t>
  </si>
  <si>
    <t>&lt;=35</t>
  </si>
  <si>
    <t>SRO/STUDIO</t>
  </si>
  <si>
    <t>4+ Bedrooms</t>
  </si>
  <si>
    <t>GP Equity</t>
  </si>
  <si>
    <t>Deferred Developer Fee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</si>
  <si>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</si>
  <si>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</si>
  <si>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</si>
  <si>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</si>
  <si>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</si>
  <si>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</si>
  <si>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GreyStone - Perm Loan</t>
  </si>
  <si>
    <t>GP - Equity</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</si>
  <si>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</si>
  <si>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</si>
  <si>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</si>
  <si>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</si>
  <si>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</si>
  <si>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</si>
  <si>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</si>
  <si>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</si>
  <si>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</si>
  <si>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</si>
  <si>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</si>
  <si>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</si>
  <si>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</si>
  <si>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Perm Loan Tax Exempt</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</si>
  <si>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</si>
  <si>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</si>
  <si>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</si>
  <si>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</si>
  <si>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</si>
  <si>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</si>
  <si>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</si>
  <si>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</si>
  <si>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</si>
  <si>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</si>
  <si>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</si>
  <si>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</si>
  <si>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</si>
  <si>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</si>
  <si>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</si>
  <si>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</si>
  <si>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</si>
  <si>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</si>
  <si>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</si>
  <si>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</si>
  <si>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</si>
  <si>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</si>
  <si>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</si>
  <si>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</si>
  <si>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</si>
  <si>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</si>
  <si>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</si>
  <si>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</si>
  <si>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</si>
  <si>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</si>
  <si>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</si>
  <si>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</si>
  <si>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</si>
  <si>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</si>
  <si>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</si>
  <si>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</si>
  <si>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</si>
  <si>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</si>
  <si>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</si>
  <si>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</si>
  <si>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</si>
  <si>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</si>
  <si>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</si>
  <si>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</si>
  <si>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</si>
  <si>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</si>
  <si>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</si>
  <si>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</si>
  <si>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</si>
  <si>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</si>
  <si>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</si>
  <si>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</si>
  <si>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</si>
  <si>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</si>
  <si>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</si>
  <si>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</si>
  <si>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</si>
  <si>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</si>
  <si>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</si>
  <si>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</si>
  <si>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</si>
  <si>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</si>
  <si>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</si>
  <si>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</si>
  <si>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</si>
  <si>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</si>
  <si>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</si>
  <si>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</si>
  <si>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</si>
  <si>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</si>
  <si>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</si>
  <si>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</si>
  <si>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</si>
  <si>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</si>
  <si>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</si>
  <si>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</si>
  <si>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</si>
  <si>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</si>
  <si>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</si>
  <si>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</si>
  <si>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</si>
  <si>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</si>
  <si>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</si>
  <si>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</si>
  <si>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</si>
  <si>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Los Angeles</t>
  </si>
  <si>
    <t>See Regulation Section 10322(h)(21) for type of projects that are allowed to use CUAC.</t>
  </si>
  <si>
    <t>Annual Residential Operating Expenses</t>
  </si>
  <si>
    <t xml:space="preserve"> Administrative</t>
  </si>
  <si>
    <t>Advertising:</t>
  </si>
  <si>
    <t>Legal:</t>
  </si>
  <si>
    <t>Accounting/Audit:</t>
  </si>
  <si>
    <t>Security:</t>
  </si>
  <si>
    <t>Asset Mgmt Fee</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</si>
  <si>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</si>
  <si>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</si>
  <si>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</si>
  <si>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</si>
  <si>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</si>
  <si>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</si>
  <si>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</si>
  <si>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</si>
  <si>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</si>
  <si>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</si>
  <si>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</si>
  <si>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</si>
  <si>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</si>
  <si>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Taxes/Health Insurance</t>
  </si>
  <si>
    <t>Total Payroll / Payroll Taxes:</t>
  </si>
  <si>
    <t>Total Insurance:</t>
  </si>
  <si>
    <t>Painting:</t>
  </si>
  <si>
    <t>Repairs:</t>
  </si>
  <si>
    <t>Trash Removal:</t>
  </si>
  <si>
    <t>Exterminating:</t>
  </si>
  <si>
    <t>Grounds:</t>
  </si>
  <si>
    <t>Elevator:</t>
  </si>
  <si>
    <t>Supplies</t>
  </si>
  <si>
    <t>Total Maintenance:</t>
  </si>
  <si>
    <t>Other Operating</t>
  </si>
  <si>
    <t>Expenses</t>
  </si>
  <si>
    <t>MIsc</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</si>
  <si>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</si>
  <si>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</si>
  <si>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</si>
  <si>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</si>
  <si>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</si>
  <si>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</si>
  <si>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</si>
  <si>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</si>
  <si>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</si>
  <si>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</si>
  <si>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</si>
  <si>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</si>
  <si>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</si>
  <si>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</si>
  <si>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</si>
  <si>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</si>
  <si>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</si>
  <si>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</si>
  <si>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</si>
  <si>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</si>
  <si>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</si>
  <si>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</si>
  <si>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</si>
  <si>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</si>
  <si>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</si>
  <si>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</si>
  <si>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</si>
  <si>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</si>
  <si>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</si>
  <si>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</si>
  <si>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</si>
  <si>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</si>
  <si>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</si>
  <si>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</si>
  <si>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</si>
  <si>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</si>
  <si>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</si>
  <si>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</si>
  <si>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</si>
  <si>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</si>
  <si>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</si>
  <si>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</si>
  <si>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</si>
  <si>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</si>
  <si>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</si>
  <si>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</si>
  <si>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</si>
  <si>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</si>
  <si>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</si>
  <si>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</si>
  <si>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</si>
  <si>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</si>
  <si>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</si>
  <si>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</si>
  <si>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</si>
  <si>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</si>
  <si>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</si>
  <si>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</si>
  <si>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</si>
  <si>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</si>
  <si>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Private Subsidy</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</si>
  <si>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</si>
  <si>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</si>
  <si>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</si>
  <si>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</si>
  <si>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</si>
  <si>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</si>
  <si>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</si>
  <si>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</si>
  <si>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</si>
  <si>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</si>
  <si>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</si>
  <si>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</si>
  <si>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</si>
  <si>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</si>
  <si>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</si>
  <si>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</si>
  <si>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</si>
  <si>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</si>
  <si>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</si>
  <si>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</si>
  <si>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</si>
  <si>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</si>
  <si>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</si>
  <si>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</si>
  <si>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</si>
  <si>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</si>
  <si>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</si>
  <si>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</si>
  <si>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</si>
  <si>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</si>
  <si>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</si>
  <si>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</si>
  <si>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</si>
  <si>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</si>
  <si>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Prevailing Wages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</si>
  <si>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</si>
  <si>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</si>
  <si>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</si>
  <si>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</si>
  <si>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</si>
  <si>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</si>
  <si>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</si>
  <si>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</si>
  <si>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</si>
  <si>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</si>
  <si>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</si>
  <si>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</si>
  <si>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</si>
  <si>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</si>
  <si>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</si>
  <si>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</si>
  <si>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</si>
  <si>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</si>
  <si>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</si>
  <si>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</si>
  <si>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</si>
  <si>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</si>
  <si>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</si>
  <si>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</si>
  <si>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</si>
  <si>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</si>
  <si>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</si>
  <si>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</si>
  <si>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</si>
  <si>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</si>
  <si>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</si>
  <si>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</si>
  <si>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</si>
  <si>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</si>
  <si>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</si>
  <si>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</si>
  <si>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</si>
  <si>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</si>
  <si>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</si>
  <si>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</si>
  <si>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</si>
  <si>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</si>
  <si>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</si>
  <si>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</si>
  <si>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</si>
  <si>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</si>
  <si>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</si>
  <si>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</si>
  <si>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</si>
  <si>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</si>
  <si>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</si>
  <si>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</si>
  <si>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</si>
  <si>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</si>
  <si>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</si>
  <si>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</si>
  <si>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</si>
  <si>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</si>
  <si>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</si>
  <si>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</si>
  <si>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</si>
  <si>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</si>
  <si>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</si>
  <si>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</si>
  <si>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</si>
  <si>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</si>
  <si>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</si>
  <si>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</si>
  <si>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</si>
  <si>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</si>
  <si>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</si>
  <si>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</si>
  <si>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</si>
  <si>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</si>
  <si>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</si>
  <si>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</si>
  <si>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</si>
  <si>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</si>
  <si>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</si>
  <si>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</si>
  <si>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</si>
  <si>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General Liability Insurance</t>
  </si>
  <si>
    <t>Third-party Construction Management</t>
  </si>
  <si>
    <t>Other: (Specify)</t>
  </si>
  <si>
    <t>Total Rehabilitation Costs</t>
  </si>
  <si>
    <t>Total Relocation Expenses</t>
  </si>
  <si>
    <t>NEW CONSTRUCTION</t>
  </si>
  <si>
    <t>Contractor Contingency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</si>
  <si>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</si>
  <si>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</si>
  <si>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</si>
  <si>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</si>
  <si>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</si>
  <si>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</si>
  <si>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</si>
  <si>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</si>
  <si>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</si>
  <si>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</si>
  <si>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</si>
  <si>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</si>
  <si>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</si>
  <si>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</si>
  <si>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</si>
  <si>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Bridge Loan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</si>
  <si>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</si>
  <si>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</si>
  <si>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</si>
  <si>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</si>
  <si>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</si>
  <si>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</si>
  <si>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</si>
  <si>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</si>
  <si>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</si>
  <si>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Mgmt Lease up review Fee</t>
  </si>
  <si>
    <t>Total Legal and Consulting Costs</t>
  </si>
  <si>
    <t>RESERVES</t>
  </si>
  <si>
    <t>Rent Reserves</t>
  </si>
  <si>
    <t>Capitalized Rent Reserves</t>
  </si>
  <si>
    <t>Required Capitalized Replacement Reserve</t>
  </si>
  <si>
    <t>3-Month Operating Reserve</t>
  </si>
  <si>
    <t>6-Mo Sec-8 Voucher Transitional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</si>
  <si>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</si>
  <si>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</si>
  <si>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</si>
  <si>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</si>
  <si>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</si>
  <si>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</si>
  <si>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</si>
  <si>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</si>
  <si>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</si>
  <si>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</si>
  <si>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</si>
  <si>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</si>
  <si>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</si>
  <si>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</si>
  <si>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</si>
  <si>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</si>
  <si>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Deputy Inspections/Structural Hi-rise</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</si>
  <si>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</si>
  <si>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</si>
  <si>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</si>
  <si>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</si>
  <si>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</si>
  <si>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</si>
  <si>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</si>
  <si>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</si>
  <si>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</si>
  <si>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</si>
  <si>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</si>
  <si>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</si>
  <si>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</si>
  <si>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</si>
  <si>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</si>
  <si>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</si>
  <si>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</si>
  <si>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</si>
  <si>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</si>
  <si>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</si>
  <si>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</si>
  <si>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</si>
  <si>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</si>
  <si>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</si>
  <si>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</si>
  <si>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</si>
  <si>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</si>
  <si>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</si>
  <si>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</si>
  <si>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</si>
  <si>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</si>
  <si>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</si>
  <si>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</si>
  <si>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</si>
  <si>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</si>
  <si>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</si>
  <si>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</si>
  <si>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</si>
  <si>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</si>
  <si>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</si>
  <si>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</si>
  <si>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</si>
  <si>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</si>
  <si>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</si>
  <si>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</si>
  <si>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</si>
  <si>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</si>
  <si>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</si>
  <si>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</si>
  <si>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</si>
  <si>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</si>
  <si>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</si>
  <si>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</si>
  <si>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</si>
  <si>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</si>
  <si>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</si>
  <si>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</si>
  <si>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</si>
  <si>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</si>
  <si>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</si>
  <si>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</si>
  <si>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</si>
  <si>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</si>
  <si>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</si>
  <si>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</si>
  <si>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</si>
  <si>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</si>
  <si>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</si>
  <si>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</si>
  <si>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</si>
  <si>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</si>
  <si>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</si>
  <si>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</si>
  <si>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</si>
  <si>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</si>
  <si>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</si>
  <si>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</si>
  <si>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</si>
  <si>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</si>
  <si>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</si>
  <si>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</si>
  <si>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</si>
  <si>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</si>
  <si>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</si>
  <si>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</si>
  <si>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</si>
  <si>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</si>
  <si>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</si>
  <si>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</si>
  <si>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</si>
  <si>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</si>
  <si>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</si>
  <si>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</si>
  <si>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</si>
  <si>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</si>
  <si>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</si>
  <si>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</si>
  <si>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</si>
  <si>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</si>
  <si>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</si>
  <si>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</si>
  <si>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</si>
  <si>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</si>
  <si>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</si>
  <si>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</si>
  <si>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</si>
  <si>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</si>
  <si>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</si>
  <si>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</si>
  <si>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</si>
  <si>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</si>
  <si>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</si>
  <si>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</si>
  <si>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</si>
  <si>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</si>
  <si>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</si>
  <si>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</si>
  <si>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</si>
  <si>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</si>
  <si>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</si>
  <si>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</si>
  <si>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</si>
  <si>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</si>
  <si>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</si>
  <si>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</si>
  <si>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</si>
  <si>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</si>
  <si>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</si>
  <si>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</si>
  <si>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</si>
  <si>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</si>
  <si>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</si>
  <si>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The sole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</si>
  <si>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</si>
  <si>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</si>
  <si>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</si>
  <si>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</si>
  <si>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</si>
  <si>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</si>
  <si>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</si>
  <si>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</si>
  <si>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</si>
  <si>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</si>
  <si>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</si>
  <si>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</si>
  <si>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</si>
  <si>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</si>
  <si>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</si>
  <si>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</si>
  <si>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</si>
  <si>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Hyder Property Management Profesionals</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</si>
  <si>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</si>
  <si>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</si>
  <si>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</si>
  <si>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</si>
  <si>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</si>
  <si>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</si>
  <si>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</si>
  <si>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</si>
  <si>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</si>
  <si>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</si>
  <si>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</si>
  <si>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</si>
  <si>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</si>
  <si>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</si>
  <si>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</si>
  <si>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</si>
  <si>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</si>
  <si>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</si>
  <si>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 xml:space="preserve">Recycled Bonds </t>
  </si>
  <si>
    <t xml:space="preserve">Subordinate Seller Financing </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</si>
  <si>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</si>
  <si>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</si>
  <si>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</si>
  <si>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</si>
  <si>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</si>
  <si>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</si>
  <si>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</si>
  <si>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</si>
  <si>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</si>
  <si>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</si>
  <si>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</si>
  <si>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</si>
  <si>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</si>
  <si>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</si>
  <si>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</si>
  <si>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</si>
  <si>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</si>
  <si>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</si>
  <si>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</si>
  <si>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</si>
  <si>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</si>
  <si>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</si>
  <si>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</si>
  <si>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</si>
  <si>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</si>
  <si>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</si>
  <si>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</si>
  <si>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</si>
  <si>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</si>
  <si>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</si>
  <si>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</si>
  <si>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</si>
  <si>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</si>
  <si>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</si>
  <si>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</si>
  <si>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</si>
  <si>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</si>
  <si>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</si>
  <si>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</si>
  <si>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</si>
  <si>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</si>
  <si>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</si>
  <si>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</si>
  <si>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</si>
  <si>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</si>
  <si>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</si>
  <si>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</si>
  <si>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</si>
  <si>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</si>
  <si>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</si>
  <si>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</si>
  <si>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</si>
  <si>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</si>
  <si>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</si>
  <si>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</si>
  <si>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</si>
  <si>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</si>
  <si>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</si>
  <si>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</si>
  <si>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</si>
  <si>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</si>
  <si>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</si>
  <si>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</si>
  <si>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</si>
  <si>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</si>
  <si>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</si>
  <si>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</si>
  <si>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</si>
  <si>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</si>
  <si>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</si>
  <si>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</si>
  <si>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</si>
  <si>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</si>
  <si>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</si>
  <si>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</si>
  <si>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</si>
  <si>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</si>
  <si>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</si>
  <si>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</si>
  <si>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</si>
  <si>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</si>
  <si>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</si>
  <si>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</si>
  <si>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</si>
  <si>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</si>
  <si>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</si>
  <si>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</si>
  <si>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</si>
  <si>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</si>
  <si>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</si>
  <si>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</si>
  <si>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</si>
  <si>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</si>
  <si>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</si>
  <si>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</si>
  <si>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</si>
  <si>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</si>
  <si>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</si>
  <si>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</si>
  <si>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</si>
  <si>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</si>
  <si>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</si>
  <si>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</si>
  <si>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</si>
  <si>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</si>
  <si>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</si>
  <si>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</si>
  <si>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</si>
  <si>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</si>
  <si>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</si>
  <si>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</si>
  <si>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</si>
  <si>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</si>
  <si>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</si>
  <si>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</si>
  <si>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</si>
  <si>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</si>
  <si>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</si>
  <si>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</si>
  <si>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</si>
  <si>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</si>
  <si>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</si>
  <si>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</si>
  <si>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</si>
  <si>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</si>
  <si>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</si>
  <si>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</si>
  <si>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</si>
  <si>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</si>
  <si>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</si>
  <si>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</si>
  <si>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</si>
  <si>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</si>
  <si>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</si>
  <si>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</si>
  <si>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</si>
  <si>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</si>
  <si>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</si>
  <si>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</si>
  <si>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</si>
  <si>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</si>
  <si>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</si>
  <si>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</si>
  <si>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</si>
  <si>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</si>
  <si>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</si>
  <si>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</si>
  <si>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</si>
  <si>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</si>
  <si>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</si>
  <si>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</si>
  <si>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</si>
  <si>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</si>
  <si>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</si>
  <si>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</si>
  <si>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</si>
  <si>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</si>
  <si>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</si>
  <si>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</si>
  <si>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</si>
  <si>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</si>
  <si>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</si>
  <si>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</si>
  <si>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</si>
  <si>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</si>
  <si>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</si>
  <si>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</si>
  <si>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</si>
  <si>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</si>
  <si>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</si>
  <si>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</si>
  <si>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</si>
  <si>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</si>
  <si>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</si>
  <si>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</si>
  <si>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</si>
  <si>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</si>
  <si>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</si>
  <si>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</si>
  <si>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</si>
  <si>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</si>
  <si>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</si>
  <si>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</si>
  <si>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</si>
  <si>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</si>
  <si>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</si>
  <si>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</si>
  <si>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</si>
  <si>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</si>
  <si>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</si>
  <si>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</si>
  <si>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</si>
  <si>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</si>
  <si>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</si>
  <si>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</si>
  <si>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</si>
  <si>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</si>
  <si>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</si>
  <si>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</si>
  <si>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</si>
  <si>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</si>
  <si>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</si>
  <si>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</si>
  <si>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</si>
  <si>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</si>
  <si>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</si>
  <si>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</si>
  <si>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</si>
  <si>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</si>
  <si>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</si>
  <si>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</si>
  <si>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</si>
  <si>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</si>
  <si>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</si>
  <si>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</si>
  <si>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</si>
  <si>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</si>
  <si>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</si>
  <si>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</si>
  <si>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</si>
  <si>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</si>
  <si>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</si>
  <si>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</si>
  <si>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</si>
  <si>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</si>
  <si>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</si>
  <si>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</si>
  <si>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</si>
  <si>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</si>
  <si>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</si>
  <si>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</si>
  <si>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</si>
  <si>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</si>
  <si>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</si>
  <si>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</si>
  <si>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</si>
  <si>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</si>
  <si>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</si>
  <si>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</si>
  <si>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</si>
  <si>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</si>
  <si>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</si>
  <si>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</si>
  <si>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</si>
  <si>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</si>
  <si>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</si>
  <si>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</si>
  <si>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</si>
  <si>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</si>
  <si>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</si>
  <si>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</si>
  <si>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</si>
  <si>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</si>
  <si>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</si>
  <si>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</si>
  <si>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</si>
  <si>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</si>
  <si>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</si>
  <si>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</si>
  <si>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</si>
  <si>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</si>
  <si>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</si>
  <si>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</si>
  <si>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</si>
  <si>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</si>
  <si>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</si>
  <si>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</si>
  <si>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</si>
  <si>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</si>
  <si>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</si>
  <si>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</si>
  <si>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</si>
  <si>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</si>
  <si>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</si>
  <si>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</si>
  <si>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</si>
  <si>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</si>
  <si>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</si>
  <si>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</si>
  <si>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</si>
  <si>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</si>
  <si>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</si>
  <si>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</si>
  <si>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</si>
  <si>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</si>
  <si>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</si>
  <si>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</si>
  <si>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</si>
  <si>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</si>
  <si>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</si>
  <si>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</si>
  <si>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</si>
  <si>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</si>
  <si>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</si>
  <si>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</si>
  <si>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</si>
  <si>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</si>
  <si>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</si>
  <si>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</si>
  <si>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</si>
  <si>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</si>
  <si>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</si>
  <si>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</si>
  <si>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</si>
  <si>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</si>
  <si>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</si>
  <si>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</si>
  <si>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</si>
  <si>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</si>
  <si>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</si>
  <si>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</si>
  <si>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</si>
  <si>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</si>
  <si>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</si>
  <si>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</si>
  <si>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</si>
  <si>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</si>
  <si>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</si>
  <si>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</si>
  <si>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</si>
  <si>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</si>
  <si>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</si>
  <si>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</si>
  <si>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</si>
  <si>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</si>
  <si>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</si>
  <si>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</si>
  <si>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</si>
  <si>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</si>
  <si>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</si>
  <si>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</si>
  <si>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</si>
  <si>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</si>
  <si>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</si>
  <si>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</si>
  <si>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</si>
  <si>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</si>
  <si>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</si>
  <si>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</si>
  <si>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</si>
  <si>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</si>
  <si>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</si>
  <si>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</si>
  <si>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</si>
  <si>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</si>
  <si>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</si>
  <si>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</si>
  <si>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</si>
  <si>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</si>
  <si>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</si>
  <si>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</si>
  <si>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</si>
  <si>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</si>
  <si>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</si>
  <si>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</si>
  <si>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</si>
  <si>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</si>
  <si>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</si>
  <si>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</si>
  <si>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</si>
  <si>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</si>
  <si>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</si>
  <si>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</si>
  <si>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</si>
  <si>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</si>
  <si>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</si>
  <si>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</si>
  <si>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</si>
  <si>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</si>
  <si>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</si>
  <si>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</si>
  <si>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</si>
  <si>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</si>
  <si>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</si>
  <si>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</si>
  <si>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</si>
  <si>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</si>
  <si>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</si>
  <si>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</si>
  <si>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</si>
  <si>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</si>
  <si>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</si>
  <si>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</si>
  <si>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</si>
  <si>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</si>
  <si>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</si>
  <si>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</si>
  <si>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</si>
  <si>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</si>
  <si>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</si>
  <si>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</si>
  <si>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</si>
  <si>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</si>
  <si>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</si>
  <si>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</si>
  <si>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</si>
  <si>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</si>
  <si>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</si>
  <si>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</si>
  <si>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</si>
  <si>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</si>
  <si>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</si>
  <si>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</si>
  <si>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</si>
  <si>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</si>
  <si>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</si>
  <si>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</si>
  <si>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</si>
  <si>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</si>
  <si>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</si>
  <si>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</si>
  <si>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</si>
  <si>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</si>
  <si>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</si>
  <si>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</si>
  <si>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</si>
  <si>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</si>
  <si>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</si>
  <si>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</si>
  <si>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</si>
  <si>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</si>
  <si>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</si>
  <si>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</si>
  <si>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</si>
  <si>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</si>
  <si>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</si>
  <si>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</si>
  <si>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</si>
  <si>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</si>
  <si>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</si>
  <si>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</si>
  <si>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</si>
  <si>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</si>
  <si>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</si>
  <si>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</si>
  <si>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</si>
  <si>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</si>
  <si>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</si>
  <si>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</si>
  <si>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</si>
  <si>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</si>
  <si>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</si>
  <si>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</si>
  <si>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</si>
  <si>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</si>
  <si>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</si>
  <si>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</si>
  <si>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</si>
  <si>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</si>
  <si>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</si>
  <si>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</si>
  <si>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</si>
  <si>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</si>
  <si>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</si>
  <si>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</si>
  <si>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</si>
  <si>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</si>
  <si>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</si>
  <si>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</si>
  <si>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</si>
  <si>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</si>
  <si>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</si>
  <si>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</si>
  <si>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</si>
  <si>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</si>
  <si>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</si>
  <si>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</si>
  <si>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</si>
  <si>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</si>
  <si>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</si>
  <si>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</si>
  <si>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</si>
  <si>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</si>
  <si>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</si>
  <si>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</si>
  <si>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</si>
  <si>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</si>
  <si>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The People Concern</t>
  </si>
  <si>
    <t>Description of Service (If necessary, use separate sheet)</t>
  </si>
  <si>
    <t>service coordinator, health and wellness services and programs, case managers, adult education health and wellness or skills building classes</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</si>
  <si>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</si>
  <si>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</si>
  <si>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</si>
  <si>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</si>
  <si>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</si>
  <si>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</si>
  <si>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</si>
  <si>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</si>
  <si>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</si>
  <si>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</si>
  <si>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</si>
  <si>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</si>
  <si>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</si>
  <si>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</si>
  <si>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</si>
  <si>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</si>
  <si>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</si>
  <si>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</si>
  <si>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</si>
  <si>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</si>
  <si>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</si>
  <si>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</si>
  <si>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</si>
  <si>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</si>
  <si>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</si>
  <si>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</si>
  <si>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</si>
  <si>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</si>
  <si>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</si>
  <si>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</si>
  <si>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</si>
  <si>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</si>
  <si>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</si>
  <si>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</si>
  <si>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</si>
  <si>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</si>
  <si>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</si>
  <si>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</si>
  <si>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</si>
  <si>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</si>
  <si>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</si>
  <si>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</si>
  <si>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</si>
  <si>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</si>
  <si>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</si>
  <si>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</si>
  <si>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</si>
  <si>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</si>
  <si>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</si>
  <si>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</si>
  <si>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</si>
  <si>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</si>
  <si>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</si>
  <si>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</si>
  <si>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</si>
  <si>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</si>
  <si>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</si>
  <si>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</si>
  <si>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</si>
  <si>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</si>
  <si>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</si>
  <si>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</si>
  <si>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</si>
  <si>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</si>
  <si>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</si>
  <si>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</si>
  <si>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</si>
  <si>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</si>
  <si>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</si>
  <si>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PHASE 1</t>
  </si>
  <si>
    <t xml:space="preserve"> FEB 2024</t>
  </si>
  <si>
    <t>GEOTECHNICAL</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</si>
  <si>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</si>
  <si>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</si>
  <si>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</si>
  <si>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</si>
  <si>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</si>
  <si>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</si>
  <si>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</si>
  <si>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</si>
  <si>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</si>
  <si>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</si>
  <si>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</si>
  <si>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</si>
  <si>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</si>
  <si>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</si>
  <si>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</si>
  <si>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</si>
  <si>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</si>
  <si>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</si>
  <si>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</si>
  <si>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</si>
  <si>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</si>
  <si>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</si>
  <si>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</si>
  <si>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</si>
  <si>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</si>
  <si>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</si>
  <si>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</si>
  <si>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</si>
  <si>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</si>
  <si>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</si>
  <si>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</si>
  <si>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</si>
  <si>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</si>
  <si>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</si>
  <si>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</si>
  <si>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</si>
  <si>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</si>
  <si>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Bond Closing</t>
  </si>
  <si>
    <t xml:space="preserve">Cash </t>
  </si>
  <si>
    <t>50% Construction Complete</t>
  </si>
  <si>
    <t>100% Construction Complete</t>
  </si>
  <si>
    <t>Lease Up/Stabilization</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</si>
  <si>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</si>
  <si>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</si>
  <si>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</si>
  <si>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</si>
  <si>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</si>
  <si>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</si>
  <si>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</si>
  <si>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</si>
  <si>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</si>
  <si>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</si>
  <si>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</si>
  <si>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President</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</si>
  <si>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</si>
  <si>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</si>
  <si>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</si>
  <si>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</si>
  <si>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</si>
  <si>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</si>
  <si>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</si>
  <si>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</si>
  <si>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</si>
  <si>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</si>
  <si>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</si>
  <si>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</si>
  <si>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</si>
  <si>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</si>
  <si>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</si>
  <si>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</si>
  <si>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</si>
  <si>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</si>
  <si>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</si>
  <si>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</si>
  <si>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</si>
  <si>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</si>
  <si>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</si>
  <si>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</si>
  <si>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</si>
  <si>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</si>
  <si>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</si>
  <si>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</si>
  <si>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</si>
  <si>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</si>
  <si>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</si>
  <si>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</si>
  <si>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</si>
  <si>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</si>
  <si>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</si>
  <si>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</si>
  <si>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</si>
  <si>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</si>
  <si>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</si>
  <si>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</si>
  <si>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</si>
  <si>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</si>
  <si>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</si>
  <si>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</si>
  <si>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</si>
  <si>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</si>
  <si>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</si>
  <si>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</si>
  <si>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</si>
  <si>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</si>
  <si>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</si>
  <si>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</si>
  <si>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</si>
  <si>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</si>
  <si>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</si>
  <si>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</si>
  <si>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</si>
  <si>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</si>
  <si>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</si>
  <si>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</si>
  <si>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</si>
  <si>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</si>
  <si>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</si>
  <si>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</si>
  <si>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</si>
  <si>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</si>
  <si>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</si>
  <si>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</si>
  <si>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</si>
  <si>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</si>
  <si>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</si>
  <si>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</si>
  <si>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</si>
  <si>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</si>
  <si>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</si>
  <si>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</si>
  <si>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</si>
  <si>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</si>
  <si>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</si>
  <si>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</si>
  <si>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</si>
  <si>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</si>
  <si>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YEAR 16</t>
  </si>
  <si>
    <t>YEAR 17</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</si>
  <si>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</si>
  <si>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</si>
  <si>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</si>
  <si>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</si>
  <si>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</si>
  <si>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</si>
  <si>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</si>
  <si>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</si>
  <si>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</si>
  <si>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</si>
  <si>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</si>
  <si>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</si>
  <si>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</si>
  <si>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</si>
  <si>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</si>
  <si>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</si>
  <si>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</si>
  <si>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</si>
  <si>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</si>
  <si>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</si>
  <si>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</si>
  <si>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</si>
  <si>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</si>
  <si>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</si>
  <si>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</si>
  <si>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</si>
  <si>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</si>
  <si>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</si>
  <si>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</si>
  <si>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</si>
  <si>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</si>
  <si>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</si>
  <si>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</si>
  <si>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</si>
  <si>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</si>
  <si>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</si>
  <si>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</si>
  <si>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</si>
  <si>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</si>
  <si>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</si>
  <si>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</si>
  <si>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</si>
  <si>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</si>
  <si>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</si>
  <si>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</si>
  <si>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</si>
  <si>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</si>
  <si>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</si>
  <si>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</si>
  <si>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Kingdom Development Inc</t>
  </si>
  <si>
    <t>6451 Box Springs Blvd</t>
  </si>
  <si>
    <t>William Leach</t>
  </si>
  <si>
    <t>william@kingdomdevelopment.net</t>
  </si>
  <si>
    <t>951-538-6244</t>
  </si>
  <si>
    <t>Kingdom Development Inc.</t>
  </si>
  <si>
    <t>Additional Budget - Support Services</t>
  </si>
  <si>
    <t>Provided</t>
  </si>
  <si>
    <t>Not Applicable</t>
  </si>
  <si>
    <t>Additional Budget - Utiilities</t>
  </si>
  <si>
    <t>Air Conditioning</t>
  </si>
  <si>
    <t>5645 Fernwood Avenue</t>
  </si>
  <si>
    <t xml:space="preserve">5500 Hollywood Boulevard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</si>
</sst>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8729">
    <xf numFmtId="0" fontId="0" fillId="0" borderId="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1"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2"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3"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4"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5"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6"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7"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19"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0"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4" fillId="23"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74" fillId="25" borderId="0" applyNumberFormat="0" applyBorder="0" applyAlignment="0" applyProtection="0"/>
    <xf numFmtId="0" fontId="74" fillId="25"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1"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3" borderId="0" applyNumberFormat="0" applyBorder="0" applyAlignment="0" applyProtection="0"/>
    <xf numFmtId="0" fontId="74" fillId="34" borderId="0" applyNumberFormat="0" applyBorder="0" applyAlignment="0" applyProtection="0"/>
    <xf numFmtId="0" fontId="75" fillId="35" borderId="0" applyNumberFormat="0" applyBorder="0" applyAlignment="0" applyProtection="0"/>
    <xf numFmtId="0" fontId="75" fillId="35" borderId="0" applyNumberFormat="0" applyBorder="0" applyAlignment="0" applyProtection="0"/>
    <xf numFmtId="0" fontId="76" fillId="36" borderId="18" applyNumberFormat="0" applyAlignment="0" applyProtection="0"/>
    <xf numFmtId="0" fontId="76" fillId="36" borderId="18" applyNumberFormat="0" applyAlignment="0" applyProtection="0"/>
    <xf numFmtId="0" fontId="77" fillId="37" borderId="19" applyNumberFormat="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65"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50" fillId="0" borderId="0" applyFont="0" applyFill="0" applyBorder="0" applyAlignment="0" applyProtection="0"/>
    <xf numFmtId="43" fontId="23" fillId="0" borderId="0" applyFont="0" applyFill="0" applyBorder="0" applyAlignment="0" applyProtection="0"/>
    <xf numFmtId="43"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66" fillId="0" borderId="0" applyFont="0" applyFill="0" applyBorder="0" applyAlignment="0" applyProtection="0"/>
    <xf numFmtId="44" fontId="23"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alignment vertical="top"/>
    </xf>
    <xf numFmtId="44" fontId="23" fillId="0" borderId="0" applyFont="0" applyFill="0" applyBorder="0" applyAlignment="0" applyProtection="0"/>
    <xf numFmtId="44" fontId="50" fillId="0" borderId="0" applyFont="0" applyFill="0" applyBorder="0" applyAlignment="0" applyProtection="0">
      <alignment vertical="top"/>
    </xf>
    <xf numFmtId="44" fontId="50"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50" fillId="0" borderId="0" applyFont="0" applyFill="0" applyBorder="0" applyAlignment="0" applyProtection="0"/>
    <xf numFmtId="44" fontId="5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65"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23" fillId="0" borderId="0" applyFont="0" applyFill="0" applyBorder="0" applyAlignment="0" applyProtection="0"/>
    <xf numFmtId="44" fontId="50" fillId="0" borderId="0" applyFont="0" applyFill="0" applyBorder="0" applyAlignment="0" applyProtection="0"/>
    <xf numFmtId="44" fontId="23" fillId="0" borderId="0" applyFont="0" applyFill="0" applyBorder="0" applyAlignment="0" applyProtection="0"/>
    <xf numFmtId="44" fontId="6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64" fillId="0" borderId="0" applyFont="0" applyFill="0" applyBorder="0" applyAlignment="0" applyProtection="0"/>
    <xf numFmtId="44" fontId="23" fillId="0" borderId="0" applyFont="0" applyFill="0" applyBorder="0" applyAlignment="0" applyProtection="0"/>
    <xf numFmtId="0" fontId="78" fillId="0" borderId="0" applyNumberFormat="0" applyFill="0" applyBorder="0" applyAlignment="0" applyProtection="0"/>
    <xf numFmtId="0" fontId="79" fillId="38" borderId="0" applyNumberFormat="0" applyBorder="0" applyAlignment="0" applyProtection="0"/>
    <xf numFmtId="0" fontId="80" fillId="0" borderId="20" applyNumberFormat="0" applyFill="0" applyAlignment="0" applyProtection="0"/>
    <xf numFmtId="0" fontId="80" fillId="0" borderId="20"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2" fillId="0" borderId="22" applyNumberFormat="0" applyFill="0" applyAlignment="0" applyProtection="0"/>
    <xf numFmtId="0" fontId="82" fillId="0" borderId="22" applyNumberFormat="0" applyFill="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0" fillId="0" borderId="0" applyNumberFormat="0" applyFill="0" applyBorder="0" applyAlignment="0" applyProtection="0">
      <alignment vertical="top"/>
      <protection locked="0"/>
    </xf>
    <xf numFmtId="0" fontId="8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84" fillId="0" borderId="23" applyNumberFormat="0" applyFill="0" applyAlignment="0" applyProtection="0"/>
    <xf numFmtId="0" fontId="85" fillId="40" borderId="0" applyNumberFormat="0" applyBorder="0" applyAlignment="0" applyProtection="0"/>
    <xf numFmtId="0" fontId="86" fillId="0" borderId="0"/>
    <xf numFmtId="0" fontId="50" fillId="0" borderId="0"/>
    <xf numFmtId="0" fontId="86" fillId="0" borderId="0"/>
    <xf numFmtId="0" fontId="50" fillId="0" borderId="0"/>
    <xf numFmtId="0" fontId="50"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87" fillId="0" borderId="0"/>
    <xf numFmtId="0" fontId="50" fillId="0" borderId="0"/>
    <xf numFmtId="169" fontId="51" fillId="0" borderId="0"/>
    <xf numFmtId="0" fontId="73" fillId="0" borderId="0"/>
    <xf numFmtId="0" fontId="23" fillId="0" borderId="0"/>
    <xf numFmtId="0" fontId="23" fillId="0" borderId="0"/>
    <xf numFmtId="0" fontId="56" fillId="0" borderId="0"/>
    <xf numFmtId="0" fontId="50" fillId="0" borderId="0"/>
    <xf numFmtId="0" fontId="56" fillId="0" borderId="0"/>
    <xf numFmtId="0" fontId="50" fillId="0" borderId="0"/>
    <xf numFmtId="0" fontId="61" fillId="0" borderId="0"/>
    <xf numFmtId="0" fontId="50"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61" fillId="0" borderId="0"/>
    <xf numFmtId="0" fontId="73" fillId="0" borderId="0"/>
    <xf numFmtId="0" fontId="73" fillId="0" borderId="0"/>
    <xf numFmtId="0" fontId="73"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73" fillId="0" borderId="0"/>
    <xf numFmtId="0" fontId="73" fillId="0" borderId="0"/>
    <xf numFmtId="0" fontId="73" fillId="0" borderId="0"/>
    <xf numFmtId="0" fontId="73" fillId="0" borderId="0"/>
    <xf numFmtId="0" fontId="61" fillId="0" borderId="0"/>
    <xf numFmtId="0" fontId="50" fillId="0" borderId="0">
      <alignment vertical="top"/>
    </xf>
    <xf numFmtId="0" fontId="73" fillId="0" borderId="0"/>
    <xf numFmtId="0" fontId="73" fillId="0" borderId="0"/>
    <xf numFmtId="0" fontId="73" fillId="0" borderId="0"/>
    <xf numFmtId="0" fontId="73" fillId="0" borderId="0"/>
    <xf numFmtId="0" fontId="61" fillId="0" borderId="0"/>
    <xf numFmtId="0" fontId="23" fillId="0" borderId="0"/>
    <xf numFmtId="0" fontId="73" fillId="0" borderId="0"/>
    <xf numFmtId="0" fontId="23" fillId="0" borderId="0"/>
    <xf numFmtId="0" fontId="73" fillId="0" borderId="0"/>
    <xf numFmtId="0" fontId="73" fillId="0" borderId="0"/>
    <xf numFmtId="0" fontId="73" fillId="0" borderId="0"/>
    <xf numFmtId="0" fontId="73" fillId="0" borderId="0"/>
    <xf numFmtId="0" fontId="56" fillId="0" borderId="0"/>
    <xf numFmtId="0" fontId="50" fillId="0" borderId="0">
      <alignment vertical="top"/>
    </xf>
    <xf numFmtId="0" fontId="56" fillId="0" borderId="0"/>
    <xf numFmtId="0" fontId="50" fillId="0" borderId="0">
      <alignment vertical="top"/>
    </xf>
    <xf numFmtId="0" fontId="50" fillId="0" borderId="0">
      <alignment vertical="top"/>
    </xf>
    <xf numFmtId="0" fontId="73" fillId="0" borderId="0"/>
    <xf numFmtId="0" fontId="56" fillId="0" borderId="0"/>
    <xf numFmtId="0" fontId="73" fillId="0" borderId="0"/>
    <xf numFmtId="0" fontId="50" fillId="0" borderId="0">
      <alignment vertical="top"/>
    </xf>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50" fillId="0" borderId="0">
      <alignment vertical="top"/>
    </xf>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6"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50" fillId="0" borderId="0"/>
    <xf numFmtId="0" fontId="50" fillId="0" borderId="0">
      <alignment vertical="top"/>
    </xf>
    <xf numFmtId="0" fontId="50" fillId="0" borderId="0">
      <alignment vertical="top"/>
    </xf>
    <xf numFmtId="0" fontId="50" fillId="0" borderId="0"/>
    <xf numFmtId="0" fontId="50" fillId="0" borderId="0">
      <alignment vertical="top"/>
    </xf>
    <xf numFmtId="0" fontId="50" fillId="0" borderId="0"/>
    <xf numFmtId="0" fontId="50"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23" fillId="0" borderId="0"/>
    <xf numFmtId="0" fontId="73" fillId="0" borderId="0"/>
    <xf numFmtId="0" fontId="73" fillId="0" borderId="0"/>
    <xf numFmtId="0" fontId="73" fillId="0" borderId="0"/>
    <xf numFmtId="0" fontId="14" fillId="0" borderId="0" applyProtection="0">
      <protection locked="0"/>
    </xf>
    <xf numFmtId="0" fontId="23" fillId="0" borderId="0" applyProtection="0">
      <protection locked="0"/>
    </xf>
    <xf numFmtId="0" fontId="23" fillId="0" borderId="0" applyProtection="0">
      <protection locked="0"/>
    </xf>
    <xf numFmtId="0" fontId="51" fillId="0" borderId="0"/>
    <xf numFmtId="0" fontId="14" fillId="0" borderId="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65"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88" fillId="36" borderId="25" applyNumberFormat="0" applyAlignment="0" applyProtection="0"/>
    <xf numFmtId="0" fontId="88" fillId="36" borderId="25" applyNumberFormat="0" applyAlignment="0" applyProtection="0"/>
    <xf numFmtId="0" fontId="19" fillId="0" borderId="0" applyNumberFormat="0" applyFill="0" applyBorder="0">
      <alignment horizontal="left"/>
    </xf>
    <xf numFmtId="0" fontId="89" fillId="0" borderId="0" applyNumberFormat="0" applyFill="0" applyBorder="0" applyAlignment="0" applyProtection="0"/>
    <xf numFmtId="0" fontId="90" fillId="0" borderId="26" applyNumberFormat="0" applyFill="0" applyAlignment="0" applyProtection="0"/>
    <xf numFmtId="0" fontId="90" fillId="0" borderId="26" applyNumberFormat="0" applyFill="0" applyAlignment="0" applyProtection="0"/>
    <xf numFmtId="0" fontId="9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4" fontId="98"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65" fillId="41" borderId="24" applyNumberFormat="0" applyFont="0" applyAlignment="0" applyProtection="0"/>
    <xf numFmtId="0" fontId="9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08" fillId="0" borderId="0" applyFont="0" applyFill="0" applyBorder="0" applyAlignment="0" applyProtection="0"/>
    <xf numFmtId="0" fontId="10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4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5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608">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49" fontId="14" fillId="0" borderId="0" xfId="543" applyNumberFormat="1"/>
    <xf numFmtId="0" fontId="14" fillId="0" borderId="8" xfId="543" applyBorder="1"/>
    <xf numFmtId="0" fontId="14" fillId="0" borderId="9" xfId="543" applyBorder="1"/>
    <xf numFmtId="0" fontId="14" fillId="0" borderId="10" xfId="543" applyBorder="1"/>
    <xf numFmtId="0" fontId="14" fillId="0" borderId="1" xfId="543" applyBorder="1"/>
    <xf numFmtId="0" fontId="14" fillId="0" borderId="12" xfId="543" applyBorder="1"/>
    <xf numFmtId="0" fontId="14" fillId="0" borderId="2" xfId="543" applyBorder="1"/>
    <xf numFmtId="0" fontId="14" fillId="0" borderId="7" xfId="543" applyBorder="1"/>
    <xf numFmtId="0" fontId="14" fillId="0" borderId="0" xfId="543" applyAlignment="1">
      <alignment horizontal="center"/>
    </xf>
    <xf numFmtId="0" fontId="22" fillId="0" borderId="6" xfId="543" applyFont="1" applyBorder="1" applyAlignment="1">
      <alignment vertical="top" wrapText="1"/>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39"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14" fillId="0" borderId="0" xfId="0" applyFont="1" applyAlignment="1">
      <alignment horizontal="left"/>
    </xf>
    <xf numFmtId="0" fontId="14" fillId="0" borderId="0" xfId="0" applyFont="1" applyAlignment="1">
      <alignment vertical="top"/>
    </xf>
    <xf numFmtId="0" fontId="38"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0" fillId="0" borderId="0" xfId="0" applyFont="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45" fillId="0" borderId="3" xfId="0" applyFont="1" applyBorder="1" applyAlignment="1">
      <alignment horizontal="left" vertical="top"/>
    </xf>
    <xf numFmtId="0" fontId="45" fillId="0" borderId="13" xfId="0" applyFont="1" applyBorder="1" applyAlignment="1">
      <alignment horizontal="center" wrapText="1"/>
    </xf>
    <xf numFmtId="0" fontId="45" fillId="0" borderId="13" xfId="0" applyFont="1" applyBorder="1" applyAlignment="1">
      <alignment horizontal="center" vertical="top" wrapText="1"/>
    </xf>
    <xf numFmtId="0" fontId="45" fillId="2" borderId="13" xfId="0" applyFont="1" applyFill="1" applyBorder="1" applyAlignment="1">
      <alignment horizontal="center" wrapText="1"/>
    </xf>
    <xf numFmtId="0" fontId="46" fillId="2" borderId="11" xfId="0" applyFont="1" applyFill="1" applyBorder="1" applyAlignment="1">
      <alignment horizontal="left" vertical="top" wrapText="1"/>
    </xf>
    <xf numFmtId="0" fontId="47" fillId="0" borderId="11" xfId="0" applyFont="1" applyBorder="1" applyAlignment="1">
      <alignment vertical="top" wrapText="1"/>
    </xf>
    <xf numFmtId="0" fontId="45" fillId="0" borderId="11" xfId="0" applyFont="1" applyBorder="1" applyAlignment="1">
      <alignment horizontal="right" vertical="top" wrapText="1"/>
    </xf>
    <xf numFmtId="168" fontId="45" fillId="0" borderId="11" xfId="0" applyNumberFormat="1" applyFont="1" applyBorder="1" applyAlignment="1">
      <alignment vertical="top" wrapText="1"/>
    </xf>
    <xf numFmtId="0" fontId="45" fillId="2" borderId="11" xfId="0" applyFont="1" applyFill="1" applyBorder="1" applyAlignment="1">
      <alignment vertical="top" wrapText="1"/>
    </xf>
    <xf numFmtId="0" fontId="45" fillId="0" borderId="11" xfId="0" applyFont="1" applyBorder="1" applyAlignment="1">
      <alignment vertical="top" wrapText="1"/>
    </xf>
    <xf numFmtId="0" fontId="17" fillId="0" borderId="11" xfId="0" applyFont="1" applyBorder="1" applyAlignment="1">
      <alignment horizontal="right" vertical="top" wrapText="1"/>
    </xf>
    <xf numFmtId="0" fontId="45" fillId="0" borderId="0" xfId="0" applyFont="1" applyAlignment="1">
      <alignment horizontal="left" vertical="top"/>
    </xf>
    <xf numFmtId="0" fontId="47" fillId="0" borderId="0" xfId="0" applyFont="1" applyAlignment="1">
      <alignment vertical="top" wrapText="1"/>
    </xf>
    <xf numFmtId="0" fontId="45" fillId="0" borderId="0" xfId="0" applyFont="1" applyAlignment="1">
      <alignment horizontal="right" vertical="top"/>
    </xf>
    <xf numFmtId="0" fontId="47" fillId="2" borderId="0" xfId="0" applyFont="1" applyFill="1" applyAlignment="1">
      <alignment vertical="top" wrapText="1"/>
    </xf>
    <xf numFmtId="0" fontId="45" fillId="0" borderId="0" xfId="0" applyFont="1" applyAlignment="1">
      <alignment vertical="top"/>
    </xf>
    <xf numFmtId="0" fontId="14"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2" fillId="0" borderId="0" xfId="0" applyFont="1" applyAlignment="1">
      <alignment horizontal="center"/>
    </xf>
    <xf numFmtId="0" fontId="21" fillId="0" borderId="0" xfId="0" quotePrefix="1" applyFont="1" applyAlignment="1">
      <alignment horizontal="center"/>
    </xf>
    <xf numFmtId="49" fontId="0" fillId="0" borderId="0" xfId="0" applyNumberFormat="1"/>
    <xf numFmtId="0" fontId="40" fillId="0" borderId="0" xfId="0" applyFont="1" applyAlignment="1">
      <alignment horizontal="left"/>
    </xf>
    <xf numFmtId="49" fontId="21" fillId="0" borderId="0" xfId="0" applyNumberFormat="1" applyFont="1" applyAlignment="1">
      <alignment horizontal="left"/>
    </xf>
    <xf numFmtId="0" fontId="44" fillId="0" borderId="3" xfId="0" applyFont="1" applyBorder="1"/>
    <xf numFmtId="168" fontId="0" fillId="0" borderId="0" xfId="0" applyNumberFormat="1" applyAlignment="1">
      <alignment horizontal="center"/>
    </xf>
    <xf numFmtId="0" fontId="45" fillId="0" borderId="4" xfId="0" applyFont="1" applyBorder="1" applyAlignment="1">
      <alignment horizontal="right"/>
    </xf>
    <xf numFmtId="0" fontId="50" fillId="0" borderId="0" xfId="0" applyFont="1"/>
    <xf numFmtId="168" fontId="14" fillId="0" borderId="0" xfId="0" applyNumberFormat="1" applyFont="1" applyAlignment="1">
      <alignment horizontal="left" vertical="top"/>
    </xf>
    <xf numFmtId="0" fontId="0" fillId="0" borderId="0" xfId="0" applyAlignment="1">
      <alignment vertical="center"/>
    </xf>
    <xf numFmtId="0" fontId="47" fillId="0" borderId="0" xfId="0" applyFont="1" applyAlignment="1">
      <alignment horizontal="right" vertical="top" wrapText="1"/>
    </xf>
    <xf numFmtId="0" fontId="47" fillId="0" borderId="14" xfId="0" applyFont="1" applyBorder="1" applyAlignment="1">
      <alignment vertical="top" wrapText="1"/>
    </xf>
    <xf numFmtId="0" fontId="47" fillId="0" borderId="11" xfId="0" applyFont="1" applyBorder="1" applyAlignment="1" applyProtection="1">
      <alignment vertical="top"/>
      <protection locked="0"/>
    </xf>
    <xf numFmtId="0" fontId="21" fillId="0" borderId="0" xfId="542" applyFont="1" applyProtection="1">
      <protection locked="0"/>
    </xf>
    <xf numFmtId="0" fontId="14" fillId="0" borderId="0" xfId="539" applyProtection="1"/>
    <xf numFmtId="0" fontId="21" fillId="0" borderId="0" xfId="543" applyFont="1"/>
    <xf numFmtId="0" fontId="14" fillId="0" borderId="0" xfId="0" applyFont="1" applyProtection="1">
      <protection locked="0"/>
    </xf>
    <xf numFmtId="0" fontId="53"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19" fillId="0" borderId="0" xfId="0" applyFont="1"/>
    <xf numFmtId="0" fontId="55" fillId="0" borderId="0" xfId="0" applyFont="1"/>
    <xf numFmtId="0" fontId="53" fillId="0" borderId="0" xfId="0" applyFont="1"/>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54" fillId="0" borderId="0" xfId="0" applyFont="1"/>
    <xf numFmtId="168" fontId="19" fillId="0" borderId="0" xfId="0" applyNumberFormat="1" applyFont="1"/>
    <xf numFmtId="10" fontId="19" fillId="0" borderId="0" xfId="0" applyNumberFormat="1" applyFont="1" applyAlignment="1">
      <alignment horizontal="center"/>
    </xf>
    <xf numFmtId="3" fontId="57" fillId="0" borderId="0" xfId="0" applyNumberFormat="1" applyFont="1"/>
    <xf numFmtId="3" fontId="19" fillId="0" borderId="0" xfId="0" applyNumberFormat="1" applyFont="1"/>
    <xf numFmtId="168" fontId="54" fillId="0" borderId="0" xfId="0" applyNumberFormat="1" applyFont="1"/>
    <xf numFmtId="168" fontId="54"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3" fontId="23" fillId="0" borderId="0" xfId="0" applyNumberFormat="1" applyFont="1" applyAlignment="1">
      <alignment vertical="top"/>
    </xf>
    <xf numFmtId="10" fontId="21" fillId="0" borderId="0" xfId="0" applyNumberFormat="1" applyFont="1" applyAlignment="1">
      <alignment horizontal="center"/>
    </xf>
    <xf numFmtId="0" fontId="53" fillId="0" borderId="6" xfId="0" applyFont="1" applyBorder="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0" borderId="4" xfId="271" applyBorder="1"/>
    <xf numFmtId="0" fontId="23"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2" fillId="0" borderId="0" xfId="0" applyNumberFormat="1" applyFont="1" applyAlignment="1">
      <alignment horizontal="center"/>
    </xf>
    <xf numFmtId="4" fontId="0" fillId="0" borderId="0" xfId="0" applyNumberFormat="1"/>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0"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0" fillId="2" borderId="11" xfId="271" applyFont="1" applyFill="1" applyBorder="1" applyAlignment="1" applyProtection="1">
      <alignment horizontal="left" vertical="top" wrapText="1"/>
      <protection locked="0"/>
    </xf>
    <xf numFmtId="0" fontId="44" fillId="0" borderId="11" xfId="0" applyFont="1" applyBorder="1" applyAlignment="1">
      <alignment horizontal="right" vertical="top" wrapText="1"/>
    </xf>
    <xf numFmtId="0" fontId="51" fillId="0" borderId="0" xfId="542"/>
    <xf numFmtId="0" fontId="31" fillId="8" borderId="0" xfId="542" applyFont="1" applyFill="1"/>
    <xf numFmtId="0" fontId="44" fillId="0" borderId="11" xfId="271" applyFont="1" applyBorder="1" applyAlignment="1">
      <alignment horizontal="right" vertical="top"/>
    </xf>
    <xf numFmtId="0" fontId="44"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62" fillId="0" borderId="0" xfId="0" applyFont="1" applyAlignment="1">
      <alignment vertical="center" wrapText="1"/>
    </xf>
    <xf numFmtId="0" fontId="62" fillId="0" borderId="0" xfId="0" applyFont="1" applyAlignment="1">
      <alignment vertical="center"/>
    </xf>
    <xf numFmtId="0" fontId="62" fillId="0" borderId="0" xfId="0" applyFont="1" applyAlignment="1">
      <alignment horizontal="left" vertical="center" indent="1"/>
    </xf>
    <xf numFmtId="0" fontId="23" fillId="0" borderId="0" xfId="271" applyAlignment="1" applyProtection="1">
      <alignment horizontal="left"/>
      <protection locked="0"/>
    </xf>
    <xf numFmtId="0" fontId="63" fillId="0" borderId="0" xfId="0" applyFont="1" applyAlignment="1">
      <alignment horizontal="left" vertical="center"/>
    </xf>
    <xf numFmtId="49" fontId="39" fillId="0" borderId="0" xfId="0" applyNumberFormat="1" applyFont="1" applyAlignment="1">
      <alignment horizontal="center"/>
    </xf>
    <xf numFmtId="0" fontId="42" fillId="0" borderId="0" xfId="271" applyFont="1" applyAlignment="1">
      <alignment horizontal="center"/>
    </xf>
    <xf numFmtId="49" fontId="23" fillId="0" borderId="0" xfId="271" applyNumberFormat="1" applyAlignment="1">
      <alignment horizontal="center"/>
    </xf>
    <xf numFmtId="0" fontId="44" fillId="0" borderId="0" xfId="0" applyFont="1"/>
    <xf numFmtId="5" fontId="67" fillId="0" borderId="11" xfId="541" applyNumberFormat="1" applyFont="1" applyBorder="1" applyAlignment="1" applyProtection="1">
      <alignment horizontal="center"/>
    </xf>
    <xf numFmtId="5" fontId="67" fillId="42" borderId="11" xfId="541" applyNumberFormat="1" applyFont="1" applyFill="1" applyBorder="1" applyAlignment="1" applyProtection="1">
      <alignment horizontal="center"/>
    </xf>
    <xf numFmtId="5" fontId="67" fillId="2" borderId="11" xfId="541" applyNumberFormat="1" applyFont="1" applyFill="1" applyBorder="1" applyAlignment="1" applyProtection="1">
      <alignment horizontal="center"/>
    </xf>
    <xf numFmtId="0" fontId="44" fillId="0" borderId="0" xfId="0" applyFont="1" applyAlignment="1">
      <alignment vertical="top" wrapText="1"/>
    </xf>
    <xf numFmtId="0" fontId="44" fillId="0" borderId="0" xfId="0" applyFont="1" applyAlignment="1">
      <alignment vertical="top"/>
    </xf>
    <xf numFmtId="0" fontId="44" fillId="2" borderId="0" xfId="0" applyFont="1" applyFill="1" applyAlignment="1">
      <alignment vertical="top" wrapText="1"/>
    </xf>
    <xf numFmtId="0" fontId="69" fillId="0" borderId="13" xfId="0" applyFont="1" applyBorder="1" applyAlignment="1">
      <alignment vertical="top" wrapText="1"/>
    </xf>
    <xf numFmtId="0" fontId="28" fillId="0" borderId="0" xfId="0" applyFont="1" applyAlignment="1">
      <alignment vertical="top" wrapText="1"/>
    </xf>
    <xf numFmtId="0" fontId="69" fillId="2" borderId="13" xfId="0" applyFont="1" applyFill="1" applyBorder="1" applyAlignment="1">
      <alignment vertical="top" wrapText="1"/>
    </xf>
    <xf numFmtId="0" fontId="69" fillId="0" borderId="0" xfId="0" applyFont="1" applyAlignment="1">
      <alignment vertical="top" wrapText="1"/>
    </xf>
    <xf numFmtId="0" fontId="69" fillId="2" borderId="0" xfId="0" applyFont="1" applyFill="1" applyAlignment="1">
      <alignment vertical="top" wrapText="1"/>
    </xf>
    <xf numFmtId="0" fontId="44" fillId="0" borderId="0" xfId="0" applyFont="1" applyAlignment="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lignment horizontal="right" vertical="top" wrapText="1"/>
    </xf>
    <xf numFmtId="0" fontId="21" fillId="0" borderId="0" xfId="0" applyFont="1" applyAlignment="1">
      <alignment horizontal="left" vertical="top" wrapText="1"/>
    </xf>
    <xf numFmtId="0" fontId="53"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44" fillId="0" borderId="11" xfId="0" applyNumberFormat="1" applyFont="1" applyBorder="1" applyAlignment="1">
      <alignment vertical="top" wrapText="1"/>
    </xf>
    <xf numFmtId="168" fontId="44" fillId="4" borderId="11" xfId="0" applyNumberFormat="1" applyFont="1" applyFill="1" applyBorder="1" applyAlignment="1">
      <alignment vertical="top" wrapText="1"/>
    </xf>
    <xf numFmtId="0" fontId="93" fillId="0" borderId="0" xfId="0" applyFont="1" applyAlignment="1">
      <alignment horizontal="left" vertical="top"/>
    </xf>
    <xf numFmtId="0" fontId="94" fillId="0" borderId="0" xfId="0" applyFont="1" applyAlignment="1">
      <alignment horizontal="left" vertical="top"/>
    </xf>
    <xf numFmtId="0" fontId="6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52" fillId="8" borderId="11" xfId="542" applyFont="1" applyFill="1" applyBorder="1" applyAlignment="1">
      <alignment horizontal="left"/>
    </xf>
    <xf numFmtId="0" fontId="52"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46" fillId="2" borderId="11" xfId="569" applyFont="1" applyFill="1" applyBorder="1" applyAlignment="1">
      <alignment horizontal="left" vertical="top" wrapText="1"/>
    </xf>
    <xf numFmtId="6" fontId="44" fillId="4" borderId="11" xfId="569" applyNumberFormat="1" applyFont="1" applyFill="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6" fontId="44" fillId="0" borderId="11" xfId="569" applyNumberFormat="1" applyFont="1" applyBorder="1" applyAlignment="1">
      <alignment vertical="top" wrapText="1"/>
    </xf>
    <xf numFmtId="6" fontId="44" fillId="5" borderId="11" xfId="569" applyNumberFormat="1" applyFont="1" applyFill="1" applyBorder="1" applyAlignment="1" applyProtection="1">
      <alignment vertical="top" wrapText="1"/>
      <protection locked="0"/>
    </xf>
    <xf numFmtId="6" fontId="44" fillId="6" borderId="11" xfId="569" applyNumberFormat="1" applyFont="1" applyFill="1" applyBorder="1" applyAlignment="1">
      <alignment horizontal="center" vertical="top" wrapText="1"/>
    </xf>
    <xf numFmtId="0" fontId="44" fillId="0" borderId="11" xfId="569" applyFont="1" applyBorder="1" applyAlignment="1">
      <alignment horizontal="right" vertical="top" wrapText="1"/>
    </xf>
    <xf numFmtId="0" fontId="45" fillId="0" borderId="11" xfId="569" applyFont="1" applyBorder="1" applyAlignment="1">
      <alignment horizontal="right" vertical="top" wrapText="1"/>
    </xf>
    <xf numFmtId="0" fontId="44" fillId="0" borderId="11" xfId="569" applyFont="1" applyBorder="1" applyAlignment="1">
      <alignment horizontal="right" vertical="top"/>
    </xf>
    <xf numFmtId="6" fontId="45" fillId="0" borderId="11" xfId="569" applyNumberFormat="1" applyFont="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0" fontId="17" fillId="0" borderId="11" xfId="569" applyFont="1" applyBorder="1" applyAlignment="1">
      <alignment horizontal="right" vertical="top" wrapText="1"/>
    </xf>
    <xf numFmtId="0" fontId="45" fillId="0" borderId="0" xfId="569" applyFont="1" applyAlignment="1">
      <alignment horizontal="left" vertical="top"/>
    </xf>
    <xf numFmtId="6" fontId="44" fillId="0" borderId="0" xfId="569" applyNumberFormat="1" applyFont="1" applyAlignment="1">
      <alignment horizontal="left" vertical="top"/>
    </xf>
    <xf numFmtId="0" fontId="94" fillId="0" borderId="0" xfId="569" applyFont="1" applyAlignment="1">
      <alignment horizontal="left" vertical="top"/>
    </xf>
    <xf numFmtId="6" fontId="44" fillId="0" borderId="0" xfId="569" applyNumberFormat="1" applyFont="1" applyAlignment="1">
      <alignment vertical="top" wrapText="1"/>
    </xf>
    <xf numFmtId="0" fontId="44" fillId="0" borderId="0" xfId="569" applyFont="1" applyAlignment="1">
      <alignment horizontal="left" vertical="top"/>
    </xf>
    <xf numFmtId="0" fontId="44" fillId="0" borderId="12" xfId="569" applyFont="1" applyBorder="1" applyAlignment="1">
      <alignment vertical="top" wrapText="1"/>
    </xf>
    <xf numFmtId="0" fontId="21" fillId="0" borderId="0" xfId="569" applyFont="1" applyAlignment="1">
      <alignment horizontal="left" vertical="top"/>
    </xf>
    <xf numFmtId="0" fontId="97" fillId="0" borderId="0" xfId="569" applyFont="1" applyAlignment="1">
      <alignment horizontal="left" vertical="top"/>
    </xf>
    <xf numFmtId="0" fontId="53"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44" fillId="0" borderId="0" xfId="569" applyFont="1" applyAlignment="1">
      <alignment vertical="top"/>
    </xf>
    <xf numFmtId="168" fontId="44"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44" fillId="0" borderId="0" xfId="569" applyFont="1" applyAlignment="1">
      <alignment horizontal="right" vertical="top" wrapText="1"/>
    </xf>
    <xf numFmtId="0" fontId="21" fillId="0" borderId="0" xfId="569" applyFont="1" applyAlignment="1">
      <alignment horizontal="left" vertical="top" wrapText="1"/>
    </xf>
    <xf numFmtId="168" fontId="44"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69" fillId="0" borderId="0" xfId="569" applyFont="1" applyAlignment="1">
      <alignment vertical="top" wrapText="1"/>
    </xf>
    <xf numFmtId="0" fontId="69" fillId="0" borderId="12" xfId="569" applyFont="1" applyBorder="1" applyAlignment="1">
      <alignment vertical="top" wrapText="1"/>
    </xf>
    <xf numFmtId="0" fontId="69" fillId="0" borderId="8" xfId="569" applyFont="1" applyBorder="1" applyAlignment="1">
      <alignment vertical="top" wrapText="1"/>
    </xf>
    <xf numFmtId="0" fontId="28" fillId="0" borderId="0" xfId="569" applyFont="1" applyAlignment="1">
      <alignment horizontal="right" vertical="top" wrapText="1"/>
    </xf>
    <xf numFmtId="0" fontId="69" fillId="0" borderId="0" xfId="569" applyFont="1" applyAlignment="1">
      <alignment horizontal="right" vertical="top" wrapText="1"/>
    </xf>
    <xf numFmtId="0" fontId="45" fillId="0" borderId="3" xfId="569" applyFont="1" applyBorder="1" applyAlignment="1">
      <alignment horizontal="left"/>
    </xf>
    <xf numFmtId="0" fontId="45" fillId="0" borderId="13" xfId="569" applyFont="1" applyBorder="1" applyAlignment="1">
      <alignment horizontal="center" wrapText="1"/>
    </xf>
    <xf numFmtId="0" fontId="45" fillId="0" borderId="8" xfId="569" applyFont="1" applyBorder="1" applyAlignment="1">
      <alignment horizontal="center" wrapText="1"/>
    </xf>
    <xf numFmtId="0" fontId="45"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4"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9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54" fillId="0" borderId="0" xfId="271" applyFont="1" applyAlignment="1">
      <alignment horizontal="left"/>
    </xf>
    <xf numFmtId="0" fontId="54"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44" fillId="0" borderId="0" xfId="569" applyFont="1" applyAlignment="1">
      <alignment horizontal="left"/>
    </xf>
    <xf numFmtId="0" fontId="14" fillId="0" borderId="3" xfId="569" applyBorder="1"/>
    <xf numFmtId="0" fontId="0" fillId="5" borderId="6" xfId="0" applyFill="1" applyBorder="1" applyProtection="1">
      <protection locked="0"/>
    </xf>
    <xf numFmtId="0" fontId="96" fillId="0" borderId="0" xfId="1834"/>
    <xf numFmtId="0" fontId="0" fillId="0" borderId="0" xfId="0" applyAlignment="1">
      <alignment horizontal="left" vertical="top"/>
    </xf>
    <xf numFmtId="0" fontId="95" fillId="0" borderId="0" xfId="0" applyFont="1" applyAlignment="1">
      <alignment vertical="top" wrapText="1"/>
    </xf>
    <xf numFmtId="0" fontId="44"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38" fillId="0" borderId="0" xfId="1192" applyFont="1"/>
    <xf numFmtId="0" fontId="44" fillId="0" borderId="11" xfId="0" applyFont="1" applyBorder="1" applyAlignment="1">
      <alignment horizontal="right" vertical="center"/>
    </xf>
    <xf numFmtId="0" fontId="14" fillId="0" borderId="0" xfId="1192" applyAlignment="1">
      <alignment horizontal="left" vertical="top" wrapText="1"/>
    </xf>
    <xf numFmtId="0" fontId="38" fillId="0" borderId="0" xfId="0" applyFont="1" applyAlignment="1">
      <alignment vertical="top" wrapText="1"/>
    </xf>
    <xf numFmtId="0" fontId="38" fillId="0" borderId="0" xfId="0" applyFont="1" applyAlignment="1">
      <alignment horizontal="left" vertical="top" wrapText="1"/>
    </xf>
    <xf numFmtId="6" fontId="45" fillId="0" borderId="0" xfId="569" applyNumberFormat="1" applyFont="1" applyAlignment="1">
      <alignment horizontal="right" vertical="top"/>
    </xf>
    <xf numFmtId="0" fontId="14" fillId="0" borderId="0" xfId="0" applyFont="1" applyAlignment="1">
      <alignment vertical="top" wrapText="1"/>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38" fillId="0" borderId="0" xfId="0" applyFont="1" applyAlignment="1">
      <alignment horizontal="left" vertical="top"/>
    </xf>
    <xf numFmtId="0" fontId="38"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2"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2"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0" fillId="0" borderId="0" xfId="569" applyFont="1" applyAlignment="1">
      <alignment horizontal="left"/>
    </xf>
    <xf numFmtId="4" fontId="42"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39" fillId="0" borderId="0" xfId="569" applyFont="1" applyAlignment="1">
      <alignment horizontal="left"/>
    </xf>
    <xf numFmtId="0" fontId="15" fillId="0" borderId="0" xfId="244" applyNumberFormat="1" applyFill="1" applyAlignment="1" applyProtection="1">
      <alignment horizontal="left"/>
      <protection locked="0"/>
    </xf>
    <xf numFmtId="0" fontId="44" fillId="0" borderId="11" xfId="0" applyFont="1" applyBorder="1" applyAlignment="1" applyProtection="1">
      <alignment horizontal="right" vertical="top" wrapText="1"/>
      <protection locked="0"/>
    </xf>
    <xf numFmtId="0" fontId="14" fillId="0" borderId="11" xfId="271" applyFont="1" applyBorder="1" applyAlignment="1">
      <alignment horizontal="right" vertical="top" wrapText="1"/>
    </xf>
    <xf numFmtId="0" fontId="22" fillId="0" borderId="0" xfId="569" applyFont="1" applyAlignment="1">
      <alignment horizontal="left"/>
    </xf>
    <xf numFmtId="0" fontId="93" fillId="0" borderId="0" xfId="0" applyFont="1"/>
    <xf numFmtId="0" fontId="104" fillId="0" borderId="0" xfId="0" applyFont="1" applyAlignment="1">
      <alignment horizontal="left" vertical="top"/>
    </xf>
    <xf numFmtId="0" fontId="105" fillId="0" borderId="0" xfId="0" applyFont="1" applyAlignment="1">
      <alignment horizontal="left" vertical="top"/>
    </xf>
    <xf numFmtId="168" fontId="22" fillId="0" borderId="0" xfId="0" applyNumberFormat="1" applyFont="1" applyAlignment="1">
      <alignment horizontal="left" vertical="top" wrapText="1"/>
    </xf>
    <xf numFmtId="168" fontId="44" fillId="5" borderId="11" xfId="0" applyNumberFormat="1" applyFont="1" applyFill="1" applyBorder="1" applyAlignment="1">
      <alignment vertical="top" wrapText="1"/>
    </xf>
    <xf numFmtId="0" fontId="14" fillId="0" borderId="0" xfId="271" applyFont="1" applyAlignment="1">
      <alignment horizontal="left" vertical="top"/>
    </xf>
    <xf numFmtId="0" fontId="44"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49" fillId="0" borderId="0" xfId="569" applyFont="1"/>
    <xf numFmtId="0" fontId="34" fillId="0" borderId="0" xfId="569" applyFont="1"/>
    <xf numFmtId="0" fontId="14" fillId="0" borderId="0" xfId="1192" applyAlignment="1">
      <alignment vertical="top" wrapText="1"/>
    </xf>
    <xf numFmtId="49" fontId="14" fillId="0" borderId="0" xfId="1192" applyNumberFormat="1" applyAlignment="1">
      <alignment vertical="top" wrapText="1"/>
    </xf>
    <xf numFmtId="0" fontId="46" fillId="0" borderId="9" xfId="543" applyFont="1" applyBorder="1" applyAlignment="1">
      <alignment vertical="top"/>
    </xf>
    <xf numFmtId="0" fontId="14" fillId="0" borderId="0" xfId="0" applyFont="1" applyAlignment="1">
      <alignment vertical="center"/>
    </xf>
    <xf numFmtId="0" fontId="106" fillId="0" borderId="0" xfId="0" applyFont="1"/>
    <xf numFmtId="3" fontId="93" fillId="0" borderId="0" xfId="0" applyNumberFormat="1" applyFont="1"/>
    <xf numFmtId="0" fontId="93" fillId="0" borderId="0" xfId="0" applyFont="1" applyAlignment="1">
      <alignment horizontal="left"/>
    </xf>
    <xf numFmtId="168" fontId="107" fillId="0" borderId="0" xfId="0" applyNumberFormat="1" applyFont="1" applyAlignment="1">
      <alignment horizontal="left" vertical="top"/>
    </xf>
    <xf numFmtId="0" fontId="93" fillId="0" borderId="0" xfId="0" applyFont="1" applyAlignment="1">
      <alignment horizontal="left" vertical="center"/>
    </xf>
    <xf numFmtId="0" fontId="10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39"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11" fillId="0" borderId="53" xfId="4496" applyFont="1" applyBorder="1" applyAlignment="1">
      <alignment horizontal="left" vertical="top"/>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4" fillId="0" borderId="0" xfId="4495" applyFont="1" applyAlignment="1">
      <alignment horizontal="left" vertical="center"/>
    </xf>
    <xf numFmtId="0" fontId="112" fillId="0" borderId="0" xfId="4496" applyFont="1" applyAlignment="1">
      <alignment vertical="center"/>
    </xf>
    <xf numFmtId="0" fontId="110" fillId="0" borderId="0" xfId="4496" applyFont="1"/>
    <xf numFmtId="0" fontId="110" fillId="0" borderId="0" xfId="4496" applyFont="1" applyAlignment="1">
      <alignment vertical="center"/>
    </xf>
    <xf numFmtId="0" fontId="11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0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0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10" fillId="0" borderId="53" xfId="4496" applyFont="1" applyBorder="1" applyAlignment="1">
      <alignment vertical="top" wrapText="1"/>
    </xf>
    <xf numFmtId="0" fontId="110" fillId="0" borderId="0" xfId="4496" applyFont="1" applyAlignment="1">
      <alignment vertical="top" wrapText="1"/>
    </xf>
    <xf numFmtId="10" fontId="110" fillId="0" borderId="0" xfId="4496" applyNumberFormat="1" applyFont="1" applyAlignment="1">
      <alignment vertical="top" wrapText="1"/>
    </xf>
    <xf numFmtId="0" fontId="110" fillId="0" borderId="54" xfId="4496" applyFont="1" applyBorder="1" applyAlignment="1">
      <alignment vertical="top" wrapText="1"/>
    </xf>
    <xf numFmtId="0" fontId="110" fillId="0" borderId="0" xfId="4496" applyFont="1" applyAlignment="1">
      <alignment vertical="top"/>
    </xf>
    <xf numFmtId="165" fontId="11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10" fillId="0" borderId="53" xfId="4496" applyFont="1" applyBorder="1" applyAlignment="1">
      <alignment horizontal="left" vertical="top" wrapText="1"/>
    </xf>
    <xf numFmtId="0" fontId="11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44"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44"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0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0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0"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0"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1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0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39" fillId="0" borderId="0" xfId="4495" applyFont="1"/>
    <xf numFmtId="0" fontId="22" fillId="0" borderId="3" xfId="4495" applyFont="1" applyBorder="1" applyAlignment="1">
      <alignment horizontal="center"/>
    </xf>
    <xf numFmtId="0" fontId="108" fillId="0" borderId="8" xfId="4495" applyBorder="1"/>
    <xf numFmtId="0" fontId="21" fillId="0" borderId="8" xfId="4495" applyFont="1" applyBorder="1" applyAlignment="1">
      <alignment vertical="top"/>
    </xf>
    <xf numFmtId="0" fontId="108" fillId="0" borderId="0" xfId="4495" applyAlignment="1">
      <alignment vertical="top"/>
    </xf>
    <xf numFmtId="0" fontId="21" fillId="0" borderId="4" xfId="4495" applyFont="1" applyBorder="1" applyAlignment="1">
      <alignment horizontal="center" vertical="top"/>
    </xf>
    <xf numFmtId="0" fontId="114" fillId="0" borderId="0" xfId="4495" applyFont="1" applyAlignment="1">
      <alignment horizontal="left" vertical="top"/>
    </xf>
    <xf numFmtId="0" fontId="11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18" fillId="0" borderId="0" xfId="4495" applyFont="1" applyAlignment="1">
      <alignment vertical="top" wrapText="1"/>
    </xf>
    <xf numFmtId="0" fontId="11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08" fillId="0" borderId="12" xfId="4495" applyBorder="1"/>
    <xf numFmtId="0" fontId="22" fillId="0" borderId="9" xfId="4495" applyFont="1" applyBorder="1"/>
    <xf numFmtId="0" fontId="108" fillId="0" borderId="10" xfId="4495" applyBorder="1"/>
    <xf numFmtId="0" fontId="30" fillId="0" borderId="3" xfId="4495" applyFont="1" applyBorder="1"/>
    <xf numFmtId="0" fontId="21" fillId="0" borderId="4" xfId="4495" applyFont="1" applyBorder="1"/>
    <xf numFmtId="0" fontId="108" fillId="0" borderId="12" xfId="4495" applyBorder="1" applyAlignment="1">
      <alignment vertical="top"/>
    </xf>
    <xf numFmtId="0" fontId="30" fillId="0" borderId="1" xfId="4495" applyFont="1" applyBorder="1"/>
    <xf numFmtId="0" fontId="118" fillId="0" borderId="2" xfId="4495" applyFont="1" applyBorder="1" applyAlignment="1">
      <alignment horizontal="left" wrapText="1"/>
    </xf>
    <xf numFmtId="0" fontId="118" fillId="0" borderId="2" xfId="4495" applyFont="1" applyBorder="1" applyAlignment="1">
      <alignment horizontal="left"/>
    </xf>
    <xf numFmtId="0" fontId="118" fillId="0" borderId="7" xfId="4495" applyFont="1" applyBorder="1" applyAlignment="1">
      <alignment horizontal="left" wrapText="1"/>
    </xf>
    <xf numFmtId="0" fontId="118" fillId="0" borderId="0" xfId="4495" applyFont="1" applyAlignment="1">
      <alignment horizontal="left" wrapText="1"/>
    </xf>
    <xf numFmtId="0" fontId="30" fillId="0" borderId="9" xfId="4495" applyFont="1" applyBorder="1"/>
    <xf numFmtId="0" fontId="22" fillId="0" borderId="10" xfId="4495" applyFont="1" applyBorder="1"/>
    <xf numFmtId="0" fontId="11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0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08" fillId="0" borderId="61" xfId="4495" applyBorder="1"/>
    <xf numFmtId="0" fontId="10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0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0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17" fillId="0" borderId="0" xfId="4495" applyFont="1"/>
    <xf numFmtId="0" fontId="10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0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44" fillId="0" borderId="0" xfId="4495" applyFont="1" applyAlignment="1">
      <alignment horizontal="left" vertical="top"/>
    </xf>
    <xf numFmtId="0" fontId="22" fillId="0" borderId="0" xfId="4495" quotePrefix="1" applyFont="1" applyAlignment="1">
      <alignment horizontal="center" vertical="top"/>
    </xf>
    <xf numFmtId="0" fontId="45" fillId="0" borderId="0" xfId="4495" applyFont="1" applyAlignment="1">
      <alignment horizontal="center"/>
    </xf>
    <xf numFmtId="0" fontId="45" fillId="0" borderId="0" xfId="4495" applyFont="1" applyAlignment="1">
      <alignment vertical="top"/>
    </xf>
    <xf numFmtId="0" fontId="95" fillId="0" borderId="0" xfId="4495" applyFont="1"/>
    <xf numFmtId="0" fontId="44"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44" fillId="0" borderId="51" xfId="4495" applyFont="1" applyBorder="1" applyAlignment="1">
      <alignment horizontal="left" vertical="top"/>
    </xf>
    <xf numFmtId="0" fontId="108" fillId="0" borderId="53" xfId="4495" applyBorder="1"/>
    <xf numFmtId="0" fontId="9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1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53" fillId="0" borderId="0" xfId="4495" applyNumberFormat="1" applyFont="1" applyAlignment="1">
      <alignment horizontal="center" vertical="center"/>
    </xf>
    <xf numFmtId="0" fontId="14" fillId="0" borderId="12" xfId="4495" applyFont="1" applyBorder="1" applyAlignment="1">
      <alignment vertical="top"/>
    </xf>
    <xf numFmtId="0" fontId="39"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39"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39" fillId="0" borderId="0" xfId="1192" applyFont="1"/>
    <xf numFmtId="168" fontId="14" fillId="0" borderId="0" xfId="4495" applyNumberFormat="1" applyFont="1"/>
    <xf numFmtId="0" fontId="21" fillId="0" borderId="0" xfId="1192" applyFont="1" applyAlignment="1">
      <alignment vertical="center"/>
    </xf>
    <xf numFmtId="0" fontId="106" fillId="0" borderId="0" xfId="1192" applyFont="1" applyAlignment="1">
      <alignment horizontal="left"/>
    </xf>
    <xf numFmtId="0" fontId="103" fillId="0" borderId="0" xfId="1192" applyFont="1" applyAlignment="1">
      <alignment horizontal="left"/>
    </xf>
    <xf numFmtId="0" fontId="10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45" fillId="0" borderId="4" xfId="4495" applyFont="1" applyBorder="1"/>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10" fillId="0" borderId="0" xfId="4496" applyNumberFormat="1" applyFont="1" applyAlignment="1">
      <alignment horizontal="center" vertical="top" wrapText="1"/>
    </xf>
    <xf numFmtId="168" fontId="110" fillId="0" borderId="0" xfId="4496" applyNumberFormat="1" applyFont="1" applyAlignment="1">
      <alignment vertical="top" wrapText="1"/>
    </xf>
    <xf numFmtId="165" fontId="110" fillId="0" borderId="64" xfId="4496" applyNumberFormat="1" applyFont="1" applyBorder="1" applyAlignment="1">
      <alignment horizontal="center" vertical="top" wrapText="1"/>
    </xf>
    <xf numFmtId="165" fontId="110" fillId="0" borderId="53" xfId="4496" applyNumberFormat="1" applyFont="1" applyBorder="1" applyAlignment="1">
      <alignment horizontal="left" vertical="top"/>
    </xf>
    <xf numFmtId="165" fontId="110" fillId="0" borderId="53" xfId="4496" applyNumberFormat="1" applyFont="1" applyBorder="1" applyAlignment="1">
      <alignment horizontal="center" vertical="top" wrapText="1"/>
    </xf>
    <xf numFmtId="168" fontId="110" fillId="0" borderId="0" xfId="4496" applyNumberFormat="1" applyFont="1" applyAlignment="1">
      <alignment vertical="top"/>
    </xf>
    <xf numFmtId="1" fontId="11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9" fillId="0" borderId="50" xfId="1192" applyFont="1" applyBorder="1" applyAlignment="1">
      <alignment horizontal="left"/>
    </xf>
    <xf numFmtId="0" fontId="130" fillId="0" borderId="51" xfId="4495" applyFont="1" applyBorder="1" applyAlignment="1">
      <alignment vertical="top"/>
    </xf>
    <xf numFmtId="0" fontId="129" fillId="0" borderId="51" xfId="4495" applyFont="1" applyBorder="1" applyAlignment="1">
      <alignment vertical="top" wrapText="1"/>
    </xf>
    <xf numFmtId="0" fontId="130" fillId="0" borderId="51" xfId="4495" applyFont="1" applyBorder="1"/>
    <xf numFmtId="0" fontId="130" fillId="0" borderId="53" xfId="1192" applyFont="1" applyBorder="1" applyAlignment="1">
      <alignment horizontal="left"/>
    </xf>
    <xf numFmtId="0" fontId="130" fillId="0" borderId="0" xfId="4495" applyFont="1" applyAlignment="1">
      <alignment vertical="top"/>
    </xf>
    <xf numFmtId="0" fontId="129" fillId="0" borderId="0" xfId="4495" applyFont="1" applyAlignment="1">
      <alignment vertical="top" wrapText="1"/>
    </xf>
    <xf numFmtId="0" fontId="130" fillId="0" borderId="0" xfId="4495" applyFont="1"/>
    <xf numFmtId="0" fontId="129" fillId="0" borderId="53" xfId="1192" applyFont="1" applyBorder="1" applyAlignment="1">
      <alignment horizontal="left"/>
    </xf>
    <xf numFmtId="0" fontId="129" fillId="0" borderId="57" xfId="1192" applyFont="1" applyBorder="1" applyAlignment="1">
      <alignment horizontal="left"/>
    </xf>
    <xf numFmtId="0" fontId="130" fillId="0" borderId="58" xfId="4495" applyFont="1" applyBorder="1" applyAlignment="1">
      <alignment vertical="top"/>
    </xf>
    <xf numFmtId="0" fontId="129" fillId="0" borderId="58" xfId="4495" applyFont="1" applyBorder="1" applyAlignment="1">
      <alignment vertical="top" wrapText="1"/>
    </xf>
    <xf numFmtId="0" fontId="130" fillId="0" borderId="58" xfId="4495" applyFont="1" applyBorder="1"/>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1"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14" fillId="0" borderId="12" xfId="543" quotePrefix="1" applyBorder="1"/>
    <xf numFmtId="0" fontId="44"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4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4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0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0" fillId="0" borderId="0" xfId="4496" applyFont="1"/>
    <xf numFmtId="168" fontId="44"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2"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39"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39" fillId="0" borderId="0" xfId="1192" applyFont="1" applyAlignment="1">
      <alignment horizontal="left"/>
    </xf>
    <xf numFmtId="0" fontId="42"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10" fillId="0" borderId="0" xfId="4496" applyNumberFormat="1" applyFont="1" applyAlignment="1">
      <alignment horizontal="center" vertical="top" wrapText="1"/>
    </xf>
    <xf numFmtId="10" fontId="110" fillId="0" borderId="64" xfId="4496" applyNumberFormat="1" applyFont="1" applyBorder="1" applyAlignment="1">
      <alignment horizontal="center" vertical="top" wrapText="1"/>
    </xf>
    <xf numFmtId="10" fontId="11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10" fillId="0" borderId="0" xfId="4495" applyFont="1"/>
    <xf numFmtId="10" fontId="110" fillId="0" borderId="0" xfId="4495" applyNumberFormat="1" applyFont="1"/>
    <xf numFmtId="172" fontId="14" fillId="0" borderId="0" xfId="4495" applyNumberFormat="1" applyFont="1"/>
    <xf numFmtId="0" fontId="0" fillId="0" borderId="10" xfId="0" applyBorder="1" applyAlignment="1">
      <alignment horizontal="left"/>
    </xf>
    <xf numFmtId="1" fontId="14" fillId="0" borderId="0" xfId="1192" applyNumberFormat="1" applyAlignment="1">
      <alignment horizontal="center"/>
    </xf>
    <xf numFmtId="0" fontId="108" fillId="0" borderId="63" xfId="4495" applyBorder="1"/>
    <xf numFmtId="0" fontId="44"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5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175" fontId="14" fillId="0" borderId="0" xfId="543" applyNumberFormat="1" applyAlignment="1">
      <alignment vertical="center"/>
    </xf>
    <xf numFmtId="0" fontId="86" fillId="43" borderId="6" xfId="4496" applyFont="1" applyFill="1" applyBorder="1" applyAlignment="1" applyProtection="1">
      <alignment horizontal="center"/>
      <protection locked="0"/>
    </xf>
    <xf numFmtId="0" fontId="86" fillId="0" borderId="0" xfId="4496" applyFont="1"/>
    <xf numFmtId="0" fontId="86" fillId="0" borderId="0" xfId="4496" applyFont="1" applyAlignment="1">
      <alignment wrapText="1"/>
    </xf>
    <xf numFmtId="0" fontId="125" fillId="0" borderId="0" xfId="4496" applyFont="1"/>
    <xf numFmtId="181" fontId="126" fillId="0" borderId="0" xfId="4498" applyNumberFormat="1" applyFont="1" applyBorder="1" applyProtection="1"/>
    <xf numFmtId="0" fontId="127" fillId="0" borderId="0" xfId="4496" applyFont="1" applyAlignment="1">
      <alignment vertical="center" wrapText="1"/>
    </xf>
    <xf numFmtId="49" fontId="86" fillId="0" borderId="0" xfId="4496" applyNumberFormat="1" applyFont="1" applyAlignment="1">
      <alignment horizontal="center"/>
    </xf>
    <xf numFmtId="182" fontId="86" fillId="0" borderId="6" xfId="4496" applyNumberFormat="1" applyFont="1" applyBorder="1"/>
    <xf numFmtId="0" fontId="86" fillId="0" borderId="0" xfId="4496" applyFont="1" applyAlignment="1">
      <alignment vertical="center"/>
    </xf>
    <xf numFmtId="182" fontId="86" fillId="0" borderId="0" xfId="4496" applyNumberFormat="1" applyFont="1" applyAlignment="1">
      <alignment vertical="center"/>
    </xf>
    <xf numFmtId="175" fontId="86" fillId="0" borderId="0" xfId="4499" applyNumberFormat="1" applyFont="1" applyFill="1" applyBorder="1" applyAlignment="1" applyProtection="1">
      <alignment horizontal="left" vertical="center"/>
    </xf>
    <xf numFmtId="9" fontId="86" fillId="0" borderId="0" xfId="4499" applyFont="1" applyFill="1" applyBorder="1" applyAlignment="1" applyProtection="1">
      <alignment vertical="center"/>
    </xf>
    <xf numFmtId="183" fontId="86" fillId="0" borderId="0" xfId="4496" applyNumberFormat="1" applyFont="1" applyAlignment="1">
      <alignment vertical="center" wrapText="1"/>
    </xf>
    <xf numFmtId="9" fontId="86" fillId="0" borderId="0" xfId="4499" applyFont="1" applyBorder="1" applyAlignment="1" applyProtection="1">
      <alignment vertical="center"/>
    </xf>
    <xf numFmtId="164" fontId="86" fillId="0" borderId="0" xfId="4496" applyNumberFormat="1" applyFont="1" applyAlignment="1">
      <alignment vertical="center" wrapText="1"/>
    </xf>
    <xf numFmtId="0" fontId="86" fillId="0" borderId="0" xfId="4496" applyFont="1" applyAlignment="1">
      <alignment horizontal="center" vertical="center"/>
    </xf>
    <xf numFmtId="182" fontId="86" fillId="0" borderId="11" xfId="8722" applyNumberFormat="1" applyFont="1" applyBorder="1" applyProtection="1"/>
    <xf numFmtId="182" fontId="86" fillId="0" borderId="11" xfId="4496" applyNumberFormat="1" applyFont="1" applyBorder="1"/>
    <xf numFmtId="164" fontId="86" fillId="0" borderId="0" xfId="4496" applyNumberFormat="1" applyFont="1" applyAlignment="1">
      <alignment wrapText="1"/>
    </xf>
    <xf numFmtId="49" fontId="86" fillId="0" borderId="0" xfId="4496" applyNumberFormat="1" applyFont="1" applyAlignment="1">
      <alignment horizontal="left"/>
    </xf>
    <xf numFmtId="0" fontId="128" fillId="0" borderId="0" xfId="4496" applyFont="1"/>
    <xf numFmtId="9" fontId="86" fillId="0" borderId="11" xfId="4494" applyFont="1" applyFill="1" applyBorder="1" applyAlignment="1" applyProtection="1">
      <alignment horizontal="right"/>
    </xf>
    <xf numFmtId="182" fontId="86" fillId="0" borderId="11" xfId="4496" applyNumberFormat="1" applyFont="1" applyBorder="1" applyAlignment="1">
      <alignment horizontal="left"/>
    </xf>
    <xf numFmtId="1" fontId="86" fillId="0" borderId="0" xfId="4496" applyNumberFormat="1" applyFont="1"/>
    <xf numFmtId="2" fontId="86" fillId="0" borderId="0" xfId="4496" applyNumberFormat="1" applyFont="1" applyAlignment="1">
      <alignment horizontal="center"/>
    </xf>
    <xf numFmtId="2" fontId="86" fillId="0" borderId="0" xfId="4496" applyNumberFormat="1" applyFont="1"/>
    <xf numFmtId="0" fontId="125" fillId="45" borderId="3" xfId="4496" applyFont="1" applyFill="1" applyBorder="1" applyAlignment="1">
      <alignment horizontal="left" indent="1"/>
    </xf>
    <xf numFmtId="0" fontId="86" fillId="45" borderId="4" xfId="4496" applyFont="1" applyFill="1" applyBorder="1"/>
    <xf numFmtId="2" fontId="86" fillId="45" borderId="5" xfId="4496" applyNumberFormat="1" applyFont="1" applyFill="1" applyBorder="1"/>
    <xf numFmtId="181" fontId="86" fillId="0" borderId="0" xfId="4496" applyNumberFormat="1" applyFont="1"/>
    <xf numFmtId="165" fontId="126" fillId="0" borderId="0" xfId="4499" applyNumberFormat="1" applyFont="1" applyFill="1" applyBorder="1" applyProtection="1"/>
    <xf numFmtId="9" fontId="86" fillId="0" borderId="0" xfId="4494" applyFont="1" applyFill="1" applyProtection="1"/>
    <xf numFmtId="0" fontId="86" fillId="0" borderId="11" xfId="4496" applyFont="1" applyBorder="1" applyAlignment="1">
      <alignment horizontal="center"/>
    </xf>
    <xf numFmtId="2" fontId="86" fillId="0" borderId="11" xfId="4496" applyNumberFormat="1" applyFont="1" applyBorder="1" applyAlignment="1">
      <alignment horizontal="center"/>
    </xf>
    <xf numFmtId="0" fontId="86" fillId="0" borderId="0" xfId="4496" applyFont="1" applyAlignment="1">
      <alignment vertical="top" wrapText="1"/>
    </xf>
    <xf numFmtId="0" fontId="86" fillId="0" borderId="11" xfId="4496" applyFont="1" applyBorder="1" applyAlignment="1">
      <alignment horizontal="center" vertical="top" wrapText="1"/>
    </xf>
    <xf numFmtId="182" fontId="86" fillId="0" borderId="0" xfId="8722" applyNumberFormat="1" applyFont="1" applyBorder="1" applyProtection="1"/>
    <xf numFmtId="0" fontId="86" fillId="0" borderId="0" xfId="4496" applyFont="1" applyAlignment="1">
      <alignment horizontal="left" indent="1"/>
    </xf>
    <xf numFmtId="182" fontId="86" fillId="0" borderId="0" xfId="4496" applyNumberFormat="1" applyFont="1"/>
    <xf numFmtId="184" fontId="86" fillId="0" borderId="0" xfId="4496" applyNumberFormat="1" applyFont="1"/>
    <xf numFmtId="0" fontId="86" fillId="0" borderId="0" xfId="4496" applyFont="1" applyAlignment="1">
      <alignment horizontal="left"/>
    </xf>
    <xf numFmtId="0" fontId="86" fillId="0" borderId="0" xfId="4496" applyFont="1" applyAlignment="1">
      <alignment horizontal="center"/>
    </xf>
    <xf numFmtId="9" fontId="8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86" fillId="0" borderId="0" xfId="4496" applyFont="1" applyAlignment="1">
      <alignment horizontal="right"/>
    </xf>
    <xf numFmtId="0" fontId="86" fillId="0" borderId="15" xfId="4496" applyFont="1" applyBorder="1" applyAlignment="1">
      <alignment horizontal="center" vertical="top" wrapText="1"/>
    </xf>
    <xf numFmtId="2" fontId="86" fillId="0" borderId="15" xfId="4496" applyNumberFormat="1" applyFont="1" applyBorder="1" applyAlignment="1">
      <alignment horizontal="center"/>
    </xf>
    <xf numFmtId="0" fontId="86" fillId="0" borderId="15" xfId="4496" applyFont="1" applyBorder="1" applyAlignment="1">
      <alignment horizontal="center"/>
    </xf>
    <xf numFmtId="0" fontId="125" fillId="0" borderId="71" xfId="4496" applyFont="1" applyBorder="1" applyAlignment="1">
      <alignment horizontal="center" vertical="top" wrapText="1"/>
    </xf>
    <xf numFmtId="0" fontId="125" fillId="0" borderId="71" xfId="4496" applyFont="1" applyBorder="1" applyAlignment="1">
      <alignment horizontal="center"/>
    </xf>
    <xf numFmtId="0" fontId="155" fillId="0" borderId="0" xfId="4496" applyFont="1" applyAlignment="1">
      <alignment horizontal="right" vertical="center"/>
    </xf>
    <xf numFmtId="175" fontId="86" fillId="0" borderId="0" xfId="4499" applyNumberFormat="1" applyFont="1" applyFill="1" applyBorder="1" applyAlignment="1" applyProtection="1">
      <alignment horizontal="right" vertical="center"/>
    </xf>
    <xf numFmtId="5" fontId="86" fillId="0" borderId="6" xfId="4496" applyNumberFormat="1" applyFont="1" applyBorder="1" applyAlignment="1">
      <alignment vertical="center"/>
    </xf>
    <xf numFmtId="0" fontId="86" fillId="0" borderId="66" xfId="4496" applyFont="1" applyBorder="1" applyAlignment="1">
      <alignment vertical="center"/>
    </xf>
    <xf numFmtId="0" fontId="86" fillId="0" borderId="41" xfId="4496" applyFont="1" applyBorder="1" applyAlignment="1">
      <alignment vertical="center"/>
    </xf>
    <xf numFmtId="182" fontId="86" fillId="0" borderId="86" xfId="4496" applyNumberFormat="1" applyFont="1" applyBorder="1" applyAlignment="1">
      <alignment vertical="center"/>
    </xf>
    <xf numFmtId="175" fontId="86" fillId="0" borderId="42" xfId="4499" applyNumberFormat="1" applyFont="1" applyFill="1" applyBorder="1" applyAlignment="1" applyProtection="1">
      <alignment horizontal="left" vertical="center"/>
    </xf>
    <xf numFmtId="0" fontId="86" fillId="0" borderId="42" xfId="4496" applyFont="1" applyBorder="1" applyAlignment="1">
      <alignment vertical="center"/>
    </xf>
    <xf numFmtId="0" fontId="86" fillId="0" borderId="44" xfId="4496" applyFont="1" applyBorder="1" applyAlignment="1">
      <alignment vertical="center"/>
    </xf>
    <xf numFmtId="49" fontId="86" fillId="0" borderId="0" xfId="4496" applyNumberFormat="1" applyFont="1" applyAlignment="1">
      <alignment horizontal="center" vertical="center"/>
    </xf>
    <xf numFmtId="0" fontId="86" fillId="0" borderId="65" xfId="4496" applyFont="1" applyBorder="1" applyAlignment="1">
      <alignment vertical="center"/>
    </xf>
    <xf numFmtId="0" fontId="86" fillId="0" borderId="29" xfId="4496" applyFont="1" applyBorder="1" applyAlignment="1">
      <alignment vertical="center"/>
    </xf>
    <xf numFmtId="0" fontId="86" fillId="0" borderId="29" xfId="4496" applyFont="1" applyBorder="1" applyAlignment="1">
      <alignment horizontal="right" vertical="center"/>
    </xf>
    <xf numFmtId="5" fontId="86" fillId="0" borderId="29" xfId="4496" applyNumberFormat="1" applyFont="1" applyBorder="1" applyAlignment="1">
      <alignment vertical="center"/>
    </xf>
    <xf numFmtId="0" fontId="86" fillId="0" borderId="31" xfId="4496" applyFont="1" applyBorder="1" applyAlignment="1">
      <alignment vertical="center"/>
    </xf>
    <xf numFmtId="175" fontId="125" fillId="0" borderId="42" xfId="4494" applyNumberFormat="1" applyFont="1" applyFill="1" applyBorder="1" applyAlignment="1" applyProtection="1">
      <alignment horizontal="center" vertical="center"/>
    </xf>
    <xf numFmtId="0" fontId="125" fillId="0" borderId="29" xfId="4496" applyFont="1" applyBorder="1" applyAlignment="1">
      <alignment vertical="center"/>
    </xf>
    <xf numFmtId="0" fontId="125" fillId="0" borderId="0" xfId="4496" applyFont="1" applyAlignment="1">
      <alignment vertical="center"/>
    </xf>
    <xf numFmtId="0" fontId="125" fillId="0" borderId="42" xfId="4496" applyFont="1" applyBorder="1" applyAlignment="1">
      <alignment vertical="center"/>
    </xf>
    <xf numFmtId="9" fontId="125" fillId="0" borderId="42" xfId="4499" applyFont="1" applyFill="1" applyBorder="1" applyAlignment="1" applyProtection="1">
      <alignment vertical="center"/>
    </xf>
    <xf numFmtId="182" fontId="86" fillId="0" borderId="15" xfId="4496" applyNumberFormat="1" applyFont="1" applyBorder="1"/>
    <xf numFmtId="182" fontId="125" fillId="0" borderId="71" xfId="8722" applyNumberFormat="1" applyFont="1" applyBorder="1" applyProtection="1"/>
    <xf numFmtId="9" fontId="86" fillId="0" borderId="15" xfId="4494" applyFont="1" applyFill="1" applyBorder="1" applyAlignment="1" applyProtection="1">
      <alignment horizontal="right"/>
    </xf>
    <xf numFmtId="182" fontId="125" fillId="0" borderId="71" xfId="4496" applyNumberFormat="1" applyFont="1" applyBorder="1"/>
    <xf numFmtId="0" fontId="155" fillId="0" borderId="0" xfId="4496" applyFont="1" applyAlignment="1">
      <alignment horizontal="right"/>
    </xf>
    <xf numFmtId="0" fontId="86" fillId="0" borderId="0" xfId="4496" applyFont="1" applyAlignment="1">
      <alignment horizontal="right" vertical="top" wrapText="1" indent="1"/>
    </xf>
    <xf numFmtId="182" fontId="86" fillId="0" borderId="6" xfId="8722" applyNumberFormat="1" applyFont="1" applyBorder="1" applyAlignment="1" applyProtection="1">
      <alignment horizontal="center"/>
    </xf>
    <xf numFmtId="0" fontId="86" fillId="0" borderId="0" xfId="4496" applyFont="1" applyAlignment="1">
      <alignment horizontal="right" indent="1"/>
    </xf>
    <xf numFmtId="0" fontId="86" fillId="0" borderId="0" xfId="4496" applyFont="1" applyAlignment="1">
      <alignment horizontal="right" vertical="top"/>
    </xf>
    <xf numFmtId="0" fontId="125" fillId="0" borderId="0" xfId="4496" applyFont="1" applyAlignment="1">
      <alignment horizontal="right"/>
    </xf>
    <xf numFmtId="182" fontId="125" fillId="0" borderId="0" xfId="8722" applyNumberFormat="1" applyFont="1" applyBorder="1" applyAlignment="1" applyProtection="1">
      <alignment horizontal="center"/>
    </xf>
    <xf numFmtId="10" fontId="86" fillId="0" borderId="0" xfId="4494" applyNumberFormat="1" applyFont="1" applyBorder="1" applyAlignment="1" applyProtection="1">
      <alignment horizontal="center"/>
    </xf>
    <xf numFmtId="184" fontId="86" fillId="0" borderId="6" xfId="4496" applyNumberFormat="1" applyFont="1" applyBorder="1"/>
    <xf numFmtId="0" fontId="125" fillId="0" borderId="0" xfId="4496" applyFont="1" applyAlignment="1">
      <alignment horizontal="right" vertical="top"/>
    </xf>
    <xf numFmtId="182" fontId="125" fillId="0" borderId="0" xfId="4496" applyNumberFormat="1" applyFont="1"/>
    <xf numFmtId="182" fontId="86" fillId="0" borderId="6" xfId="8722" applyNumberFormat="1" applyFont="1" applyBorder="1" applyProtection="1"/>
    <xf numFmtId="184" fontId="86" fillId="0" borderId="0" xfId="4496" applyNumberFormat="1" applyFont="1" applyAlignment="1">
      <alignment horizontal="center"/>
    </xf>
    <xf numFmtId="0" fontId="86" fillId="0" borderId="6" xfId="4496" applyFont="1" applyBorder="1" applyAlignment="1">
      <alignment horizontal="right" vertical="top" wrapText="1" indent="1"/>
    </xf>
    <xf numFmtId="0" fontId="86" fillId="0" borderId="70" xfId="4496" applyFont="1" applyBorder="1" applyAlignment="1">
      <alignment horizontal="right" indent="1"/>
    </xf>
    <xf numFmtId="0" fontId="86" fillId="0" borderId="80" xfId="4496" applyFont="1" applyBorder="1" applyAlignment="1">
      <alignment horizontal="right" indent="1"/>
    </xf>
    <xf numFmtId="0" fontId="86" fillId="0" borderId="80" xfId="4496" quotePrefix="1" applyFont="1" applyBorder="1" applyAlignment="1">
      <alignment horizontal="right" indent="1"/>
    </xf>
    <xf numFmtId="0" fontId="86" fillId="0" borderId="72" xfId="4496" applyFont="1" applyBorder="1" applyAlignment="1">
      <alignment horizontal="right" indent="1"/>
    </xf>
    <xf numFmtId="182" fontId="86" fillId="0" borderId="74" xfId="4496" applyNumberFormat="1" applyFont="1" applyBorder="1"/>
    <xf numFmtId="182" fontId="86" fillId="0" borderId="91" xfId="4496" applyNumberFormat="1" applyFont="1" applyBorder="1"/>
    <xf numFmtId="182" fontId="86" fillId="0" borderId="93" xfId="4496" applyNumberFormat="1" applyFont="1" applyBorder="1"/>
    <xf numFmtId="175" fontId="21" fillId="0" borderId="0" xfId="543" applyNumberFormat="1" applyFont="1" applyAlignment="1">
      <alignment vertical="center"/>
    </xf>
    <xf numFmtId="10" fontId="125" fillId="0" borderId="0" xfId="4494" applyNumberFormat="1" applyFont="1" applyProtection="1"/>
    <xf numFmtId="0" fontId="21" fillId="0" borderId="0" xfId="1192" applyFont="1" applyAlignment="1">
      <alignment horizontal="left" indent="1"/>
    </xf>
    <xf numFmtId="168" fontId="86" fillId="0" borderId="11" xfId="4499" applyNumberFormat="1" applyFont="1" applyFill="1" applyBorder="1" applyAlignment="1" applyProtection="1">
      <alignment horizontal="left" vertical="center" indent="1"/>
    </xf>
    <xf numFmtId="168" fontId="125" fillId="0" borderId="71" xfId="4499" applyNumberFormat="1" applyFont="1" applyFill="1" applyBorder="1" applyAlignment="1" applyProtection="1">
      <alignment horizontal="left" vertical="center" indent="1"/>
    </xf>
    <xf numFmtId="182" fontId="86" fillId="0" borderId="13" xfId="4496" applyNumberFormat="1" applyFont="1" applyBorder="1"/>
    <xf numFmtId="182" fontId="86" fillId="0" borderId="73" xfId="4496" applyNumberFormat="1" applyFont="1" applyBorder="1"/>
    <xf numFmtId="0" fontId="125" fillId="0" borderId="4" xfId="4496" applyFont="1" applyBorder="1" applyAlignment="1">
      <alignment horizontal="left" indent="1"/>
    </xf>
    <xf numFmtId="0" fontId="86" fillId="0" borderId="4" xfId="4496" applyFont="1" applyBorder="1"/>
    <xf numFmtId="0" fontId="32" fillId="0" borderId="0" xfId="4495" applyFont="1" applyAlignment="1">
      <alignment vertical="center"/>
    </xf>
    <xf numFmtId="0" fontId="110" fillId="0" borderId="0" xfId="4496" applyFont="1" applyAlignment="1">
      <alignment vertical="center" wrapText="1"/>
    </xf>
    <xf numFmtId="0" fontId="19" fillId="43" borderId="0" xfId="1192" applyFont="1" applyFill="1"/>
    <xf numFmtId="3" fontId="57" fillId="43" borderId="6" xfId="1192" applyNumberFormat="1" applyFont="1" applyFill="1" applyBorder="1"/>
    <xf numFmtId="0" fontId="157" fillId="0" borderId="0" xfId="0" applyFont="1"/>
    <xf numFmtId="0" fontId="19" fillId="0" borderId="11" xfId="253" applyFont="1" applyBorder="1" applyAlignment="1" applyProtection="1">
      <alignment horizontal="center" wrapText="1"/>
      <protection locked="0"/>
    </xf>
    <xf numFmtId="0" fontId="158" fillId="0" borderId="0" xfId="0" applyFont="1"/>
    <xf numFmtId="0" fontId="159" fillId="0" borderId="0" xfId="0" applyFont="1" applyAlignment="1">
      <alignment horizontal="center"/>
    </xf>
    <xf numFmtId="0" fontId="44" fillId="5" borderId="11" xfId="0" applyFont="1" applyFill="1" applyBorder="1" applyAlignment="1" applyProtection="1">
      <alignment horizontal="right" vertical="top" wrapText="1"/>
      <protection locked="0"/>
    </xf>
    <xf numFmtId="0" fontId="14" fillId="43" borderId="3" xfId="569" applyFill="1" applyBorder="1"/>
    <xf numFmtId="0" fontId="164" fillId="0" borderId="0" xfId="0" applyFont="1" applyAlignment="1">
      <alignment horizontal="right"/>
    </xf>
    <xf numFmtId="1" fontId="22"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 fillId="0" borderId="0" xfId="8726"/>
    <xf numFmtId="0" fontId="91" fillId="0" borderId="0" xfId="8726" applyFont="1"/>
    <xf numFmtId="0" fontId="14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90" fillId="48" borderId="66" xfId="8726" applyNumberFormat="1" applyFont="1" applyFill="1" applyBorder="1" applyAlignment="1">
      <alignment horizontal="right" vertical="top"/>
    </xf>
    <xf numFmtId="0" fontId="90" fillId="48" borderId="0" xfId="8726" applyFont="1" applyFill="1"/>
    <xf numFmtId="0" fontId="90" fillId="48" borderId="66" xfId="8726" applyFont="1" applyFill="1" applyBorder="1"/>
    <xf numFmtId="0" fontId="90" fillId="48" borderId="41" xfId="8726" applyFont="1" applyFill="1" applyBorder="1" applyAlignment="1">
      <alignment horizontal="center"/>
    </xf>
    <xf numFmtId="0" fontId="91" fillId="48" borderId="0" xfId="8726" applyFont="1" applyFill="1"/>
    <xf numFmtId="0" fontId="2" fillId="48" borderId="69" xfId="8726" applyFill="1" applyBorder="1"/>
    <xf numFmtId="168" fontId="147" fillId="48" borderId="68" xfId="700" applyNumberFormat="1" applyFont="1" applyFill="1" applyBorder="1" applyAlignment="1" applyProtection="1">
      <protection locked="0"/>
    </xf>
    <xf numFmtId="0" fontId="152" fillId="48" borderId="0" xfId="8726" applyFont="1" applyFill="1"/>
    <xf numFmtId="0" fontId="137" fillId="47" borderId="91" xfId="8726" applyFont="1" applyFill="1" applyBorder="1" applyAlignment="1">
      <alignment horizontal="center"/>
    </xf>
    <xf numFmtId="0" fontId="137" fillId="47" borderId="11" xfId="8726" applyFont="1" applyFill="1" applyBorder="1" applyAlignment="1">
      <alignment horizontal="center"/>
    </xf>
    <xf numFmtId="0" fontId="151" fillId="47" borderId="91" xfId="8726" applyFont="1" applyFill="1" applyBorder="1"/>
    <xf numFmtId="0" fontId="151" fillId="47" borderId="11" xfId="8726" applyFont="1" applyFill="1" applyBorder="1"/>
    <xf numFmtId="0" fontId="2" fillId="45" borderId="69" xfId="8726" applyFill="1" applyBorder="1"/>
    <xf numFmtId="0" fontId="2" fillId="45" borderId="68" xfId="8726" applyFill="1" applyBorder="1"/>
    <xf numFmtId="0" fontId="90" fillId="45" borderId="68" xfId="8726" applyFont="1" applyFill="1" applyBorder="1"/>
    <xf numFmtId="0" fontId="90" fillId="45" borderId="67" xfId="8726" applyFont="1" applyFill="1" applyBorder="1"/>
    <xf numFmtId="0" fontId="90" fillId="45" borderId="69" xfId="8726" applyFont="1" applyFill="1" applyBorder="1"/>
    <xf numFmtId="0" fontId="2" fillId="48" borderId="0" xfId="8726" applyFill="1" applyAlignment="1">
      <alignment horizontal="left"/>
    </xf>
    <xf numFmtId="0" fontId="141" fillId="48" borderId="0" xfId="8726" applyFont="1" applyFill="1"/>
    <xf numFmtId="0" fontId="90" fillId="45" borderId="89" xfId="8726" applyFont="1" applyFill="1" applyBorder="1"/>
    <xf numFmtId="0" fontId="90" fillId="45" borderId="76" xfId="8726" applyFont="1" applyFill="1" applyBorder="1"/>
    <xf numFmtId="0" fontId="90" fillId="45" borderId="75" xfId="8726" applyFont="1" applyFill="1" applyBorder="1"/>
    <xf numFmtId="0" fontId="90" fillId="45" borderId="31" xfId="8726" applyFont="1" applyFill="1" applyBorder="1"/>
    <xf numFmtId="0" fontId="90" fillId="45" borderId="29" xfId="8726" applyFont="1" applyFill="1" applyBorder="1"/>
    <xf numFmtId="0" fontId="9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9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74" fillId="0" borderId="0" xfId="8726" applyFont="1"/>
    <xf numFmtId="0" fontId="2" fillId="45" borderId="99" xfId="8726" applyFill="1" applyBorder="1"/>
    <xf numFmtId="0" fontId="2" fillId="45" borderId="65" xfId="8726" applyFill="1" applyBorder="1"/>
    <xf numFmtId="0" fontId="90" fillId="45" borderId="28" xfId="8726" applyFont="1" applyFill="1" applyBorder="1"/>
    <xf numFmtId="0" fontId="2" fillId="52" borderId="101" xfId="8726" applyFill="1" applyBorder="1"/>
    <xf numFmtId="0" fontId="2" fillId="51" borderId="101" xfId="8726" applyFill="1" applyBorder="1"/>
    <xf numFmtId="0" fontId="90" fillId="50" borderId="100" xfId="8726" applyFont="1" applyFill="1" applyBorder="1"/>
    <xf numFmtId="0" fontId="90" fillId="0" borderId="0" xfId="8726" applyFont="1"/>
    <xf numFmtId="0" fontId="90" fillId="48" borderId="41" xfId="8726" applyFont="1" applyFill="1" applyBorder="1"/>
    <xf numFmtId="0" fontId="139" fillId="48" borderId="0" xfId="8726" applyFont="1" applyFill="1"/>
    <xf numFmtId="182" fontId="15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168" fontId="0" fillId="0" borderId="0" xfId="0" applyNumberFormat="1" applyProtection="1">
      <protection locked="0"/>
    </xf>
    <xf numFmtId="168" fontId="44" fillId="5" borderId="11" xfId="0" applyNumberFormat="1" applyFont="1" applyFill="1" applyBorder="1" applyAlignment="1" applyProtection="1">
      <alignment vertical="top"/>
      <protection locked="0"/>
    </xf>
    <xf numFmtId="44" fontId="19" fillId="0" borderId="0" xfId="8722" applyFont="1" applyAlignment="1">
      <alignment horizontal="center"/>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14" fillId="0" borderId="4" xfId="0" applyFont="1" applyBorder="1"/>
    <xf numFmtId="0" fontId="14" fillId="0" borderId="0" xfId="0" applyFont="1" applyAlignment="1" applyProtection="1">
      <alignment horizontal="left"/>
      <protection locked="0"/>
    </xf>
    <xf numFmtId="3" fontId="14" fillId="0" borderId="0" xfId="0" applyNumberFormat="1" applyFont="1" applyAlignment="1">
      <alignment horizontal="left" vertical="top" wrapText="1"/>
    </xf>
    <xf numFmtId="0" fontId="37" fillId="0" borderId="0" xfId="0" applyFont="1"/>
    <xf numFmtId="0" fontId="14" fillId="0" borderId="0" xfId="0" applyFont="1" applyAlignment="1">
      <alignment horizontal="center" vertical="center"/>
    </xf>
    <xf numFmtId="0" fontId="14" fillId="0" borderId="0" xfId="0" applyFont="1" applyAlignment="1">
      <alignment horizontal="left" indent="4"/>
    </xf>
    <xf numFmtId="0" fontId="39" fillId="0" borderId="0" xfId="244" applyFont="1" applyFill="1" applyBorder="1" applyAlignment="1" applyProtection="1">
      <alignment horizontal="left"/>
    </xf>
    <xf numFmtId="0" fontId="14" fillId="9" borderId="6" xfId="0" applyFont="1" applyFill="1" applyBorder="1"/>
    <xf numFmtId="166" fontId="14" fillId="0" borderId="0" xfId="0" applyNumberFormat="1" applyFont="1" applyAlignment="1">
      <alignment horizontal="left"/>
    </xf>
    <xf numFmtId="166" fontId="14" fillId="0" borderId="0" xfId="0" applyNumberFormat="1" applyFont="1"/>
    <xf numFmtId="168" fontId="14" fillId="0" borderId="0" xfId="0" applyNumberFormat="1" applyFont="1" applyAlignment="1">
      <alignment horizontal="right"/>
    </xf>
    <xf numFmtId="168" fontId="14" fillId="0" borderId="3" xfId="0" applyNumberFormat="1" applyFont="1" applyBorder="1" applyAlignment="1">
      <alignment vertical="top"/>
    </xf>
    <xf numFmtId="168" fontId="14" fillId="0" borderId="4" xfId="0" applyNumberFormat="1" applyFont="1" applyBorder="1" applyAlignment="1">
      <alignment vertical="top"/>
    </xf>
    <xf numFmtId="168" fontId="14" fillId="0" borderId="5" xfId="0" applyNumberFormat="1" applyFont="1" applyBorder="1" applyAlignment="1">
      <alignment vertical="top"/>
    </xf>
    <xf numFmtId="168" fontId="14" fillId="0" borderId="8" xfId="0" applyNumberFormat="1" applyFont="1" applyBorder="1" applyAlignment="1">
      <alignment vertical="top"/>
    </xf>
    <xf numFmtId="168" fontId="14" fillId="0" borderId="0" xfId="0" applyNumberFormat="1" applyFont="1" applyAlignment="1">
      <alignment vertical="top"/>
    </xf>
    <xf numFmtId="0" fontId="14" fillId="0" borderId="0" xfId="0" applyFont="1" applyAlignment="1">
      <alignment horizontal="right" vertical="top"/>
    </xf>
    <xf numFmtId="0" fontId="14" fillId="0" borderId="12" xfId="0" applyFont="1" applyBorder="1" applyAlignment="1">
      <alignment horizontal="right" vertical="top"/>
    </xf>
    <xf numFmtId="0" fontId="14" fillId="5" borderId="4" xfId="0" applyFont="1" applyFill="1" applyBorder="1" applyAlignment="1" applyProtection="1">
      <alignment horizontal="left" vertical="top"/>
      <protection locked="0"/>
    </xf>
    <xf numFmtId="0" fontId="14" fillId="5" borderId="5" xfId="0" applyFont="1" applyFill="1" applyBorder="1" applyAlignment="1" applyProtection="1">
      <alignment horizontal="left" vertical="top"/>
      <protection locked="0"/>
    </xf>
    <xf numFmtId="0" fontId="14" fillId="8" borderId="0" xfId="542" quotePrefix="1" applyFont="1" applyFill="1" applyAlignment="1">
      <alignment horizontal="left"/>
    </xf>
    <xf numFmtId="0" fontId="21" fillId="8" borderId="0" xfId="539" applyFont="1" applyFill="1" applyAlignment="1" applyProtection="1">
      <alignment horizontal="centerContinuous"/>
    </xf>
    <xf numFmtId="0" fontId="14" fillId="8" borderId="0" xfId="542" applyFont="1" applyFill="1"/>
    <xf numFmtId="5" fontId="14" fillId="0" borderId="0" xfId="542" applyNumberFormat="1" applyFont="1"/>
    <xf numFmtId="9" fontId="14" fillId="0" borderId="0" xfId="0" applyNumberFormat="1" applyFont="1"/>
    <xf numFmtId="168" fontId="21" fillId="0" borderId="6" xfId="543" applyNumberFormat="1" applyFont="1" applyBorder="1" applyAlignment="1">
      <alignment horizontal="left"/>
    </xf>
    <xf numFmtId="168" fontId="21" fillId="0" borderId="6" xfId="543" applyNumberFormat="1" applyFont="1" applyBorder="1" applyAlignment="1">
      <alignment horizontal="center"/>
    </xf>
    <xf numFmtId="0" fontId="14" fillId="0" borderId="11" xfId="0" applyFont="1" applyBorder="1" applyAlignment="1">
      <alignment horizontal="left"/>
    </xf>
    <xf numFmtId="0" fontId="14" fillId="0" borderId="7" xfId="0" applyFont="1" applyBorder="1"/>
    <xf numFmtId="0" fontId="14" fillId="0" borderId="12" xfId="0" applyFont="1" applyBorder="1"/>
    <xf numFmtId="0" fontId="14" fillId="0" borderId="10" xfId="0" applyFont="1" applyBorder="1"/>
    <xf numFmtId="0" fontId="24" fillId="0" borderId="0" xfId="543" applyFont="1"/>
    <xf numFmtId="0" fontId="14" fillId="0" borderId="1" xfId="0" applyFont="1" applyBorder="1"/>
    <xf numFmtId="0" fontId="32" fillId="0" borderId="7" xfId="543" applyFont="1" applyBorder="1"/>
    <xf numFmtId="0" fontId="21" fillId="0" borderId="12" xfId="543" applyFont="1" applyBorder="1" applyAlignment="1">
      <alignment horizontal="center" vertical="top"/>
    </xf>
    <xf numFmtId="0" fontId="22" fillId="0" borderId="8" xfId="543" applyFont="1" applyBorder="1" applyAlignment="1">
      <alignment horizontal="left" vertical="top" wrapText="1"/>
    </xf>
    <xf numFmtId="0" fontId="22" fillId="0" borderId="12" xfId="543" applyFont="1" applyBorder="1" applyAlignment="1">
      <alignment horizontal="center" vertical="top" wrapText="1"/>
    </xf>
    <xf numFmtId="0" fontId="22" fillId="0" borderId="1" xfId="543" applyFont="1" applyBorder="1" applyAlignment="1">
      <alignment horizontal="left" vertical="top" wrapText="1"/>
    </xf>
    <xf numFmtId="0" fontId="22" fillId="0" borderId="2" xfId="543" applyFont="1" applyBorder="1" applyAlignment="1">
      <alignment horizontal="center" vertical="top" wrapText="1"/>
    </xf>
    <xf numFmtId="0" fontId="22" fillId="0" borderId="0" xfId="543" applyFont="1" applyAlignment="1">
      <alignment horizontal="center" vertical="top" wrapText="1"/>
    </xf>
    <xf numFmtId="0" fontId="22" fillId="0" borderId="9" xfId="543" applyFont="1" applyBorder="1" applyAlignment="1">
      <alignment horizontal="left" vertical="top" wrapText="1"/>
    </xf>
    <xf numFmtId="0" fontId="22" fillId="0" borderId="6" xfId="543" applyFont="1" applyBorder="1" applyAlignment="1">
      <alignment horizontal="center" vertical="top" wrapText="1"/>
    </xf>
    <xf numFmtId="0" fontId="21" fillId="0" borderId="0" xfId="543" applyFont="1" applyAlignment="1">
      <alignment horizontal="center"/>
    </xf>
    <xf numFmtId="0" fontId="30" fillId="0" borderId="9" xfId="543" applyFont="1" applyBorder="1" applyAlignment="1">
      <alignment horizontal="left" vertical="top" wrapText="1"/>
    </xf>
    <xf numFmtId="2" fontId="14" fillId="0" borderId="11" xfId="0" applyNumberFormat="1" applyFont="1" applyBorder="1"/>
    <xf numFmtId="0" fontId="14" fillId="0" borderId="15" xfId="0" applyFont="1" applyBorder="1"/>
    <xf numFmtId="0" fontId="30" fillId="0" borderId="8" xfId="543" applyFont="1" applyBorder="1" applyAlignment="1">
      <alignment horizontal="left" vertical="top" wrapText="1"/>
    </xf>
    <xf numFmtId="0" fontId="30" fillId="0" borderId="0" xfId="543" applyFont="1" applyAlignment="1">
      <alignment horizontal="center" vertical="top" wrapText="1"/>
    </xf>
    <xf numFmtId="0" fontId="22" fillId="0" borderId="0" xfId="543" applyFont="1" applyAlignment="1">
      <alignment horizontal="center"/>
    </xf>
    <xf numFmtId="0" fontId="30" fillId="0" borderId="4" xfId="543" applyFont="1" applyBorder="1" applyAlignment="1">
      <alignment horizontal="right" vertical="top" wrapText="1"/>
    </xf>
    <xf numFmtId="0" fontId="30" fillId="0" borderId="0" xfId="543" applyFont="1" applyAlignment="1">
      <alignment horizontal="right" vertical="top" wrapText="1"/>
    </xf>
    <xf numFmtId="0" fontId="21" fillId="0" borderId="0" xfId="543" applyFont="1" applyAlignment="1">
      <alignment horizontal="right" vertical="top" wrapText="1"/>
    </xf>
    <xf numFmtId="0" fontId="21" fillId="0" borderId="2" xfId="543" applyFont="1" applyBorder="1" applyAlignment="1">
      <alignment horizontal="right" vertical="top" wrapText="1"/>
    </xf>
    <xf numFmtId="0" fontId="21" fillId="0" borderId="0" xfId="543" applyFont="1" applyAlignment="1">
      <alignment vertical="center" wrapText="1"/>
    </xf>
    <xf numFmtId="0" fontId="22" fillId="0" borderId="0" xfId="543" applyFont="1"/>
    <xf numFmtId="0" fontId="14" fillId="0" borderId="0" xfId="543" applyAlignment="1">
      <alignment horizontal="left"/>
    </xf>
    <xf numFmtId="0" fontId="44" fillId="4" borderId="11" xfId="0" applyFont="1" applyFill="1" applyBorder="1" applyAlignment="1">
      <alignment vertical="top" wrapText="1"/>
    </xf>
    <xf numFmtId="0" fontId="44" fillId="2" borderId="11" xfId="0" applyFont="1" applyFill="1" applyBorder="1" applyAlignment="1">
      <alignment vertical="top" wrapText="1"/>
    </xf>
    <xf numFmtId="168" fontId="44" fillId="6" borderId="11" xfId="0" applyNumberFormat="1" applyFont="1" applyFill="1" applyBorder="1" applyAlignment="1">
      <alignment horizontal="center" vertical="top" wrapText="1"/>
    </xf>
    <xf numFmtId="0" fontId="44" fillId="0" borderId="11" xfId="0" applyFont="1" applyBorder="1" applyAlignment="1">
      <alignment horizontal="right" vertical="top"/>
    </xf>
    <xf numFmtId="168" fontId="44" fillId="0" borderId="11" xfId="0" applyNumberFormat="1" applyFont="1" applyBorder="1" applyAlignment="1">
      <alignment vertical="top"/>
    </xf>
    <xf numFmtId="168" fontId="44" fillId="6" borderId="11" xfId="0" applyNumberFormat="1" applyFont="1" applyFill="1" applyBorder="1" applyAlignment="1">
      <alignment horizontal="center" vertical="top"/>
    </xf>
    <xf numFmtId="0" fontId="44" fillId="2" borderId="11" xfId="0" applyFont="1" applyFill="1" applyBorder="1" applyAlignment="1" applyProtection="1">
      <alignment vertical="top"/>
      <protection locked="0"/>
    </xf>
    <xf numFmtId="168" fontId="44" fillId="44" borderId="11" xfId="0" applyNumberFormat="1" applyFont="1" applyFill="1" applyBorder="1" applyAlignment="1">
      <alignment vertical="top" wrapText="1"/>
    </xf>
    <xf numFmtId="0" fontId="44" fillId="0" borderId="0" xfId="0" applyFont="1" applyAlignment="1">
      <alignment horizontal="left" vertical="top"/>
    </xf>
    <xf numFmtId="3" fontId="44" fillId="0" borderId="11" xfId="0" applyNumberFormat="1" applyFont="1" applyBorder="1" applyAlignment="1">
      <alignment vertical="top" wrapText="1"/>
    </xf>
    <xf numFmtId="0" fontId="44" fillId="2" borderId="12" xfId="0" applyFont="1" applyFill="1" applyBorder="1" applyAlignment="1">
      <alignment vertical="top" wrapText="1"/>
    </xf>
    <xf numFmtId="0" fontId="14" fillId="0" borderId="0" xfId="0" applyFont="1" applyAlignment="1">
      <alignment horizontal="right" vertical="top" wrapText="1"/>
    </xf>
    <xf numFmtId="10" fontId="14" fillId="5" borderId="6" xfId="0" applyNumberFormat="1" applyFont="1" applyFill="1" applyBorder="1" applyAlignment="1" applyProtection="1">
      <alignment horizontal="center" vertical="top" wrapText="1"/>
      <protection locked="0"/>
    </xf>
    <xf numFmtId="172" fontId="14" fillId="0" borderId="0" xfId="0" applyNumberFormat="1" applyFont="1" applyAlignment="1">
      <alignment horizontal="center"/>
    </xf>
    <xf numFmtId="10" fontId="37" fillId="0" borderId="0" xfId="0" applyNumberFormat="1" applyFont="1" applyAlignment="1">
      <alignment horizontal="center"/>
    </xf>
    <xf numFmtId="172" fontId="14" fillId="5" borderId="0" xfId="0" applyNumberFormat="1" applyFont="1" applyFill="1" applyAlignment="1">
      <alignment horizontal="center"/>
    </xf>
    <xf numFmtId="3" fontId="14" fillId="0" borderId="0" xfId="0" applyNumberFormat="1" applyFont="1" applyAlignment="1">
      <alignment vertical="top"/>
    </xf>
    <xf numFmtId="182" fontId="14" fillId="0" borderId="0" xfId="8722" applyNumberFormat="1" applyFont="1" applyAlignment="1">
      <alignment horizontal="center"/>
    </xf>
    <xf numFmtId="0" fontId="14" fillId="57" borderId="105" xfId="0" applyFont="1" applyFill="1" applyBorder="1" applyProtection="1">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93" fillId="0" borderId="0" xfId="0" applyFont="1" applyAlignment="1">
      <alignment horizontal="left" vertical="top" wrapText="1"/>
    </xf>
    <xf numFmtId="0" fontId="38" fillId="0" borderId="0" xfId="0" applyFont="1" applyAlignment="1">
      <alignment horizontal="left" vertical="top" wrapText="1"/>
    </xf>
    <xf numFmtId="0" fontId="10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applyAlignment="1"/>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14"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02" fillId="0" borderId="0" xfId="569" applyFont="1" applyAlignment="1">
      <alignment horizontal="center"/>
    </xf>
    <xf numFmtId="0" fontId="10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68" fontId="0" fillId="5" borderId="11" xfId="0" applyNumberFormat="1" applyFill="1" applyBorder="1" applyAlignment="1" applyProtection="1">
      <alignment horizontal="right"/>
      <protection locked="0"/>
    </xf>
    <xf numFmtId="168" fontId="0" fillId="5" borderId="11" xfId="0" applyNumberFormat="1" applyFill="1" applyBorder="1" applyProtection="1">
      <protection locked="0"/>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21" fillId="0" borderId="1" xfId="543" applyFont="1" applyBorder="1" applyAlignment="1">
      <alignment horizontal="right"/>
    </xf>
    <xf numFmtId="0" fontId="21" fillId="0" borderId="2" xfId="543" applyFont="1" applyBorder="1" applyAlignment="1">
      <alignment horizontal="right"/>
    </xf>
    <xf numFmtId="0" fontId="21" fillId="0" borderId="7" xfId="543" applyFont="1" applyBorder="1" applyAlignment="1">
      <alignment horizontal="right"/>
    </xf>
    <xf numFmtId="168" fontId="14" fillId="0" borderId="11" xfId="543" applyNumberFormat="1"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82" fontId="22" fillId="43" borderId="11" xfId="8722" applyNumberFormat="1" applyFont="1" applyFill="1" applyBorder="1" applyAlignment="1" applyProtection="1">
      <alignment horizontal="center" vertical="center" wrapText="1"/>
      <protection locked="0"/>
    </xf>
    <xf numFmtId="0" fontId="20" fillId="3" borderId="0" xfId="0" applyFont="1" applyFill="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0" borderId="3" xfId="0" applyFont="1" applyBorder="1"/>
    <xf numFmtId="0" fontId="14" fillId="0" borderId="4" xfId="0" applyFont="1" applyBorder="1"/>
    <xf numFmtId="0" fontId="14" fillId="0" borderId="5" xfId="0" applyFont="1" applyBorder="1"/>
    <xf numFmtId="0" fontId="21" fillId="0" borderId="8" xfId="0" applyFont="1" applyBorder="1" applyAlignment="1">
      <alignment horizontal="center" wrapText="1"/>
    </xf>
    <xf numFmtId="0" fontId="21" fillId="0" borderId="0" xfId="0" applyFont="1" applyAlignment="1">
      <alignment horizontal="center" wrapText="1"/>
    </xf>
    <xf numFmtId="0" fontId="21" fillId="0" borderId="12" xfId="0" applyFont="1" applyBorder="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0" fontId="21" fillId="0" borderId="10" xfId="0" applyFont="1" applyBorder="1" applyAlignment="1">
      <alignment horizontal="center" wrapText="1"/>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44" fillId="5" borderId="3" xfId="0" applyFont="1" applyFill="1" applyBorder="1" applyAlignment="1" applyProtection="1">
      <alignment horizontal="right"/>
      <protection locked="0"/>
    </xf>
    <xf numFmtId="0" fontId="44" fillId="5" borderId="4" xfId="0" applyFont="1" applyFill="1" applyBorder="1" applyAlignment="1" applyProtection="1">
      <alignment horizontal="right"/>
      <protection locked="0"/>
    </xf>
    <xf numFmtId="0" fontId="44" fillId="5" borderId="5" xfId="0" applyFon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xf numFmtId="0" fontId="0" fillId="0" borderId="4" xfId="0" applyBorder="1"/>
    <xf numFmtId="0" fontId="0" fillId="0" borderId="5" xfId="0" applyBorder="1"/>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37" fillId="10" borderId="0" xfId="543" applyNumberFormat="1" applyFont="1" applyFill="1" applyAlignment="1">
      <alignment horizontal="left" vertical="center" wrapText="1"/>
    </xf>
    <xf numFmtId="0" fontId="14" fillId="5" borderId="3" xfId="0" applyFont="1" applyFill="1" applyBorder="1" applyAlignment="1" applyProtection="1">
      <alignment horizontal="center"/>
      <protection locked="0"/>
    </xf>
    <xf numFmtId="0" fontId="14" fillId="5" borderId="4" xfId="0" applyFont="1" applyFill="1" applyBorder="1" applyAlignment="1" applyProtection="1">
      <alignment horizontal="center"/>
      <protection locked="0"/>
    </xf>
    <xf numFmtId="0" fontId="14"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4" fillId="5" borderId="4" xfId="0" applyFont="1" applyFill="1" applyBorder="1" applyAlignment="1" applyProtection="1">
      <alignment wrapText="1"/>
      <protection locked="0"/>
    </xf>
    <xf numFmtId="0" fontId="14" fillId="5" borderId="6" xfId="0" applyFont="1" applyFill="1" applyBorder="1" applyAlignment="1" applyProtection="1">
      <alignment horizontal="left"/>
      <protection locked="0"/>
    </xf>
    <xf numFmtId="0" fontId="0" fillId="0" borderId="6" xfId="0" applyBorder="1" applyAlignment="1">
      <alignment horizontal="left"/>
    </xf>
    <xf numFmtId="0" fontId="0" fillId="5" borderId="6" xfId="0" applyFill="1" applyBorder="1" applyAlignment="1" applyProtection="1">
      <alignment horizontal="center"/>
      <protection locked="0"/>
    </xf>
    <xf numFmtId="166" fontId="14" fillId="5" borderId="4" xfId="0" applyNumberFormat="1" applyFont="1" applyFill="1" applyBorder="1" applyAlignment="1" applyProtection="1">
      <alignment horizontal="left"/>
      <protection locked="0"/>
    </xf>
    <xf numFmtId="0" fontId="21" fillId="0" borderId="11" xfId="0" applyFont="1" applyBorder="1" applyAlignment="1">
      <alignment horizontal="center" vertical="center" wrapText="1"/>
    </xf>
    <xf numFmtId="0" fontId="14" fillId="5" borderId="11" xfId="0" applyFont="1" applyFill="1" applyBorder="1" applyAlignment="1" applyProtection="1">
      <alignment horizontal="left" wrapText="1"/>
      <protection locked="0"/>
    </xf>
    <xf numFmtId="0" fontId="165" fillId="0" borderId="8" xfId="543" applyFont="1" applyBorder="1" applyAlignment="1">
      <alignment horizontal="center" wrapText="1"/>
    </xf>
    <xf numFmtId="0" fontId="165" fillId="0" borderId="0" xfId="543" applyFont="1" applyAlignment="1">
      <alignment horizontal="center" wrapText="1"/>
    </xf>
    <xf numFmtId="0" fontId="165" fillId="0" borderId="12" xfId="543" applyFont="1" applyBorder="1" applyAlignment="1">
      <alignment horizontal="center" wrapText="1"/>
    </xf>
    <xf numFmtId="0" fontId="165" fillId="0" borderId="9" xfId="543" applyFont="1" applyBorder="1" applyAlignment="1">
      <alignment horizontal="center" wrapText="1"/>
    </xf>
    <xf numFmtId="0" fontId="165" fillId="0" borderId="6" xfId="543" applyFont="1" applyBorder="1" applyAlignment="1">
      <alignment horizontal="center" wrapText="1"/>
    </xf>
    <xf numFmtId="0" fontId="165" fillId="0" borderId="10" xfId="543" applyFont="1" applyBorder="1" applyAlignment="1">
      <alignment horizontal="center" wrapText="1"/>
    </xf>
    <xf numFmtId="0" fontId="165" fillId="0" borderId="8" xfId="543" applyFont="1" applyBorder="1" applyAlignment="1">
      <alignment horizontal="center" vertical="top" wrapText="1"/>
    </xf>
    <xf numFmtId="0" fontId="165" fillId="0" borderId="0" xfId="543" applyFont="1" applyAlignment="1">
      <alignment horizontal="center" vertical="top" wrapText="1"/>
    </xf>
    <xf numFmtId="0" fontId="165" fillId="0" borderId="12" xfId="543" applyFont="1" applyBorder="1" applyAlignment="1">
      <alignment horizontal="center" vertical="top" wrapText="1"/>
    </xf>
    <xf numFmtId="0" fontId="165" fillId="0" borderId="9" xfId="543" applyFont="1" applyBorder="1" applyAlignment="1">
      <alignment horizontal="center" vertical="top" wrapText="1"/>
    </xf>
    <xf numFmtId="0" fontId="165" fillId="0" borderId="6" xfId="543" applyFont="1" applyBorder="1" applyAlignment="1">
      <alignment horizontal="center" vertical="top" wrapText="1"/>
    </xf>
    <xf numFmtId="0" fontId="165" fillId="0" borderId="10" xfId="543" applyFont="1" applyBorder="1" applyAlignment="1">
      <alignment horizontal="center" vertical="top" wrapText="1"/>
    </xf>
    <xf numFmtId="0" fontId="160" fillId="0" borderId="0" xfId="0" applyFont="1" applyAlignment="1">
      <alignment horizontal="center" vertical="center" wrapText="1"/>
    </xf>
    <xf numFmtId="1" fontId="14" fillId="5" borderId="3" xfId="0" applyNumberFormat="1" applyFont="1" applyFill="1" applyBorder="1" applyAlignment="1" applyProtection="1">
      <alignment horizontal="center"/>
      <protection locked="0"/>
    </xf>
    <xf numFmtId="1" fontId="14" fillId="5" borderId="4" xfId="0" applyNumberFormat="1" applyFont="1" applyFill="1" applyBorder="1" applyAlignment="1" applyProtection="1">
      <alignment horizontal="center"/>
      <protection locked="0"/>
    </xf>
    <xf numFmtId="1" fontId="14"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4" fillId="5" borderId="3" xfId="0" applyNumberFormat="1" applyFont="1" applyFill="1" applyBorder="1" applyAlignment="1" applyProtection="1">
      <alignment horizontal="center"/>
      <protection locked="0"/>
    </xf>
    <xf numFmtId="168" fontId="14" fillId="5" borderId="4" xfId="0" applyNumberFormat="1" applyFont="1" applyFill="1" applyBorder="1" applyAlignment="1" applyProtection="1">
      <alignment horizontal="center"/>
      <protection locked="0"/>
    </xf>
    <xf numFmtId="168" fontId="14" fillId="5" borderId="5" xfId="0" applyNumberFormat="1" applyFont="1" applyFill="1" applyBorder="1" applyAlignment="1" applyProtection="1">
      <alignment horizontal="center"/>
      <protection locked="0"/>
    </xf>
    <xf numFmtId="165" fontId="14" fillId="0" borderId="1" xfId="0" applyNumberFormat="1" applyFont="1" applyBorder="1" applyAlignment="1">
      <alignment horizontal="right"/>
    </xf>
    <xf numFmtId="165" fontId="14" fillId="0" borderId="2" xfId="0" applyNumberFormat="1" applyFont="1" applyBorder="1" applyAlignment="1">
      <alignment horizontal="right"/>
    </xf>
    <xf numFmtId="165" fontId="14" fillId="0" borderId="7" xfId="0" applyNumberFormat="1" applyFont="1" applyBorder="1" applyAlignment="1">
      <alignment horizontal="right"/>
    </xf>
    <xf numFmtId="0" fontId="14" fillId="5" borderId="6" xfId="0"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6" xfId="0"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0" fontId="14" fillId="5" borderId="4" xfId="0" applyFont="1" applyFill="1" applyBorder="1" applyAlignment="1" applyProtection="1">
      <alignment horizontal="right"/>
      <protection locked="0"/>
    </xf>
    <xf numFmtId="14" fontId="14" fillId="5" borderId="4" xfId="0" applyNumberFormat="1" applyFont="1" applyFill="1" applyBorder="1" applyAlignment="1" applyProtection="1">
      <alignment horizontal="right"/>
      <protection locked="0"/>
    </xf>
    <xf numFmtId="180" fontId="0" fillId="0" borderId="6" xfId="0" applyNumberFormat="1" applyBorder="1" applyAlignment="1">
      <alignment horizontal="center"/>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0" fillId="5" borderId="6" xfId="0" applyNumberFormat="1" applyFill="1" applyBorder="1" applyAlignment="1" applyProtection="1">
      <alignment horizontal="center"/>
      <protection locked="0"/>
    </xf>
    <xf numFmtId="0" fontId="41"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168" fontId="14" fillId="0" borderId="4" xfId="0" applyNumberFormat="1" applyFont="1" applyBorder="1" applyAlignment="1">
      <alignment horizontal="center"/>
    </xf>
    <xf numFmtId="168" fontId="14" fillId="0" borderId="6" xfId="0" applyNumberFormat="1" applyFont="1" applyBorder="1" applyAlignment="1">
      <alignment horizontal="center"/>
    </xf>
    <xf numFmtId="0" fontId="14" fillId="5" borderId="6" xfId="0" applyFont="1" applyFill="1" applyBorder="1" applyAlignment="1" applyProtection="1">
      <alignment horizontal="left" wrapText="1"/>
      <protection locked="0"/>
    </xf>
    <xf numFmtId="0" fontId="22" fillId="0" borderId="0" xfId="0" applyFont="1" applyAlignment="1">
      <alignment horizontal="center"/>
    </xf>
    <xf numFmtId="175" fontId="0" fillId="5" borderId="4" xfId="0" applyNumberFormat="1" applyFill="1" applyBorder="1" applyAlignment="1" applyProtection="1">
      <alignment horizontal="left" vertical="center" wrapText="1"/>
      <protection locked="0"/>
    </xf>
    <xf numFmtId="172" fontId="21" fillId="0" borderId="11" xfId="0" applyNumberFormat="1" applyFont="1" applyBorder="1" applyAlignment="1">
      <alignment horizontal="center" vertic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11" xfId="0" applyBorder="1" applyAlignment="1">
      <alignment horizontal="center"/>
    </xf>
    <xf numFmtId="0" fontId="14" fillId="0" borderId="1" xfId="0" applyFont="1" applyBorder="1" applyAlignment="1">
      <alignment horizontal="center" vertical="top" wrapText="1"/>
    </xf>
    <xf numFmtId="0" fontId="14" fillId="0" borderId="2" xfId="0" applyFont="1" applyBorder="1" applyAlignment="1">
      <alignment horizontal="center" vertical="top" wrapText="1"/>
    </xf>
    <xf numFmtId="0" fontId="14" fillId="0" borderId="7" xfId="0" applyFont="1" applyBorder="1" applyAlignment="1">
      <alignment horizontal="center" vertical="top" wrapText="1"/>
    </xf>
    <xf numFmtId="0" fontId="14" fillId="0" borderId="8" xfId="0" applyFont="1" applyBorder="1" applyAlignment="1">
      <alignment horizontal="center" vertical="top" wrapText="1"/>
    </xf>
    <xf numFmtId="0" fontId="14" fillId="0" borderId="0" xfId="0" applyFont="1" applyAlignment="1">
      <alignment horizontal="center" vertical="top" wrapText="1"/>
    </xf>
    <xf numFmtId="0" fontId="14" fillId="0" borderId="12" xfId="0" applyFont="1" applyBorder="1" applyAlignment="1">
      <alignment horizontal="center" vertical="top" wrapText="1"/>
    </xf>
    <xf numFmtId="0" fontId="14" fillId="0" borderId="9" xfId="0" applyFont="1" applyBorder="1" applyAlignment="1">
      <alignment horizontal="center" vertical="top" wrapText="1"/>
    </xf>
    <xf numFmtId="0" fontId="14" fillId="0" borderId="6" xfId="0" applyFont="1" applyBorder="1" applyAlignment="1">
      <alignment horizontal="center" vertical="top" wrapText="1"/>
    </xf>
    <xf numFmtId="0" fontId="14" fillId="0" borderId="10" xfId="0" applyFont="1" applyBorder="1" applyAlignment="1">
      <alignment horizontal="center" vertical="top" wrapText="1"/>
    </xf>
    <xf numFmtId="9" fontId="14" fillId="5" borderId="3" xfId="0" applyNumberFormat="1" applyFont="1" applyFill="1" applyBorder="1" applyAlignment="1" applyProtection="1">
      <alignment horizontal="center"/>
      <protection locked="0"/>
    </xf>
    <xf numFmtId="9" fontId="14" fillId="5" borderId="4" xfId="0" applyNumberFormat="1" applyFont="1" applyFill="1" applyBorder="1" applyAlignment="1" applyProtection="1">
      <alignment horizontal="center"/>
      <protection locked="0"/>
    </xf>
    <xf numFmtId="9" fontId="14"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14" fontId="0" fillId="5" borderId="6" xfId="0" applyNumberFormat="1" applyFill="1" applyBorder="1" applyAlignment="1" applyProtection="1">
      <alignment horizontal="center"/>
      <protection locked="0"/>
    </xf>
    <xf numFmtId="168" fontId="14" fillId="0" borderId="3" xfId="0" applyNumberFormat="1" applyFont="1" applyBorder="1" applyAlignment="1">
      <alignment horizontal="center"/>
    </xf>
    <xf numFmtId="168" fontId="14" fillId="0" borderId="5" xfId="0"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14" fillId="45" borderId="3" xfId="0" applyFont="1" applyFill="1" applyBorder="1" applyAlignment="1">
      <alignment horizontal="center"/>
    </xf>
    <xf numFmtId="0" fontId="14" fillId="45" borderId="4" xfId="0" applyFont="1" applyFill="1" applyBorder="1" applyAlignment="1">
      <alignment horizontal="center"/>
    </xf>
    <xf numFmtId="0" fontId="14" fillId="45" borderId="5" xfId="0" applyFont="1" applyFill="1" applyBorder="1" applyAlignment="1">
      <alignment horizontal="center"/>
    </xf>
    <xf numFmtId="0" fontId="14" fillId="0" borderId="11" xfId="0" applyFont="1" applyBorder="1" applyAlignment="1">
      <alignment horizontal="center"/>
    </xf>
    <xf numFmtId="0" fontId="14" fillId="45" borderId="11" xfId="0" applyFont="1" applyFill="1" applyBorder="1" applyAlignment="1">
      <alignment horizontal="center"/>
    </xf>
    <xf numFmtId="0" fontId="14" fillId="2" borderId="11" xfId="0" applyFont="1" applyFill="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4" fillId="0" borderId="11" xfId="543" applyBorder="1" applyAlignment="1">
      <alignment horizontal="center"/>
    </xf>
    <xf numFmtId="0" fontId="22" fillId="0" borderId="3" xfId="543" applyFont="1" applyBorder="1" applyAlignment="1">
      <alignment horizontal="center"/>
    </xf>
    <xf numFmtId="0" fontId="22" fillId="0" borderId="5" xfId="543" applyFont="1" applyBorder="1" applyAlignment="1">
      <alignment horizontal="center"/>
    </xf>
    <xf numFmtId="0" fontId="22" fillId="5" borderId="3" xfId="543" applyFont="1" applyFill="1" applyBorder="1" applyAlignment="1" applyProtection="1">
      <alignment horizontal="center"/>
      <protection locked="0"/>
    </xf>
    <xf numFmtId="0" fontId="22" fillId="5" borderId="5" xfId="543" applyFont="1" applyFill="1" applyBorder="1" applyAlignment="1" applyProtection="1">
      <alignment horizontal="center"/>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22" fillId="5" borderId="3" xfId="543" applyFont="1" applyFill="1" applyBorder="1" applyAlignment="1" applyProtection="1">
      <alignment horizontal="center" vertical="top"/>
      <protection locked="0"/>
    </xf>
    <xf numFmtId="0" fontId="22" fillId="5" borderId="5" xfId="543" applyFont="1" applyFill="1" applyBorder="1" applyAlignment="1" applyProtection="1">
      <alignment horizontal="center" vertical="top"/>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36" fillId="0" borderId="8" xfId="543" applyFont="1" applyBorder="1" applyAlignment="1">
      <alignment horizontal="center" vertical="center" wrapText="1"/>
    </xf>
    <xf numFmtId="0" fontId="36" fillId="0" borderId="0" xfId="543" applyFont="1" applyAlignment="1">
      <alignment horizontal="center" vertical="center" wrapText="1"/>
    </xf>
    <xf numFmtId="0" fontId="36" fillId="0" borderId="12" xfId="543" applyFont="1" applyBorder="1" applyAlignment="1">
      <alignment horizontal="center" vertical="center" wrapText="1"/>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14" fillId="5" borderId="4" xfId="543" applyFill="1" applyBorder="1" applyAlignment="1" applyProtection="1">
      <alignment horizontal="left" vertical="top" wrapText="1"/>
      <protection locked="0"/>
    </xf>
    <xf numFmtId="0" fontId="14" fillId="5" borderId="5" xfId="543" applyFill="1" applyBorder="1" applyAlignment="1" applyProtection="1">
      <alignment horizontal="left" vertical="top" wrapText="1"/>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56" fillId="0" borderId="8" xfId="543" applyFont="1" applyBorder="1" applyAlignment="1">
      <alignment horizontal="center" vertical="center" wrapText="1"/>
    </xf>
    <xf numFmtId="0" fontId="156" fillId="0" borderId="0" xfId="543" applyFont="1" applyAlignment="1">
      <alignment horizontal="center" vertical="center" wrapText="1"/>
    </xf>
    <xf numFmtId="0" fontId="156" fillId="0" borderId="12" xfId="543" applyFont="1" applyBorder="1" applyAlignment="1">
      <alignment horizontal="center" vertical="center"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0" fillId="0" borderId="3" xfId="0" applyBorder="1" applyAlignment="1">
      <alignment horizontal="left"/>
    </xf>
    <xf numFmtId="0" fontId="0" fillId="0" borderId="4"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 fontId="14" fillId="5" borderId="11" xfId="0" applyNumberFormat="1" applyFont="1" applyFill="1" applyBorder="1" applyAlignment="1" applyProtection="1">
      <alignment horizontal="center"/>
      <protection locked="0"/>
    </xf>
    <xf numFmtId="168" fontId="160" fillId="0" borderId="0" xfId="0" applyNumberFormat="1" applyFont="1" applyAlignment="1">
      <alignment horizontal="center" vertical="center" wrapText="1"/>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4" fillId="0" borderId="11" xfId="0" applyFont="1" applyBorder="1" applyAlignment="1">
      <alignment horizontal="center" vertical="top" wrapText="1"/>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0" borderId="0" xfId="0" applyFont="1" applyAlignment="1">
      <alignment horizontal="center" vertical="center"/>
    </xf>
    <xf numFmtId="3" fontId="0" fillId="5" borderId="3" xfId="0" applyNumberFormat="1" applyFill="1" applyBorder="1" applyAlignment="1" applyProtection="1">
      <alignment horizontal="right"/>
      <protection locked="0"/>
    </xf>
    <xf numFmtId="0" fontId="14" fillId="0" borderId="0" xfId="543" applyAlignment="1">
      <alignment horizontal="center"/>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168" fontId="0" fillId="0" borderId="11" xfId="0" applyNumberFormat="1" applyBorder="1"/>
    <xf numFmtId="171" fontId="14" fillId="0" borderId="0" xfId="543" applyNumberFormat="1" applyAlignment="1">
      <alignment horizontal="center"/>
    </xf>
    <xf numFmtId="171" fontId="14" fillId="0" borderId="0" xfId="543" applyNumberFormat="1" applyAlignment="1">
      <alignment horizontal="right"/>
    </xf>
    <xf numFmtId="2" fontId="14" fillId="0" borderId="0" xfId="543" applyNumberFormat="1" applyAlignment="1">
      <alignment horizontal="center"/>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2" fillId="5" borderId="3" xfId="543" applyFont="1" applyFill="1" applyBorder="1" applyAlignment="1">
      <alignment horizontal="center"/>
    </xf>
    <xf numFmtId="0" fontId="22" fillId="5" borderId="4" xfId="543" applyFont="1" applyFill="1" applyBorder="1" applyAlignment="1">
      <alignment horizontal="center"/>
    </xf>
    <xf numFmtId="0" fontId="22"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0" fontId="21" fillId="0" borderId="11" xfId="0" applyFont="1" applyBorder="1" applyAlignment="1">
      <alignment horizontal="center"/>
    </xf>
    <xf numFmtId="0" fontId="14" fillId="5" borderId="3" xfId="0" applyFont="1" applyFill="1" applyBorder="1" applyProtection="1">
      <protection locked="0"/>
    </xf>
    <xf numFmtId="0" fontId="14" fillId="0" borderId="4" xfId="0" applyFont="1" applyBorder="1" applyProtection="1">
      <protection locked="0"/>
    </xf>
    <xf numFmtId="0" fontId="14" fillId="0" borderId="5" xfId="0" applyFont="1" applyBorder="1" applyProtection="1">
      <protection locked="0"/>
    </xf>
    <xf numFmtId="0" fontId="14" fillId="0" borderId="3" xfId="0" applyFont="1" applyBorder="1" applyAlignment="1">
      <alignment horizontal="left"/>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44" fillId="0" borderId="2" xfId="0" applyNumberFormat="1" applyFont="1" applyBorder="1" applyAlignment="1">
      <alignment horizontal="left" vertical="top" wrapText="1"/>
    </xf>
    <xf numFmtId="168" fontId="44"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14" fillId="5" borderId="9" xfId="0" applyFont="1" applyFill="1" applyBorder="1" applyAlignment="1" applyProtection="1">
      <alignment horizontal="center"/>
      <protection locked="0"/>
    </xf>
    <xf numFmtId="168" fontId="14" fillId="5" borderId="6" xfId="0" applyNumberFormat="1" applyFont="1" applyFill="1" applyBorder="1" applyAlignment="1" applyProtection="1">
      <alignment horizontal="right"/>
      <protection locked="0"/>
    </xf>
    <xf numFmtId="1" fontId="14" fillId="5" borderId="3" xfId="0" applyNumberFormat="1" applyFont="1" applyFill="1" applyBorder="1" applyAlignment="1" applyProtection="1">
      <alignment horizontal="right" vertical="top"/>
      <protection locked="0"/>
    </xf>
    <xf numFmtId="1" fontId="14" fillId="5" borderId="4" xfId="0" applyNumberFormat="1" applyFont="1" applyFill="1" applyBorder="1" applyAlignment="1" applyProtection="1">
      <alignment horizontal="right" vertical="top"/>
      <protection locked="0"/>
    </xf>
    <xf numFmtId="1" fontId="14" fillId="5" borderId="5" xfId="0" applyNumberFormat="1" applyFont="1" applyFill="1" applyBorder="1" applyAlignment="1" applyProtection="1">
      <alignment horizontal="right" vertical="top"/>
      <protection locked="0"/>
    </xf>
    <xf numFmtId="0" fontId="21" fillId="0" borderId="6" xfId="0" applyFont="1" applyBorder="1" applyAlignment="1">
      <alignment horizontal="right"/>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4" fillId="0" borderId="4" xfId="0" applyFont="1" applyBorder="1" applyAlignment="1">
      <alignment horizontal="left"/>
    </xf>
    <xf numFmtId="0" fontId="14" fillId="0" borderId="5" xfId="0" applyFont="1" applyBorder="1" applyAlignment="1">
      <alignment horizontal="left"/>
    </xf>
    <xf numFmtId="166" fontId="14" fillId="5" borderId="6" xfId="0" applyNumberFormat="1" applyFont="1" applyFill="1" applyBorder="1" applyAlignment="1" applyProtection="1">
      <alignment horizontal="left"/>
      <protection locked="0"/>
    </xf>
    <xf numFmtId="168" fontId="14" fillId="0" borderId="3" xfId="0" applyNumberFormat="1" applyFont="1" applyBorder="1" applyAlignment="1">
      <alignment horizontal="left" vertical="top"/>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11" xfId="0" applyFont="1" applyBorder="1" applyAlignment="1">
      <alignment horizontal="center" vertical="center"/>
    </xf>
    <xf numFmtId="0" fontId="21" fillId="0" borderId="9" xfId="0" applyFont="1" applyBorder="1" applyAlignment="1">
      <alignment horizontal="right"/>
    </xf>
    <xf numFmtId="0" fontId="21" fillId="0" borderId="10" xfId="0" applyFont="1" applyBorder="1" applyAlignment="1">
      <alignment horizontal="right"/>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44" fillId="5" borderId="3" xfId="0" applyFont="1" applyFill="1" applyBorder="1" applyAlignment="1" applyProtection="1">
      <alignment horizontal="center"/>
      <protection locked="0"/>
    </xf>
    <xf numFmtId="0" fontId="44" fillId="5" borderId="4" xfId="0" applyFont="1" applyFill="1" applyBorder="1" applyAlignment="1" applyProtection="1">
      <alignment horizontal="center"/>
      <protection locked="0"/>
    </xf>
    <xf numFmtId="0" fontId="44" fillId="5" borderId="5" xfId="0" applyFont="1" applyFill="1" applyBorder="1" applyAlignment="1" applyProtection="1">
      <alignment horizontal="center"/>
      <protection locked="0"/>
    </xf>
    <xf numFmtId="0" fontId="21" fillId="0" borderId="2" xfId="0" applyFont="1" applyBorder="1" applyAlignment="1">
      <alignment horizontal="right"/>
    </xf>
    <xf numFmtId="0" fontId="21" fillId="0" borderId="7" xfId="0" applyFont="1" applyBorder="1" applyAlignment="1">
      <alignment horizontal="right"/>
    </xf>
    <xf numFmtId="168" fontId="0" fillId="0" borderId="11" xfId="0" applyNumberFormat="1" applyBorder="1" applyAlignment="1">
      <alignment horizontal="center"/>
    </xf>
    <xf numFmtId="0" fontId="0" fillId="0" borderId="9" xfId="0" applyBorder="1" applyAlignment="1">
      <alignment horizontal="left"/>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4" fontId="0" fillId="5" borderId="3" xfId="0" applyNumberFormat="1" applyFill="1" applyBorder="1" applyAlignment="1" applyProtection="1">
      <alignment horizontal="right"/>
      <protection locked="0"/>
    </xf>
    <xf numFmtId="0" fontId="21" fillId="0" borderId="4" xfId="543" applyFont="1" applyBorder="1" applyAlignment="1">
      <alignment horizontal="right" vertical="top" wrapText="1"/>
    </xf>
    <xf numFmtId="0" fontId="21" fillId="0" borderId="5" xfId="543" applyFont="1" applyBorder="1" applyAlignment="1">
      <alignment horizontal="right" vertical="top" wrapText="1"/>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22" fillId="5" borderId="9" xfId="543" applyFont="1" applyFill="1" applyBorder="1" applyAlignment="1" applyProtection="1">
      <alignment horizontal="center"/>
      <protection locked="0"/>
    </xf>
    <xf numFmtId="0" fontId="22" fillId="5" borderId="10" xfId="543" applyFont="1" applyFill="1" applyBorder="1" applyAlignment="1" applyProtection="1">
      <alignment horizontal="center"/>
      <protection locked="0"/>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0" fontId="21" fillId="0" borderId="7" xfId="0" applyFont="1" applyBorder="1" applyAlignment="1">
      <alignment horizontal="center" wrapText="1"/>
    </xf>
    <xf numFmtId="1" fontId="14" fillId="0" borderId="3" xfId="0" applyNumberFormat="1" applyFont="1" applyBorder="1" applyAlignment="1">
      <alignment horizontal="center"/>
    </xf>
    <xf numFmtId="1" fontId="14" fillId="0" borderId="4" xfId="0" applyNumberFormat="1" applyFont="1" applyBorder="1" applyAlignment="1">
      <alignment horizontal="center"/>
    </xf>
    <xf numFmtId="1" fontId="14" fillId="0" borderId="5" xfId="0" applyNumberFormat="1" applyFont="1" applyBorder="1" applyAlignment="1">
      <alignment horizontal="center"/>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 fontId="14" fillId="43" borderId="11" xfId="0" applyNumberFormat="1" applyFont="1" applyFill="1" applyBorder="1" applyAlignment="1" applyProtection="1">
      <alignment horizontal="center"/>
      <protection locked="0"/>
    </xf>
    <xf numFmtId="0" fontId="14" fillId="43" borderId="11" xfId="0" applyFont="1"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0" fontId="23" fillId="5" borderId="6" xfId="271" applyFill="1" applyBorder="1" applyProtection="1">
      <protection locked="0"/>
    </xf>
    <xf numFmtId="0" fontId="45" fillId="0" borderId="1"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7" xfId="0" applyFont="1" applyBorder="1" applyAlignment="1">
      <alignment horizontal="center" vertical="center" wrapText="1"/>
    </xf>
    <xf numFmtId="0" fontId="45" fillId="0" borderId="8" xfId="0" applyFont="1" applyBorder="1" applyAlignment="1">
      <alignment horizontal="center" vertical="center" wrapText="1"/>
    </xf>
    <xf numFmtId="0" fontId="45" fillId="0" borderId="0" xfId="0" applyFont="1" applyAlignment="1">
      <alignment horizontal="center" vertical="center" wrapText="1"/>
    </xf>
    <xf numFmtId="0" fontId="45" fillId="0" borderId="1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6" xfId="0" applyFont="1" applyBorder="1" applyAlignment="1">
      <alignment horizontal="center" vertical="center" wrapText="1"/>
    </xf>
    <xf numFmtId="0" fontId="45" fillId="0" borderId="10"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14" fillId="43" borderId="4" xfId="0" applyFont="1" applyFill="1" applyBorder="1" applyAlignment="1" applyProtection="1">
      <alignment horizontal="left" wrapText="1"/>
      <protection locked="0"/>
    </xf>
    <xf numFmtId="168" fontId="14" fillId="0" borderId="11" xfId="0" applyNumberFormat="1" applyFont="1" applyBorder="1" applyAlignment="1">
      <alignment horizontal="center"/>
    </xf>
    <xf numFmtId="172"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4" fillId="5" borderId="6" xfId="244" applyFon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0" fontId="14" fillId="43" borderId="0" xfId="0" applyFont="1" applyFill="1" applyAlignment="1" applyProtection="1">
      <alignment horizontal="left" vertical="center" wrapText="1"/>
      <protection locked="0"/>
    </xf>
    <xf numFmtId="0" fontId="14"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0" fillId="43" borderId="6" xfId="0"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166" fontId="14" fillId="5" borderId="6" xfId="271" applyNumberFormat="1"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22" fillId="43" borderId="6" xfId="0" applyFont="1" applyFill="1" applyBorder="1" applyAlignment="1" applyProtection="1">
      <alignment horizontal="left"/>
      <protection locked="0"/>
    </xf>
    <xf numFmtId="0" fontId="157" fillId="0" borderId="0" xfId="0" applyFont="1" applyAlignment="1" applyProtection="1">
      <alignment horizontal="left" vertical="top" wrapText="1"/>
      <protection locked="0"/>
    </xf>
    <xf numFmtId="0" fontId="14" fillId="0" borderId="6" xfId="0" applyFont="1" applyBorder="1" applyAlignment="1">
      <alignment horizontal="left"/>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14" fillId="0" borderId="6" xfId="0" applyFont="1" applyBorder="1" applyAlignment="1" applyProtection="1">
      <alignment horizontal="center"/>
      <protection locked="0"/>
    </xf>
    <xf numFmtId="166" fontId="23" fillId="5" borderId="4" xfId="271"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0" fillId="5" borderId="6" xfId="0" applyFill="1" applyBorder="1" applyProtection="1">
      <protection locked="0"/>
    </xf>
    <xf numFmtId="0" fontId="14"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0" borderId="0" xfId="0" applyFont="1" applyAlignment="1" applyProtection="1">
      <alignment horizontal="left"/>
      <protection locked="0"/>
    </xf>
    <xf numFmtId="0" fontId="14" fillId="0" borderId="6" xfId="0" applyFont="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5" fillId="0" borderId="0" xfId="244" applyFill="1" applyAlignment="1" applyProtection="1">
      <alignment horizontal="left"/>
      <protection locked="0"/>
    </xf>
    <xf numFmtId="178" fontId="14" fillId="5" borderId="4" xfId="0" applyNumberFormat="1" applyFont="1" applyFill="1" applyBorder="1" applyAlignment="1" applyProtection="1">
      <alignment horizontal="right"/>
      <protection locked="0"/>
    </xf>
    <xf numFmtId="168" fontId="0" fillId="5" borderId="6" xfId="0" quotePrefix="1" applyNumberFormat="1" applyFill="1" applyBorder="1" applyAlignment="1" applyProtection="1">
      <alignment horizontal="right"/>
      <protection locked="0"/>
    </xf>
    <xf numFmtId="0" fontId="0" fillId="0" borderId="5" xfId="0" applyBorder="1" applyAlignment="1">
      <alignment horizontal="left"/>
    </xf>
    <xf numFmtId="168" fontId="14" fillId="5" borderId="3" xfId="0" applyNumberFormat="1" applyFont="1" applyFill="1" applyBorder="1" applyAlignment="1" applyProtection="1">
      <alignment horizontal="left" vertical="top"/>
      <protection locked="0"/>
    </xf>
    <xf numFmtId="168" fontId="14" fillId="5" borderId="4" xfId="0" applyNumberFormat="1" applyFont="1" applyFill="1" applyBorder="1" applyAlignment="1" applyProtection="1">
      <alignment horizontal="left" vertical="top"/>
      <protection locked="0"/>
    </xf>
    <xf numFmtId="168" fontId="14" fillId="5" borderId="5" xfId="0" applyNumberFormat="1" applyFont="1" applyFill="1" applyBorder="1" applyAlignment="1" applyProtection="1">
      <alignment horizontal="left" vertical="top"/>
      <protection locked="0"/>
    </xf>
    <xf numFmtId="0" fontId="14" fillId="5" borderId="11" xfId="0" applyFont="1" applyFill="1" applyBorder="1" applyAlignment="1" applyProtection="1">
      <alignment horizontal="center"/>
      <protection locked="0"/>
    </xf>
    <xf numFmtId="3" fontId="14" fillId="0" borderId="11" xfId="0" applyNumberFormat="1" applyFont="1" applyBorder="1" applyAlignment="1">
      <alignment horizontal="center"/>
    </xf>
    <xf numFmtId="168" fontId="0" fillId="43" borderId="6" xfId="0" applyNumberFormat="1" applyFill="1" applyBorder="1" applyAlignment="1" applyProtection="1">
      <alignment horizontal="right"/>
      <protection locked="0"/>
    </xf>
    <xf numFmtId="10" fontId="14" fillId="0" borderId="11" xfId="0" applyNumberFormat="1" applyFont="1" applyBorder="1" applyAlignment="1">
      <alignment horizontal="center"/>
    </xf>
    <xf numFmtId="3" fontId="14" fillId="5" borderId="11" xfId="0" applyNumberFormat="1" applyFont="1" applyFill="1" applyBorder="1" applyAlignment="1" applyProtection="1">
      <alignment horizontal="center"/>
      <protection locked="0"/>
    </xf>
    <xf numFmtId="1" fontId="14" fillId="5" borderId="6" xfId="0" applyNumberFormat="1" applyFont="1" applyFill="1" applyBorder="1" applyAlignment="1" applyProtection="1">
      <alignment horizontal="right"/>
      <protection locked="0"/>
    </xf>
    <xf numFmtId="0" fontId="14"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12" xfId="0"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21" fillId="0" borderId="3" xfId="0" applyFont="1" applyBorder="1" applyAlignment="1">
      <alignment horizontal="center"/>
    </xf>
    <xf numFmtId="0" fontId="0" fillId="43" borderId="10" xfId="0" applyFill="1" applyBorder="1" applyAlignment="1" applyProtection="1">
      <alignment horizontal="left"/>
      <protection locked="0"/>
    </xf>
    <xf numFmtId="0" fontId="14" fillId="5" borderId="0" xfId="0" applyFont="1" applyFill="1" applyAlignment="1" applyProtection="1">
      <alignment horizontal="left" vertical="top" wrapText="1"/>
      <protection locked="0"/>
    </xf>
    <xf numFmtId="0" fontId="14" fillId="5" borderId="6" xfId="0" applyFont="1"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0" fillId="0" borderId="6" xfId="0" applyBorder="1" applyAlignment="1" applyProtection="1">
      <alignment horizontal="center"/>
      <protection locked="0"/>
    </xf>
    <xf numFmtId="165" fontId="14" fillId="5" borderId="3" xfId="0" applyNumberFormat="1" applyFont="1" applyFill="1" applyBorder="1" applyAlignment="1" applyProtection="1">
      <alignment horizontal="center"/>
      <protection locked="0"/>
    </xf>
    <xf numFmtId="165" fontId="14" fillId="5" borderId="4" xfId="0" applyNumberFormat="1" applyFont="1" applyFill="1" applyBorder="1" applyAlignment="1" applyProtection="1">
      <alignment horizontal="center"/>
      <protection locked="0"/>
    </xf>
    <xf numFmtId="165" fontId="14"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3" fontId="0" fillId="0" borderId="6" xfId="0" applyNumberFormat="1" applyBorder="1" applyAlignment="1">
      <alignment horizontal="right"/>
    </xf>
    <xf numFmtId="1" fontId="14" fillId="5" borderId="11" xfId="0" quotePrefix="1" applyNumberFormat="1" applyFont="1" applyFill="1" applyBorder="1" applyAlignment="1" applyProtection="1">
      <alignment horizontal="center"/>
      <protection locked="0"/>
    </xf>
    <xf numFmtId="0" fontId="22" fillId="5" borderId="6" xfId="0" applyFont="1" applyFill="1" applyBorder="1" applyAlignment="1" applyProtection="1">
      <alignment horizontal="left"/>
      <protection locked="0"/>
    </xf>
    <xf numFmtId="0" fontId="21" fillId="0" borderId="9" xfId="0" applyFont="1" applyBorder="1" applyAlignment="1">
      <alignment horizontal="center"/>
    </xf>
    <xf numFmtId="0" fontId="21" fillId="0" borderId="10" xfId="0" applyFont="1" applyBorder="1" applyAlignment="1">
      <alignment horizontal="center"/>
    </xf>
    <xf numFmtId="0" fontId="48" fillId="2" borderId="3" xfId="0" applyFont="1" applyFill="1" applyBorder="1" applyAlignment="1">
      <alignment horizontal="center" vertical="top"/>
    </xf>
    <xf numFmtId="0" fontId="48" fillId="2" borderId="4" xfId="0" applyFont="1" applyFill="1" applyBorder="1" applyAlignment="1">
      <alignment horizontal="center" vertical="top"/>
    </xf>
    <xf numFmtId="0" fontId="48" fillId="2" borderId="5" xfId="0" applyFont="1" applyFill="1" applyBorder="1" applyAlignment="1">
      <alignment horizontal="center" vertical="top"/>
    </xf>
    <xf numFmtId="0" fontId="14" fillId="0" borderId="6" xfId="0" applyFont="1" applyBorder="1" applyAlignment="1">
      <alignment vertical="top" wrapText="1"/>
    </xf>
    <xf numFmtId="177" fontId="14" fillId="5" borderId="6" xfId="0" applyNumberFormat="1" applyFont="1" applyFill="1" applyBorder="1" applyAlignment="1" applyProtection="1">
      <alignment horizontal="left" vertical="top" wrapText="1"/>
      <protection locked="0"/>
    </xf>
    <xf numFmtId="0" fontId="14" fillId="0" borderId="2" xfId="0" applyFont="1" applyBorder="1" applyAlignment="1">
      <alignment vertical="top" wrapText="1"/>
    </xf>
    <xf numFmtId="0" fontId="44" fillId="0" borderId="0" xfId="0" applyFont="1" applyAlignment="1">
      <alignment vertical="top" wrapText="1"/>
    </xf>
    <xf numFmtId="0" fontId="14" fillId="0" borderId="2" xfId="0" applyFont="1" applyBorder="1" applyAlignment="1">
      <alignment horizontal="left" vertical="top" wrapText="1"/>
    </xf>
    <xf numFmtId="0" fontId="45" fillId="0" borderId="0" xfId="0" applyFont="1" applyAlignment="1">
      <alignment vertical="top" wrapText="1"/>
    </xf>
    <xf numFmtId="0" fontId="14" fillId="0" borderId="6" xfId="0" applyFont="1" applyBorder="1" applyAlignment="1">
      <alignment horizontal="right" vertical="top" wrapText="1"/>
    </xf>
    <xf numFmtId="165" fontId="110" fillId="0" borderId="55" xfId="4496" applyNumberFormat="1" applyFont="1" applyBorder="1" applyAlignment="1">
      <alignment horizontal="center" vertical="top" wrapText="1"/>
    </xf>
    <xf numFmtId="165" fontId="110" fillId="0" borderId="6" xfId="4496" applyNumberFormat="1" applyFont="1" applyBorder="1" applyAlignment="1">
      <alignment horizontal="center" vertical="top" wrapText="1"/>
    </xf>
    <xf numFmtId="165" fontId="110" fillId="0" borderId="60" xfId="4496" applyNumberFormat="1" applyFont="1" applyBorder="1" applyAlignment="1">
      <alignment horizontal="center" vertical="top" wrapText="1"/>
    </xf>
    <xf numFmtId="165" fontId="110" fillId="0" borderId="4" xfId="4496" applyNumberFormat="1" applyFont="1" applyBorder="1" applyAlignment="1">
      <alignment horizontal="center" vertical="top" wrapText="1"/>
    </xf>
    <xf numFmtId="0" fontId="110" fillId="5" borderId="60" xfId="4496" applyFont="1" applyFill="1" applyBorder="1" applyAlignment="1" applyProtection="1">
      <alignment horizontal="center"/>
      <protection locked="0"/>
    </xf>
    <xf numFmtId="0" fontId="110" fillId="5" borderId="4" xfId="4496" applyFont="1" applyFill="1" applyBorder="1" applyAlignment="1" applyProtection="1">
      <alignment horizontal="center"/>
      <protection locked="0"/>
    </xf>
    <xf numFmtId="0" fontId="11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10" fillId="0" borderId="50" xfId="4496" applyFont="1" applyBorder="1" applyAlignment="1">
      <alignment horizontal="left" vertical="top" wrapText="1"/>
    </xf>
    <xf numFmtId="0" fontId="110" fillId="0" borderId="51" xfId="4496" applyFont="1" applyBorder="1" applyAlignment="1">
      <alignment horizontal="left" vertical="top" wrapText="1"/>
    </xf>
    <xf numFmtId="0" fontId="110" fillId="0" borderId="52" xfId="4496" applyFont="1" applyBorder="1" applyAlignment="1">
      <alignment horizontal="left" vertical="top" wrapText="1"/>
    </xf>
    <xf numFmtId="0" fontId="110" fillId="0" borderId="53" xfId="4496" applyFont="1" applyBorder="1" applyAlignment="1">
      <alignment horizontal="left" vertical="top" wrapText="1"/>
    </xf>
    <xf numFmtId="0" fontId="110" fillId="0" borderId="0" xfId="4496" applyFont="1" applyAlignment="1">
      <alignment horizontal="left" vertical="top" wrapText="1"/>
    </xf>
    <xf numFmtId="0" fontId="110" fillId="0" borderId="54" xfId="4496" applyFont="1" applyBorder="1" applyAlignment="1">
      <alignment horizontal="left" vertical="top" wrapText="1"/>
    </xf>
    <xf numFmtId="0" fontId="110" fillId="0" borderId="57" xfId="4496" applyFont="1" applyBorder="1" applyAlignment="1">
      <alignment horizontal="left" vertical="top" wrapText="1"/>
    </xf>
    <xf numFmtId="0" fontId="110" fillId="0" borderId="58" xfId="4496" applyFont="1" applyBorder="1" applyAlignment="1">
      <alignment horizontal="left" vertical="top" wrapText="1"/>
    </xf>
    <xf numFmtId="0" fontId="110" fillId="0" borderId="59" xfId="4496" applyFont="1" applyBorder="1" applyAlignment="1">
      <alignment horizontal="left" vertical="top" wrapText="1"/>
    </xf>
    <xf numFmtId="0" fontId="110" fillId="5" borderId="55" xfId="4496" applyFont="1" applyFill="1" applyBorder="1" applyAlignment="1" applyProtection="1">
      <alignment horizontal="center"/>
      <protection locked="0"/>
    </xf>
    <xf numFmtId="0" fontId="110" fillId="0" borderId="47" xfId="4496" applyFont="1" applyBorder="1"/>
    <xf numFmtId="0" fontId="110" fillId="0" borderId="48" xfId="4496" applyFont="1" applyBorder="1"/>
    <xf numFmtId="0" fontId="110" fillId="0" borderId="49" xfId="4496" applyFont="1" applyBorder="1"/>
    <xf numFmtId="0" fontId="110" fillId="0" borderId="55" xfId="4496" applyFont="1" applyBorder="1" applyAlignment="1">
      <alignment horizontal="center" vertical="top" wrapText="1"/>
    </xf>
    <xf numFmtId="0" fontId="11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10" fillId="43" borderId="55" xfId="4496" applyFont="1" applyFill="1" applyBorder="1" applyAlignment="1" applyProtection="1">
      <alignment horizontal="left" vertical="top" wrapText="1"/>
      <protection locked="0"/>
    </xf>
    <xf numFmtId="0" fontId="110" fillId="43" borderId="6" xfId="4496" applyFont="1" applyFill="1" applyBorder="1" applyAlignment="1" applyProtection="1">
      <alignment horizontal="left" vertical="top" wrapText="1"/>
      <protection locked="0"/>
    </xf>
    <xf numFmtId="0" fontId="11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10" fillId="0" borderId="55" xfId="4496" applyNumberFormat="1" applyFont="1" applyBorder="1" applyAlignment="1">
      <alignment horizontal="center" vertical="top"/>
    </xf>
    <xf numFmtId="168" fontId="110" fillId="0" borderId="6" xfId="4496" applyNumberFormat="1" applyFont="1" applyBorder="1" applyAlignment="1">
      <alignment horizontal="center" vertical="top"/>
    </xf>
    <xf numFmtId="10" fontId="110" fillId="0" borderId="3" xfId="4496" applyNumberFormat="1" applyFont="1" applyBorder="1" applyAlignment="1">
      <alignment horizontal="center" vertical="top" wrapText="1"/>
    </xf>
    <xf numFmtId="10" fontId="110" fillId="0" borderId="4" xfId="4496" applyNumberFormat="1" applyFont="1" applyBorder="1" applyAlignment="1">
      <alignment horizontal="center" vertical="top" wrapText="1"/>
    </xf>
    <xf numFmtId="10" fontId="110" fillId="0" borderId="5" xfId="4496" applyNumberFormat="1" applyFont="1" applyBorder="1" applyAlignment="1">
      <alignment horizontal="center" vertical="top" wrapText="1"/>
    </xf>
    <xf numFmtId="1" fontId="110" fillId="0" borderId="55" xfId="4496" applyNumberFormat="1" applyFont="1" applyBorder="1" applyAlignment="1">
      <alignment horizontal="center" vertical="top" wrapText="1"/>
    </xf>
    <xf numFmtId="1" fontId="110" fillId="0" borderId="6" xfId="4496" applyNumberFormat="1" applyFont="1" applyBorder="1" applyAlignment="1">
      <alignment horizontal="center" vertical="top" wrapText="1"/>
    </xf>
    <xf numFmtId="168" fontId="110" fillId="43" borderId="55" xfId="4496" applyNumberFormat="1" applyFont="1" applyFill="1" applyBorder="1" applyAlignment="1" applyProtection="1">
      <alignment horizontal="center" vertical="top" wrapText="1"/>
      <protection locked="0"/>
    </xf>
    <xf numFmtId="168" fontId="11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3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44"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08" fillId="5" borderId="6" xfId="4495" applyFill="1" applyBorder="1" applyAlignment="1" applyProtection="1">
      <alignment horizontal="center"/>
      <protection locked="0"/>
    </xf>
    <xf numFmtId="0" fontId="21" fillId="0" borderId="0" xfId="4495" applyFont="1" applyAlignment="1">
      <alignment horizontal="left" vertical="top"/>
    </xf>
    <xf numFmtId="0" fontId="10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0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18" fillId="0" borderId="0" xfId="4495" applyFont="1" applyAlignment="1">
      <alignment horizontal="left" vertical="top" wrapText="1"/>
    </xf>
    <xf numFmtId="0" fontId="10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08" fillId="5" borderId="62" xfId="4495" applyFill="1" applyBorder="1" applyAlignment="1" applyProtection="1">
      <alignment horizontal="center"/>
      <protection locked="0"/>
    </xf>
    <xf numFmtId="0" fontId="10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63" fillId="0" borderId="0" xfId="0" applyFont="1" applyAlignment="1" applyProtection="1">
      <alignment horizontal="left"/>
      <protection locked="0"/>
    </xf>
    <xf numFmtId="168" fontId="160" fillId="0" borderId="0" xfId="0" applyNumberFormat="1" applyFont="1" applyAlignment="1">
      <alignment horizontal="center" vertical="top" wrapText="1"/>
    </xf>
    <xf numFmtId="168" fontId="16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1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08" fillId="5" borderId="50" xfId="4495" applyFill="1" applyBorder="1" applyAlignment="1">
      <alignment horizontal="center"/>
    </xf>
    <xf numFmtId="0" fontId="108" fillId="5" borderId="51" xfId="4495" applyFill="1" applyBorder="1" applyAlignment="1">
      <alignment horizontal="center"/>
    </xf>
    <xf numFmtId="0" fontId="44" fillId="0" borderId="51" xfId="4495" applyFont="1" applyBorder="1" applyAlignment="1">
      <alignment horizontal="left" wrapText="1"/>
    </xf>
    <xf numFmtId="0" fontId="44" fillId="0" borderId="0" xfId="4495" applyFont="1" applyAlignment="1">
      <alignment horizontal="left" wrapText="1"/>
    </xf>
    <xf numFmtId="0" fontId="22" fillId="5" borderId="6" xfId="4495" applyFont="1" applyFill="1" applyBorder="1" applyAlignment="1">
      <alignment horizontal="left"/>
    </xf>
    <xf numFmtId="0" fontId="108" fillId="5" borderId="62" xfId="4495" applyFill="1" applyBorder="1" applyAlignment="1">
      <alignment horizontal="center"/>
    </xf>
    <xf numFmtId="0" fontId="108" fillId="5" borderId="63" xfId="4495" applyFill="1" applyBorder="1" applyAlignment="1">
      <alignment horizontal="center"/>
    </xf>
    <xf numFmtId="0" fontId="22" fillId="5" borderId="58" xfId="4495" applyFont="1" applyFill="1" applyBorder="1" applyAlignment="1">
      <alignment horizontal="left"/>
    </xf>
    <xf numFmtId="0" fontId="44" fillId="0" borderId="51" xfId="4495" applyFont="1" applyBorder="1" applyAlignment="1">
      <alignment horizontal="left" vertical="top" wrapText="1"/>
    </xf>
    <xf numFmtId="0" fontId="44" fillId="0" borderId="0" xfId="4495" applyFont="1" applyAlignment="1">
      <alignment horizontal="left" vertical="top" wrapText="1"/>
    </xf>
    <xf numFmtId="9" fontId="22" fillId="5" borderId="58" xfId="4495" applyNumberFormat="1" applyFont="1" applyFill="1" applyBorder="1" applyAlignment="1">
      <alignment horizontal="left"/>
    </xf>
    <xf numFmtId="0" fontId="108" fillId="0" borderId="0" xfId="4495" applyAlignment="1">
      <alignment horizontal="center"/>
    </xf>
    <xf numFmtId="9" fontId="22" fillId="5" borderId="6" xfId="4495" applyNumberFormat="1" applyFont="1" applyFill="1" applyBorder="1" applyAlignment="1">
      <alignment horizontal="left"/>
    </xf>
    <xf numFmtId="0" fontId="108" fillId="5" borderId="55" xfId="4495" applyFill="1" applyBorder="1" applyAlignment="1">
      <alignment horizontal="center"/>
    </xf>
    <xf numFmtId="0" fontId="10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10" fillId="0" borderId="50" xfId="4496" applyFont="1" applyBorder="1" applyAlignment="1">
      <alignment horizontal="left" wrapText="1"/>
    </xf>
    <xf numFmtId="0" fontId="110" fillId="0" borderId="51" xfId="4496" applyFont="1" applyBorder="1" applyAlignment="1">
      <alignment horizontal="left" wrapText="1"/>
    </xf>
    <xf numFmtId="0" fontId="110" fillId="0" borderId="52" xfId="4496" applyFont="1" applyBorder="1" applyAlignment="1">
      <alignment horizontal="left" wrapText="1"/>
    </xf>
    <xf numFmtId="0" fontId="110" fillId="0" borderId="57" xfId="4496" applyFont="1" applyBorder="1" applyAlignment="1">
      <alignment horizontal="left" wrapText="1"/>
    </xf>
    <xf numFmtId="0" fontId="110" fillId="0" borderId="58" xfId="4496" applyFont="1" applyBorder="1" applyAlignment="1">
      <alignment horizontal="left" wrapText="1"/>
    </xf>
    <xf numFmtId="0" fontId="110" fillId="0" borderId="59" xfId="4496" applyFont="1" applyBorder="1" applyAlignment="1">
      <alignment horizontal="left" wrapText="1"/>
    </xf>
    <xf numFmtId="0" fontId="108" fillId="0" borderId="53" xfId="4495" applyBorder="1" applyAlignment="1">
      <alignment horizontal="center"/>
    </xf>
    <xf numFmtId="0" fontId="22" fillId="5" borderId="0" xfId="4495" applyFont="1" applyFill="1" applyAlignment="1">
      <alignment horizontal="left" vertical="top"/>
    </xf>
    <xf numFmtId="0" fontId="108" fillId="5" borderId="53" xfId="4495" applyFill="1" applyBorder="1" applyAlignment="1">
      <alignment horizontal="center"/>
    </xf>
    <xf numFmtId="0" fontId="10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53" fillId="0" borderId="1" xfId="4495" applyNumberFormat="1" applyFont="1" applyBorder="1" applyAlignment="1">
      <alignment horizontal="right" vertical="center"/>
    </xf>
    <xf numFmtId="164" fontId="53" fillId="0" borderId="2" xfId="4495" applyNumberFormat="1" applyFont="1" applyBorder="1" applyAlignment="1">
      <alignment horizontal="right" vertical="center"/>
    </xf>
    <xf numFmtId="164" fontId="53" fillId="0" borderId="7" xfId="4495" applyNumberFormat="1" applyFont="1" applyBorder="1" applyAlignment="1">
      <alignment horizontal="right" vertical="center"/>
    </xf>
    <xf numFmtId="164" fontId="53" fillId="0" borderId="9" xfId="4495" applyNumberFormat="1" applyFont="1" applyBorder="1" applyAlignment="1">
      <alignment horizontal="right" vertical="center"/>
    </xf>
    <xf numFmtId="164" fontId="53" fillId="0" borderId="6" xfId="4495" applyNumberFormat="1" applyFont="1" applyBorder="1" applyAlignment="1">
      <alignment horizontal="right" vertical="center"/>
    </xf>
    <xf numFmtId="164" fontId="53" fillId="0" borderId="10" xfId="4495" applyNumberFormat="1" applyFont="1" applyBorder="1" applyAlignment="1">
      <alignment horizontal="right" vertical="center"/>
    </xf>
    <xf numFmtId="180" fontId="53" fillId="0" borderId="1" xfId="4495" applyNumberFormat="1" applyFont="1" applyBorder="1" applyAlignment="1">
      <alignment horizontal="center" vertical="center"/>
    </xf>
    <xf numFmtId="180" fontId="53" fillId="0" borderId="2" xfId="4495" applyNumberFormat="1" applyFont="1" applyBorder="1" applyAlignment="1">
      <alignment horizontal="center" vertical="center"/>
    </xf>
    <xf numFmtId="180" fontId="53" fillId="0" borderId="7" xfId="4495" applyNumberFormat="1" applyFont="1" applyBorder="1" applyAlignment="1">
      <alignment horizontal="center" vertical="center"/>
    </xf>
    <xf numFmtId="180" fontId="53" fillId="0" borderId="9" xfId="4495" applyNumberFormat="1" applyFont="1" applyBorder="1" applyAlignment="1">
      <alignment horizontal="center" vertical="center"/>
    </xf>
    <xf numFmtId="180" fontId="53" fillId="0" borderId="6" xfId="4495" applyNumberFormat="1" applyFont="1" applyBorder="1" applyAlignment="1">
      <alignment horizontal="center" vertical="center"/>
    </xf>
    <xf numFmtId="180" fontId="53"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0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10" fillId="0" borderId="3" xfId="4496" applyNumberFormat="1" applyFont="1" applyBorder="1" applyAlignment="1">
      <alignment horizontal="center" vertical="top" wrapText="1"/>
    </xf>
    <xf numFmtId="165" fontId="11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30" fillId="0" borderId="0" xfId="1192" applyFont="1" applyAlignment="1">
      <alignment horizontal="center"/>
    </xf>
    <xf numFmtId="0" fontId="86" fillId="0" borderId="80" xfId="4496" applyFont="1" applyBorder="1" applyAlignment="1">
      <alignment horizontal="right"/>
    </xf>
    <xf numFmtId="0" fontId="86" fillId="0" borderId="11" xfId="4496" applyFont="1" applyBorder="1" applyAlignment="1">
      <alignment horizontal="right"/>
    </xf>
    <xf numFmtId="0" fontId="86" fillId="0" borderId="72" xfId="4496" applyFont="1" applyBorder="1" applyAlignment="1">
      <alignment horizontal="right"/>
    </xf>
    <xf numFmtId="0" fontId="86" fillId="0" borderId="73" xfId="4496" applyFont="1" applyBorder="1" applyAlignment="1">
      <alignment horizontal="right"/>
    </xf>
    <xf numFmtId="0" fontId="86" fillId="0" borderId="11" xfId="4496" applyFont="1" applyBorder="1"/>
    <xf numFmtId="0" fontId="86" fillId="0" borderId="91" xfId="4496" applyFont="1" applyBorder="1"/>
    <xf numFmtId="0" fontId="86" fillId="0" borderId="73" xfId="4496" applyFont="1" applyBorder="1"/>
    <xf numFmtId="0" fontId="86" fillId="0" borderId="93" xfId="4496" applyFont="1" applyBorder="1"/>
    <xf numFmtId="0" fontId="86" fillId="0" borderId="70" xfId="4496" applyFont="1" applyBorder="1" applyAlignment="1">
      <alignment horizontal="right"/>
    </xf>
    <xf numFmtId="0" fontId="86" fillId="0" borderId="71" xfId="4496" applyFont="1" applyBorder="1" applyAlignment="1">
      <alignment horizontal="right"/>
    </xf>
    <xf numFmtId="0" fontId="125" fillId="0" borderId="90" xfId="4496" applyFont="1" applyBorder="1" applyAlignment="1">
      <alignment horizontal="center" vertical="top" wrapText="1"/>
    </xf>
    <xf numFmtId="0" fontId="125" fillId="0" borderId="89" xfId="4496" applyFont="1" applyBorder="1" applyAlignment="1">
      <alignment horizontal="center" vertical="top" wrapText="1"/>
    </xf>
    <xf numFmtId="0" fontId="86" fillId="0" borderId="71" xfId="4496" applyFont="1" applyBorder="1"/>
    <xf numFmtId="0" fontId="86" fillId="0" borderId="74" xfId="4496" applyFont="1" applyBorder="1"/>
    <xf numFmtId="49" fontId="124" fillId="3" borderId="0" xfId="1192" applyNumberFormat="1" applyFont="1" applyFill="1" applyAlignment="1">
      <alignment horizontal="center" vertical="center"/>
    </xf>
    <xf numFmtId="0" fontId="86" fillId="0" borderId="11" xfId="4496" applyFont="1" applyBorder="1" applyAlignment="1">
      <alignment horizontal="left" indent="1"/>
    </xf>
    <xf numFmtId="0" fontId="125" fillId="45" borderId="3" xfId="4496" applyFont="1" applyFill="1" applyBorder="1" applyAlignment="1">
      <alignment horizontal="center" vertical="center"/>
    </xf>
    <xf numFmtId="0" fontId="125" fillId="45" borderId="4" xfId="4496" applyFont="1" applyFill="1" applyBorder="1" applyAlignment="1">
      <alignment horizontal="center" vertical="center"/>
    </xf>
    <xf numFmtId="0" fontId="125" fillId="45" borderId="5" xfId="4496" applyFont="1" applyFill="1" applyBorder="1" applyAlignment="1">
      <alignment horizontal="center" vertical="center"/>
    </xf>
    <xf numFmtId="9" fontId="125" fillId="45" borderId="3" xfId="4499" applyFont="1" applyFill="1" applyBorder="1" applyAlignment="1" applyProtection="1">
      <alignment horizontal="center" vertical="center"/>
    </xf>
    <xf numFmtId="9" fontId="125" fillId="45" borderId="4" xfId="4499" applyFont="1" applyFill="1" applyBorder="1" applyAlignment="1" applyProtection="1">
      <alignment horizontal="center" vertical="center"/>
    </xf>
    <xf numFmtId="9" fontId="125" fillId="45" borderId="5" xfId="4499" applyFont="1" applyFill="1" applyBorder="1" applyAlignment="1" applyProtection="1">
      <alignment horizontal="center" vertical="center"/>
    </xf>
    <xf numFmtId="0" fontId="86" fillId="0" borderId="15" xfId="4496" applyFont="1" applyBorder="1" applyAlignment="1">
      <alignment horizontal="left" indent="1"/>
    </xf>
    <xf numFmtId="0" fontId="125" fillId="0" borderId="71" xfId="4496" applyFont="1" applyBorder="1" applyAlignment="1">
      <alignment horizontal="left" indent="1"/>
    </xf>
    <xf numFmtId="168" fontId="86" fillId="0" borderId="11" xfId="4499" applyNumberFormat="1" applyFont="1" applyFill="1" applyBorder="1" applyAlignment="1" applyProtection="1">
      <alignment horizontal="left" vertical="center" indent="1"/>
    </xf>
    <xf numFmtId="168" fontId="86" fillId="0" borderId="13" xfId="4499" applyNumberFormat="1" applyFont="1" applyFill="1" applyBorder="1" applyAlignment="1" applyProtection="1">
      <alignment horizontal="left" vertical="center" indent="1"/>
    </xf>
    <xf numFmtId="49" fontId="86" fillId="45" borderId="15" xfId="4496" applyNumberFormat="1" applyFont="1" applyFill="1" applyBorder="1" applyAlignment="1">
      <alignment horizontal="center" vertical="center" wrapText="1"/>
    </xf>
    <xf numFmtId="49" fontId="86" fillId="45" borderId="13" xfId="4496" applyNumberFormat="1" applyFont="1" applyFill="1" applyBorder="1" applyAlignment="1">
      <alignment horizontal="center" vertical="center" wrapText="1"/>
    </xf>
    <xf numFmtId="168" fontId="86" fillId="0" borderId="84" xfId="4499" applyNumberFormat="1" applyFont="1" applyFill="1" applyBorder="1" applyAlignment="1" applyProtection="1">
      <alignment horizontal="left" vertical="center" indent="1"/>
    </xf>
    <xf numFmtId="168" fontId="86" fillId="0" borderId="83" xfId="4499" applyNumberFormat="1" applyFont="1" applyFill="1" applyBorder="1" applyAlignment="1" applyProtection="1">
      <alignment horizontal="left" vertical="center" indent="1"/>
    </xf>
    <xf numFmtId="43" fontId="134" fillId="53" borderId="80" xfId="698" applyFont="1" applyFill="1" applyBorder="1" applyAlignment="1" applyProtection="1">
      <alignment horizontal="right"/>
      <protection hidden="1"/>
    </xf>
    <xf numFmtId="43" fontId="134" fillId="53" borderId="11" xfId="698" applyFont="1" applyFill="1" applyBorder="1" applyAlignment="1" applyProtection="1">
      <alignment horizontal="right"/>
      <protection hidden="1"/>
    </xf>
    <xf numFmtId="44" fontId="134" fillId="0" borderId="11" xfId="700" applyFont="1" applyBorder="1" applyAlignment="1" applyProtection="1">
      <alignment horizontal="center"/>
      <protection hidden="1"/>
    </xf>
    <xf numFmtId="164" fontId="134" fillId="0" borderId="11" xfId="700" applyNumberFormat="1" applyFont="1" applyBorder="1" applyAlignment="1" applyProtection="1">
      <alignment horizontal="center"/>
      <protection hidden="1"/>
    </xf>
    <xf numFmtId="9" fontId="134" fillId="0" borderId="11" xfId="1022" applyFont="1" applyBorder="1" applyAlignment="1" applyProtection="1">
      <alignment horizontal="center"/>
      <protection hidden="1"/>
    </xf>
    <xf numFmtId="0" fontId="136" fillId="53" borderId="80" xfId="698" applyNumberFormat="1" applyFont="1" applyFill="1" applyBorder="1" applyAlignment="1" applyProtection="1">
      <alignment horizontal="center"/>
      <protection hidden="1"/>
    </xf>
    <xf numFmtId="0" fontId="136" fillId="53" borderId="11" xfId="698" applyNumberFormat="1" applyFont="1" applyFill="1" applyBorder="1" applyAlignment="1" applyProtection="1">
      <alignment horizontal="center"/>
      <protection hidden="1"/>
    </xf>
    <xf numFmtId="0" fontId="136" fillId="49" borderId="11" xfId="0" applyFont="1" applyFill="1" applyBorder="1" applyAlignment="1" applyProtection="1">
      <alignment horizontal="center"/>
      <protection locked="0"/>
    </xf>
    <xf numFmtId="14" fontId="166" fillId="49" borderId="11" xfId="700" applyNumberFormat="1" applyFont="1" applyFill="1" applyBorder="1" applyAlignment="1" applyProtection="1">
      <alignment horizontal="center"/>
      <protection locked="0"/>
    </xf>
    <xf numFmtId="164" fontId="136" fillId="49" borderId="11" xfId="700" applyNumberFormat="1" applyFont="1" applyFill="1" applyBorder="1" applyAlignment="1" applyProtection="1">
      <alignment horizontal="center"/>
      <protection locked="0"/>
    </xf>
    <xf numFmtId="9" fontId="136" fillId="49" borderId="11" xfId="1022" applyFont="1" applyFill="1" applyBorder="1" applyAlignment="1" applyProtection="1">
      <alignment horizontal="center"/>
      <protection locked="0"/>
    </xf>
    <xf numFmtId="0" fontId="136" fillId="49" borderId="3" xfId="0" applyFont="1" applyFill="1" applyBorder="1" applyAlignment="1" applyProtection="1">
      <alignment horizontal="center"/>
      <protection locked="0"/>
    </xf>
    <xf numFmtId="0" fontId="136" fillId="49" borderId="4" xfId="0" applyFont="1" applyFill="1" applyBorder="1" applyAlignment="1" applyProtection="1">
      <alignment horizontal="center"/>
      <protection locked="0"/>
    </xf>
    <xf numFmtId="0" fontId="136"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36" fillId="49" borderId="11" xfId="8727" applyNumberFormat="1" applyFont="1" applyFill="1" applyBorder="1" applyAlignment="1">
      <alignment horizontal="center"/>
    </xf>
    <xf numFmtId="0" fontId="13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51" fillId="48" borderId="3" xfId="8726" applyFont="1" applyFill="1" applyBorder="1" applyAlignment="1">
      <alignment horizontal="center"/>
    </xf>
    <xf numFmtId="0" fontId="151" fillId="48" borderId="4" xfId="8726" applyFont="1" applyFill="1" applyBorder="1" applyAlignment="1">
      <alignment horizontal="center"/>
    </xf>
    <xf numFmtId="0" fontId="151" fillId="48" borderId="5" xfId="8726" applyFont="1" applyFill="1" applyBorder="1" applyAlignment="1">
      <alignment horizontal="center"/>
    </xf>
    <xf numFmtId="43" fontId="136" fillId="53" borderId="11" xfId="698" applyFont="1" applyFill="1" applyBorder="1" applyAlignment="1" applyProtection="1">
      <alignment horizontal="left" wrapText="1"/>
      <protection hidden="1"/>
    </xf>
    <xf numFmtId="0" fontId="151" fillId="45" borderId="11" xfId="8726" applyFont="1" applyFill="1" applyBorder="1" applyAlignment="1">
      <alignment horizontal="left"/>
    </xf>
    <xf numFmtId="0" fontId="161" fillId="45" borderId="11" xfId="8726" applyFont="1" applyFill="1" applyBorder="1" applyAlignment="1">
      <alignment horizontal="left" wrapText="1"/>
    </xf>
    <xf numFmtId="0" fontId="138" fillId="45" borderId="13" xfId="0" applyFont="1" applyFill="1" applyBorder="1" applyAlignment="1" applyProtection="1">
      <alignment horizontal="left" wrapText="1"/>
      <protection hidden="1"/>
    </xf>
    <xf numFmtId="0" fontId="13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37" fillId="45" borderId="11" xfId="8726" applyFont="1" applyFill="1" applyBorder="1" applyAlignment="1">
      <alignment horizontal="center" wrapText="1"/>
    </xf>
    <xf numFmtId="0" fontId="138" fillId="45" borderId="11" xfId="8726" applyFont="1" applyFill="1" applyBorder="1" applyAlignment="1">
      <alignment horizontal="center"/>
    </xf>
    <xf numFmtId="0" fontId="138" fillId="45" borderId="91" xfId="8726" applyFont="1" applyFill="1" applyBorder="1" applyAlignment="1">
      <alignment horizontal="center"/>
    </xf>
    <xf numFmtId="0" fontId="137" fillId="45" borderId="80" xfId="8726" applyFont="1" applyFill="1" applyBorder="1" applyAlignment="1">
      <alignment horizontal="center"/>
    </xf>
    <xf numFmtId="0" fontId="13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51" fillId="45" borderId="80" xfId="8726" applyFont="1" applyFill="1" applyBorder="1" applyAlignment="1">
      <alignment horizontal="right"/>
    </xf>
    <xf numFmtId="0" fontId="151" fillId="45" borderId="11" xfId="8726" applyFont="1" applyFill="1" applyBorder="1" applyAlignment="1">
      <alignment horizontal="right"/>
    </xf>
    <xf numFmtId="0" fontId="90" fillId="45" borderId="70" xfId="8726" applyFont="1" applyFill="1" applyBorder="1" applyAlignment="1">
      <alignment horizontal="center" wrapText="1"/>
    </xf>
    <xf numFmtId="0" fontId="90" fillId="45" borderId="71" xfId="8726" applyFont="1" applyFill="1" applyBorder="1" applyAlignment="1">
      <alignment horizontal="center" wrapText="1"/>
    </xf>
    <xf numFmtId="0" fontId="9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90" fillId="45" borderId="104" xfId="8726" applyFont="1" applyFill="1" applyBorder="1" applyAlignment="1">
      <alignment horizontal="center"/>
    </xf>
    <xf numFmtId="0" fontId="90" fillId="45" borderId="97" xfId="8726" applyFont="1" applyFill="1" applyBorder="1" applyAlignment="1">
      <alignment horizontal="center"/>
    </xf>
    <xf numFmtId="0" fontId="90" fillId="45" borderId="98" xfId="8726" applyFont="1" applyFill="1" applyBorder="1" applyAlignment="1">
      <alignment horizontal="center"/>
    </xf>
    <xf numFmtId="43" fontId="134" fillId="56" borderId="13" xfId="698" applyFont="1" applyFill="1" applyBorder="1" applyAlignment="1" applyProtection="1">
      <alignment horizontal="center"/>
      <protection hidden="1"/>
    </xf>
    <xf numFmtId="43" fontId="136" fillId="53" borderId="11" xfId="698" applyFont="1" applyFill="1" applyBorder="1" applyAlignment="1" applyProtection="1">
      <alignment horizontal="left"/>
      <protection hidden="1"/>
    </xf>
    <xf numFmtId="0" fontId="151" fillId="49" borderId="80" xfId="8726" applyFont="1" applyFill="1" applyBorder="1" applyAlignment="1">
      <alignment horizontal="left" vertical="top"/>
    </xf>
    <xf numFmtId="0" fontId="151" fillId="49" borderId="11" xfId="8726" applyFont="1" applyFill="1" applyBorder="1" applyAlignment="1">
      <alignment horizontal="left" vertical="top"/>
    </xf>
    <xf numFmtId="0" fontId="151" fillId="49" borderId="91" xfId="8726" applyFont="1" applyFill="1" applyBorder="1" applyAlignment="1">
      <alignment horizontal="left" vertical="top"/>
    </xf>
    <xf numFmtId="0" fontId="151" fillId="49" borderId="72" xfId="8726" applyFont="1" applyFill="1" applyBorder="1" applyAlignment="1">
      <alignment horizontal="left" vertical="top"/>
    </xf>
    <xf numFmtId="0" fontId="151" fillId="49" borderId="73" xfId="8726" applyFont="1" applyFill="1" applyBorder="1" applyAlignment="1">
      <alignment horizontal="left" vertical="top"/>
    </xf>
    <xf numFmtId="0" fontId="151" fillId="49" borderId="93" xfId="8726" applyFont="1" applyFill="1" applyBorder="1" applyAlignment="1">
      <alignment horizontal="left" vertical="top"/>
    </xf>
    <xf numFmtId="0" fontId="137" fillId="45" borderId="72" xfId="8726" applyFont="1" applyFill="1" applyBorder="1" applyAlignment="1">
      <alignment horizontal="center"/>
    </xf>
    <xf numFmtId="0" fontId="13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36" fillId="49" borderId="11" xfId="8726" applyNumberFormat="1" applyFont="1" applyFill="1" applyBorder="1" applyAlignment="1" applyProtection="1">
      <alignment horizontal="center"/>
      <protection locked="0"/>
    </xf>
    <xf numFmtId="0" fontId="133" fillId="47" borderId="65" xfId="8726" applyFont="1" applyFill="1" applyBorder="1" applyAlignment="1">
      <alignment horizontal="center"/>
    </xf>
    <xf numFmtId="0" fontId="133" fillId="47" borderId="29" xfId="8726" applyFont="1" applyFill="1" applyBorder="1" applyAlignment="1">
      <alignment horizontal="center"/>
    </xf>
    <xf numFmtId="0" fontId="133" fillId="47" borderId="31" xfId="8726" applyFont="1" applyFill="1" applyBorder="1" applyAlignment="1">
      <alignment horizontal="center"/>
    </xf>
    <xf numFmtId="0" fontId="134" fillId="49" borderId="66" xfId="8726" applyFont="1" applyFill="1" applyBorder="1" applyAlignment="1">
      <alignment horizontal="center"/>
    </xf>
    <xf numFmtId="0" fontId="134" fillId="49" borderId="0" xfId="8726" applyFont="1" applyFill="1" applyAlignment="1">
      <alignment horizontal="center"/>
    </xf>
    <xf numFmtId="0" fontId="134" fillId="49" borderId="41" xfId="8726" applyFont="1" applyFill="1" applyBorder="1" applyAlignment="1">
      <alignment horizontal="center"/>
    </xf>
    <xf numFmtId="0" fontId="136" fillId="44" borderId="67" xfId="8726" applyFont="1" applyFill="1" applyBorder="1" applyAlignment="1">
      <alignment horizontal="left"/>
    </xf>
    <xf numFmtId="0" fontId="136" fillId="44" borderId="68" xfId="8726" applyFont="1" applyFill="1" applyBorder="1" applyAlignment="1">
      <alignment horizontal="left"/>
    </xf>
    <xf numFmtId="0" fontId="136" fillId="44" borderId="69" xfId="8726" applyFont="1" applyFill="1" applyBorder="1" applyAlignment="1">
      <alignment horizontal="left"/>
    </xf>
    <xf numFmtId="0" fontId="149" fillId="45" borderId="11" xfId="8726" applyFont="1" applyFill="1" applyBorder="1" applyAlignment="1">
      <alignment horizontal="right"/>
    </xf>
    <xf numFmtId="14" fontId="136" fillId="49" borderId="11" xfId="8726" applyNumberFormat="1" applyFont="1" applyFill="1" applyBorder="1" applyAlignment="1" applyProtection="1">
      <alignment horizontal="center"/>
      <protection locked="0"/>
    </xf>
    <xf numFmtId="0" fontId="136" fillId="49" borderId="11" xfId="8726" applyFont="1" applyFill="1" applyBorder="1" applyAlignment="1" applyProtection="1">
      <alignment horizontal="center"/>
      <protection locked="0"/>
    </xf>
    <xf numFmtId="0" fontId="13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90" fillId="45" borderId="70" xfId="8726" applyFont="1" applyFill="1" applyBorder="1" applyAlignment="1">
      <alignment horizontal="left" wrapText="1"/>
    </xf>
    <xf numFmtId="0" fontId="90" fillId="45" borderId="71" xfId="8726" applyFont="1" applyFill="1" applyBorder="1" applyAlignment="1">
      <alignment horizontal="left" wrapText="1"/>
    </xf>
    <xf numFmtId="0" fontId="90" fillId="45" borderId="80" xfId="8726" applyFont="1" applyFill="1" applyBorder="1" applyAlignment="1">
      <alignment horizontal="left" wrapText="1"/>
    </xf>
    <xf numFmtId="0" fontId="90" fillId="45" borderId="11" xfId="8726" applyFont="1" applyFill="1" applyBorder="1" applyAlignment="1">
      <alignment horizontal="left" wrapText="1"/>
    </xf>
    <xf numFmtId="0" fontId="136" fillId="49" borderId="71" xfId="8726" applyFont="1" applyFill="1" applyBorder="1" applyAlignment="1" applyProtection="1">
      <alignment horizontal="left" wrapText="1"/>
      <protection locked="0"/>
    </xf>
    <xf numFmtId="0" fontId="136" fillId="49" borderId="74" xfId="8726" applyFont="1" applyFill="1" applyBorder="1" applyAlignment="1" applyProtection="1">
      <alignment horizontal="left" wrapText="1"/>
      <protection locked="0"/>
    </xf>
    <xf numFmtId="0" fontId="136" fillId="49" borderId="11" xfId="8726" applyFont="1" applyFill="1" applyBorder="1" applyAlignment="1" applyProtection="1">
      <alignment horizontal="left" wrapText="1"/>
      <protection locked="0"/>
    </xf>
    <xf numFmtId="0" fontId="136" fillId="49" borderId="91" xfId="8726" applyFont="1" applyFill="1" applyBorder="1" applyAlignment="1" applyProtection="1">
      <alignment horizontal="left" wrapText="1"/>
      <protection locked="0"/>
    </xf>
    <xf numFmtId="168" fontId="153" fillId="44" borderId="11" xfId="8727" applyNumberFormat="1" applyFont="1" applyFill="1" applyBorder="1" applyAlignment="1" applyProtection="1">
      <alignment horizontal="left"/>
    </xf>
    <xf numFmtId="0" fontId="13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35" fillId="45" borderId="11" xfId="8726" applyFont="1" applyFill="1" applyBorder="1" applyAlignment="1">
      <alignment horizontal="right" wrapText="1"/>
    </xf>
    <xf numFmtId="14" fontId="136" fillId="49" borderId="11" xfId="8726" applyNumberFormat="1" applyFont="1" applyFill="1" applyBorder="1" applyAlignment="1" applyProtection="1">
      <alignment horizontal="center" vertical="center"/>
      <protection locked="0"/>
    </xf>
    <xf numFmtId="0" fontId="136" fillId="49" borderId="11" xfId="8726" applyFont="1" applyFill="1" applyBorder="1" applyAlignment="1" applyProtection="1">
      <alignment horizontal="center" vertical="center"/>
      <protection locked="0"/>
    </xf>
    <xf numFmtId="0" fontId="90" fillId="45" borderId="67" xfId="8726" applyFont="1" applyFill="1" applyBorder="1" applyAlignment="1">
      <alignment horizontal="center"/>
    </xf>
    <xf numFmtId="0" fontId="90" fillId="45" borderId="68" xfId="8726" applyFont="1" applyFill="1" applyBorder="1" applyAlignment="1">
      <alignment horizontal="center"/>
    </xf>
    <xf numFmtId="0" fontId="90" fillId="45" borderId="69" xfId="8726" applyFont="1" applyFill="1" applyBorder="1" applyAlignment="1">
      <alignment horizontal="center"/>
    </xf>
    <xf numFmtId="0" fontId="136" fillId="49" borderId="67" xfId="8726" applyFont="1" applyFill="1" applyBorder="1" applyAlignment="1" applyProtection="1">
      <alignment horizontal="center"/>
      <protection locked="0"/>
    </xf>
    <xf numFmtId="0" fontId="136" fillId="49" borderId="68" xfId="8726" applyFont="1" applyFill="1" applyBorder="1" applyAlignment="1" applyProtection="1">
      <alignment horizontal="center"/>
      <protection locked="0"/>
    </xf>
    <xf numFmtId="0" fontId="136" fillId="49" borderId="69" xfId="8726" applyFont="1" applyFill="1" applyBorder="1" applyAlignment="1" applyProtection="1">
      <alignment horizontal="center"/>
      <protection locked="0"/>
    </xf>
    <xf numFmtId="0" fontId="90" fillId="45" borderId="67" xfId="8726" applyFont="1" applyFill="1" applyBorder="1" applyAlignment="1">
      <alignment horizontal="right"/>
    </xf>
    <xf numFmtId="0" fontId="90" fillId="45" borderId="68" xfId="8726" applyFont="1" applyFill="1" applyBorder="1" applyAlignment="1">
      <alignment horizontal="right"/>
    </xf>
    <xf numFmtId="0" fontId="9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34" fillId="45" borderId="75" xfId="8726" applyFont="1" applyFill="1" applyBorder="1" applyAlignment="1">
      <alignment horizontal="center"/>
    </xf>
    <xf numFmtId="0" fontId="134" fillId="45" borderId="76" xfId="8726" applyFont="1" applyFill="1" applyBorder="1" applyAlignment="1">
      <alignment horizontal="center"/>
    </xf>
    <xf numFmtId="0" fontId="134" fillId="45" borderId="77" xfId="8726" applyFont="1" applyFill="1" applyBorder="1" applyAlignment="1">
      <alignment horizontal="center"/>
    </xf>
    <xf numFmtId="0" fontId="137" fillId="45" borderId="78" xfId="8726" applyFont="1" applyFill="1" applyBorder="1" applyAlignment="1">
      <alignment horizontal="center"/>
    </xf>
    <xf numFmtId="0" fontId="137" fillId="45" borderId="2" xfId="8726" applyFont="1" applyFill="1" applyBorder="1" applyAlignment="1">
      <alignment horizontal="center"/>
    </xf>
    <xf numFmtId="0" fontId="137" fillId="45" borderId="7" xfId="8726" applyFont="1" applyFill="1" applyBorder="1" applyAlignment="1">
      <alignment horizontal="center"/>
    </xf>
    <xf numFmtId="0" fontId="137" fillId="45" borderId="3" xfId="8726" applyFont="1" applyFill="1" applyBorder="1" applyAlignment="1">
      <alignment horizontal="center"/>
    </xf>
    <xf numFmtId="0" fontId="137" fillId="45" borderId="4" xfId="8726" applyFont="1" applyFill="1" applyBorder="1" applyAlignment="1">
      <alignment horizontal="center"/>
    </xf>
    <xf numFmtId="0" fontId="137" fillId="45" borderId="5" xfId="8726" applyFont="1" applyFill="1" applyBorder="1" applyAlignment="1">
      <alignment horizontal="center"/>
    </xf>
    <xf numFmtId="0" fontId="137" fillId="45" borderId="79" xfId="8726" applyFont="1" applyFill="1" applyBorder="1" applyAlignment="1">
      <alignment horizontal="center"/>
    </xf>
    <xf numFmtId="9" fontId="151" fillId="49" borderId="92" xfId="8726" applyNumberFormat="1" applyFont="1" applyFill="1" applyBorder="1" applyAlignment="1">
      <alignment horizontal="center"/>
    </xf>
    <xf numFmtId="9" fontId="151" fillId="49" borderId="4" xfId="8726" applyNumberFormat="1" applyFont="1" applyFill="1" applyBorder="1" applyAlignment="1">
      <alignment horizontal="center"/>
    </xf>
    <xf numFmtId="9" fontId="151" fillId="49" borderId="5" xfId="8726" applyNumberFormat="1" applyFont="1" applyFill="1" applyBorder="1" applyAlignment="1">
      <alignment horizontal="center"/>
    </xf>
    <xf numFmtId="0" fontId="151" fillId="44" borderId="3" xfId="8726" applyFont="1" applyFill="1" applyBorder="1" applyAlignment="1">
      <alignment horizontal="center"/>
    </xf>
    <xf numFmtId="0" fontId="151" fillId="44" borderId="4" xfId="8726" applyFont="1" applyFill="1" applyBorder="1" applyAlignment="1">
      <alignment horizontal="center"/>
    </xf>
    <xf numFmtId="0" fontId="151" fillId="44" borderId="5" xfId="8726" applyFont="1" applyFill="1" applyBorder="1" applyAlignment="1">
      <alignment horizontal="center"/>
    </xf>
    <xf numFmtId="9" fontId="137" fillId="44" borderId="3" xfId="8726" applyNumberFormat="1" applyFont="1" applyFill="1" applyBorder="1" applyAlignment="1">
      <alignment horizontal="center"/>
    </xf>
    <xf numFmtId="9" fontId="137" fillId="44" borderId="4" xfId="8726" applyNumberFormat="1" applyFont="1" applyFill="1" applyBorder="1" applyAlignment="1">
      <alignment horizontal="center"/>
    </xf>
    <xf numFmtId="9" fontId="137" fillId="44" borderId="79" xfId="8726" applyNumberFormat="1" applyFont="1" applyFill="1" applyBorder="1" applyAlignment="1">
      <alignment horizontal="center"/>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9" fontId="138" fillId="49" borderId="9" xfId="8726" applyNumberFormat="1" applyFont="1" applyFill="1" applyBorder="1" applyAlignment="1" applyProtection="1">
      <alignment horizontal="center"/>
      <protection locked="0"/>
    </xf>
    <xf numFmtId="9" fontId="138" fillId="49" borderId="6" xfId="8726" applyNumberFormat="1" applyFont="1" applyFill="1" applyBorder="1" applyAlignment="1" applyProtection="1">
      <alignment horizontal="center"/>
      <protection locked="0"/>
    </xf>
    <xf numFmtId="9" fontId="138" fillId="49" borderId="10" xfId="8726" applyNumberFormat="1" applyFont="1" applyFill="1" applyBorder="1" applyAlignment="1" applyProtection="1">
      <alignment horizontal="center"/>
      <protection locked="0"/>
    </xf>
    <xf numFmtId="0" fontId="138" fillId="44" borderId="9" xfId="8726" applyFont="1" applyFill="1" applyBorder="1" applyAlignment="1">
      <alignment horizontal="center"/>
    </xf>
    <xf numFmtId="0" fontId="138" fillId="44" borderId="6" xfId="8726" applyFont="1" applyFill="1" applyBorder="1" applyAlignment="1">
      <alignment horizontal="center"/>
    </xf>
    <xf numFmtId="0" fontId="138" fillId="44" borderId="10" xfId="8726" applyFont="1" applyFill="1" applyBorder="1" applyAlignment="1">
      <alignment horizontal="center"/>
    </xf>
    <xf numFmtId="0" fontId="138" fillId="44" borderId="103" xfId="8726" applyFont="1" applyFill="1" applyBorder="1" applyAlignment="1">
      <alignment horizontal="center"/>
    </xf>
    <xf numFmtId="0" fontId="137" fillId="44" borderId="81" xfId="8726" applyFont="1" applyFill="1" applyBorder="1" applyAlignment="1">
      <alignment horizontal="center"/>
    </xf>
    <xf numFmtId="0" fontId="137" fillId="44" borderId="82" xfId="8726" applyFont="1" applyFill="1" applyBorder="1" applyAlignment="1">
      <alignment horizontal="center"/>
    </xf>
    <xf numFmtId="0" fontId="137" fillId="44" borderId="83" xfId="8726" applyFont="1" applyFill="1" applyBorder="1" applyAlignment="1">
      <alignment horizontal="center"/>
    </xf>
    <xf numFmtId="0" fontId="151" fillId="44" borderId="84" xfId="8726" applyFont="1" applyFill="1" applyBorder="1" applyAlignment="1">
      <alignment horizontal="center"/>
    </xf>
    <xf numFmtId="0" fontId="151" fillId="44" borderId="82" xfId="8726" applyFont="1" applyFill="1" applyBorder="1" applyAlignment="1">
      <alignment horizontal="center"/>
    </xf>
    <xf numFmtId="0" fontId="151" fillId="44" borderId="83" xfId="8726" applyFont="1" applyFill="1" applyBorder="1" applyAlignment="1">
      <alignment horizontal="center"/>
    </xf>
    <xf numFmtId="9" fontId="137" fillId="44" borderId="84" xfId="8726" applyNumberFormat="1" applyFont="1" applyFill="1" applyBorder="1" applyAlignment="1">
      <alignment horizontal="center"/>
    </xf>
    <xf numFmtId="9" fontId="137" fillId="44" borderId="82" xfId="8726" applyNumberFormat="1" applyFont="1" applyFill="1" applyBorder="1" applyAlignment="1">
      <alignment horizontal="center"/>
    </xf>
    <xf numFmtId="9" fontId="137" fillId="44" borderId="85" xfId="8726" applyNumberFormat="1" applyFont="1" applyFill="1" applyBorder="1" applyAlignment="1">
      <alignment horizontal="center"/>
    </xf>
    <xf numFmtId="0" fontId="137" fillId="45" borderId="13"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11" xfId="8726" applyFont="1" applyFill="1" applyBorder="1" applyAlignment="1">
      <alignment horizontal="center" vertical="center"/>
    </xf>
    <xf numFmtId="0" fontId="137" fillId="45" borderId="9" xfId="8726" applyFont="1" applyFill="1" applyBorder="1" applyAlignment="1">
      <alignment horizontal="center" vertical="center"/>
    </xf>
    <xf numFmtId="0" fontId="137" fillId="45" borderId="3" xfId="8726" applyFont="1" applyFill="1" applyBorder="1" applyAlignment="1">
      <alignment horizontal="center" vertical="center"/>
    </xf>
    <xf numFmtId="9" fontId="137" fillId="49" borderId="13" xfId="8726" applyNumberFormat="1" applyFont="1" applyFill="1" applyBorder="1" applyAlignment="1" applyProtection="1">
      <alignment horizontal="center"/>
      <protection locked="0"/>
    </xf>
    <xf numFmtId="0" fontId="137" fillId="44" borderId="86" xfId="8726" applyFont="1" applyFill="1" applyBorder="1" applyAlignment="1">
      <alignment horizontal="center"/>
    </xf>
    <xf numFmtId="0" fontId="137" fillId="44" borderId="42" xfId="8726" applyFont="1" applyFill="1" applyBorder="1" applyAlignment="1">
      <alignment horizontal="center"/>
    </xf>
    <xf numFmtId="0" fontId="137" fillId="44" borderId="87" xfId="8726" applyFont="1" applyFill="1" applyBorder="1" applyAlignment="1">
      <alignment horizontal="center"/>
    </xf>
    <xf numFmtId="0" fontId="137" fillId="44" borderId="88" xfId="8726" applyFont="1" applyFill="1" applyBorder="1" applyAlignment="1">
      <alignment horizontal="center"/>
    </xf>
    <xf numFmtId="0" fontId="153" fillId="49" borderId="80" xfId="8726" applyFont="1" applyFill="1" applyBorder="1" applyAlignment="1" applyProtection="1">
      <alignment horizontal="right"/>
      <protection locked="0"/>
    </xf>
    <xf numFmtId="0" fontId="153" fillId="49" borderId="11" xfId="8726" applyFont="1" applyFill="1" applyBorder="1" applyAlignment="1" applyProtection="1">
      <alignment horizontal="right"/>
      <protection locked="0"/>
    </xf>
    <xf numFmtId="0" fontId="152" fillId="49" borderId="11" xfId="8726" applyFont="1" applyFill="1" applyBorder="1" applyAlignment="1" applyProtection="1">
      <alignment horizontal="center"/>
      <protection locked="0"/>
    </xf>
    <xf numFmtId="1" fontId="152" fillId="49" borderId="11" xfId="8726" applyNumberFormat="1" applyFont="1" applyFill="1" applyBorder="1" applyAlignment="1" applyProtection="1">
      <alignment horizontal="center"/>
      <protection locked="0"/>
    </xf>
    <xf numFmtId="0" fontId="134" fillId="45" borderId="67" xfId="8726" applyFont="1" applyFill="1" applyBorder="1" applyAlignment="1">
      <alignment horizontal="center"/>
    </xf>
    <xf numFmtId="0" fontId="134" fillId="45" borderId="68" xfId="8726" applyFont="1" applyFill="1" applyBorder="1" applyAlignment="1">
      <alignment horizontal="center"/>
    </xf>
    <xf numFmtId="0" fontId="134" fillId="45" borderId="69" xfId="8726" applyFont="1" applyFill="1" applyBorder="1" applyAlignment="1">
      <alignment horizontal="center"/>
    </xf>
    <xf numFmtId="0" fontId="138" fillId="45" borderId="65" xfId="8726" applyFont="1" applyFill="1" applyBorder="1" applyAlignment="1">
      <alignment horizontal="center" vertical="center" wrapText="1"/>
    </xf>
    <xf numFmtId="0" fontId="138" fillId="45" borderId="29" xfId="8726" applyFont="1" applyFill="1" applyBorder="1" applyAlignment="1">
      <alignment horizontal="center" vertical="center" wrapText="1"/>
    </xf>
    <xf numFmtId="0" fontId="138" fillId="45" borderId="31" xfId="8726" applyFont="1" applyFill="1" applyBorder="1" applyAlignment="1">
      <alignment horizontal="center" vertical="center" wrapText="1"/>
    </xf>
    <xf numFmtId="0" fontId="138" fillId="45" borderId="86" xfId="8726" applyFont="1" applyFill="1" applyBorder="1" applyAlignment="1">
      <alignment horizontal="center" vertical="center" wrapText="1"/>
    </xf>
    <xf numFmtId="0" fontId="138" fillId="45" borderId="42" xfId="8726" applyFont="1" applyFill="1" applyBorder="1" applyAlignment="1">
      <alignment horizontal="center" vertical="center" wrapText="1"/>
    </xf>
    <xf numFmtId="0" fontId="138" fillId="45" borderId="44" xfId="8726" applyFont="1" applyFill="1" applyBorder="1" applyAlignment="1">
      <alignment horizontal="center" vertical="center" wrapText="1"/>
    </xf>
    <xf numFmtId="0" fontId="138" fillId="45" borderId="67" xfId="8726" applyFont="1" applyFill="1" applyBorder="1" applyAlignment="1">
      <alignment horizontal="center"/>
    </xf>
    <xf numFmtId="0" fontId="138" fillId="45" borderId="68" xfId="8726" applyFont="1" applyFill="1" applyBorder="1" applyAlignment="1">
      <alignment horizontal="center"/>
    </xf>
    <xf numFmtId="0" fontId="138" fillId="45" borderId="69" xfId="8726" applyFont="1" applyFill="1" applyBorder="1" applyAlignment="1">
      <alignment horizontal="center"/>
    </xf>
    <xf numFmtId="9" fontId="137" fillId="44" borderId="88" xfId="1022" applyFont="1" applyFill="1" applyBorder="1" applyAlignment="1">
      <alignment horizontal="center"/>
    </xf>
    <xf numFmtId="9" fontId="137" fillId="44" borderId="42" xfId="1022" applyFont="1" applyFill="1" applyBorder="1" applyAlignment="1">
      <alignment horizontal="center"/>
    </xf>
    <xf numFmtId="9" fontId="137" fillId="44" borderId="44" xfId="1022" applyFont="1" applyFill="1" applyBorder="1" applyAlignment="1">
      <alignment horizontal="center"/>
    </xf>
    <xf numFmtId="0" fontId="138" fillId="45" borderId="95" xfId="8726" applyFont="1" applyFill="1" applyBorder="1" applyAlignment="1">
      <alignment horizontal="center" vertical="center" wrapText="1"/>
    </xf>
    <xf numFmtId="0" fontId="138" fillId="45" borderId="13" xfId="8726" applyFont="1" applyFill="1" applyBorder="1" applyAlignment="1">
      <alignment horizontal="center" vertical="center"/>
    </xf>
    <xf numFmtId="0" fontId="138" fillId="45" borderId="80" xfId="8726" applyFont="1" applyFill="1" applyBorder="1" applyAlignment="1">
      <alignment horizontal="center" vertical="center"/>
    </xf>
    <xf numFmtId="0" fontId="138" fillId="45" borderId="11" xfId="8726" applyFont="1" applyFill="1" applyBorder="1" applyAlignment="1">
      <alignment horizontal="center" vertical="center"/>
    </xf>
    <xf numFmtId="1" fontId="152" fillId="49" borderId="3" xfId="8726" applyNumberFormat="1" applyFont="1" applyFill="1" applyBorder="1" applyAlignment="1" applyProtection="1">
      <alignment horizontal="center"/>
      <protection locked="0"/>
    </xf>
    <xf numFmtId="1" fontId="152" fillId="49" borderId="4" xfId="8726" applyNumberFormat="1" applyFont="1" applyFill="1" applyBorder="1" applyAlignment="1" applyProtection="1">
      <alignment horizontal="center"/>
      <protection locked="0"/>
    </xf>
    <xf numFmtId="1" fontId="152" fillId="49" borderId="5" xfId="8726" applyNumberFormat="1" applyFont="1" applyFill="1" applyBorder="1" applyAlignment="1" applyProtection="1">
      <alignment horizontal="center"/>
      <protection locked="0"/>
    </xf>
    <xf numFmtId="1" fontId="138" fillId="44" borderId="3" xfId="8726" applyNumberFormat="1" applyFont="1" applyFill="1" applyBorder="1" applyAlignment="1">
      <alignment horizontal="center"/>
    </xf>
    <xf numFmtId="1" fontId="138" fillId="44" borderId="4" xfId="8726" applyNumberFormat="1" applyFont="1" applyFill="1" applyBorder="1" applyAlignment="1">
      <alignment horizontal="center"/>
    </xf>
    <xf numFmtId="1" fontId="138" fillId="44" borderId="5" xfId="8726" applyNumberFormat="1" applyFont="1" applyFill="1" applyBorder="1" applyAlignment="1">
      <alignment horizontal="center"/>
    </xf>
    <xf numFmtId="9" fontId="138" fillId="44" borderId="3" xfId="8728" applyFont="1" applyFill="1" applyBorder="1" applyAlignment="1">
      <alignment horizontal="center"/>
    </xf>
    <xf numFmtId="9" fontId="138" fillId="44" borderId="4" xfId="8728" applyFont="1" applyFill="1" applyBorder="1" applyAlignment="1">
      <alignment horizontal="center"/>
    </xf>
    <xf numFmtId="9" fontId="138" fillId="44" borderId="79" xfId="8728" applyFont="1" applyFill="1" applyBorder="1" applyAlignment="1">
      <alignment horizontal="center"/>
    </xf>
    <xf numFmtId="0" fontId="151" fillId="49" borderId="80" xfId="8726" applyFont="1" applyFill="1" applyBorder="1" applyAlignment="1" applyProtection="1">
      <alignment horizontal="right"/>
      <protection locked="0"/>
    </xf>
    <xf numFmtId="0" fontId="151" fillId="49" borderId="11" xfId="8726" applyFont="1" applyFill="1" applyBorder="1" applyAlignment="1" applyProtection="1">
      <alignment horizontal="right"/>
      <protection locked="0"/>
    </xf>
    <xf numFmtId="1" fontId="152" fillId="49" borderId="84" xfId="8726" applyNumberFormat="1" applyFont="1" applyFill="1" applyBorder="1" applyAlignment="1" applyProtection="1">
      <alignment horizontal="center"/>
      <protection locked="0"/>
    </xf>
    <xf numFmtId="1" fontId="152" fillId="49" borderId="82" xfId="8726" applyNumberFormat="1" applyFont="1" applyFill="1" applyBorder="1" applyAlignment="1" applyProtection="1">
      <alignment horizontal="center"/>
      <protection locked="0"/>
    </xf>
    <xf numFmtId="1" fontId="152" fillId="49" borderId="83" xfId="8726" applyNumberFormat="1" applyFont="1" applyFill="1" applyBorder="1" applyAlignment="1" applyProtection="1">
      <alignment horizontal="center"/>
      <protection locked="0"/>
    </xf>
    <xf numFmtId="9" fontId="138" fillId="44" borderId="84" xfId="8728" applyFont="1" applyFill="1" applyBorder="1" applyAlignment="1">
      <alignment horizontal="center"/>
    </xf>
    <xf numFmtId="9" fontId="138" fillId="44" borderId="82" xfId="8728" applyFont="1" applyFill="1" applyBorder="1" applyAlignment="1">
      <alignment horizontal="center"/>
    </xf>
    <xf numFmtId="9" fontId="138" fillId="44" borderId="85" xfId="8728" applyFont="1" applyFill="1" applyBorder="1" applyAlignment="1">
      <alignment horizontal="center"/>
    </xf>
    <xf numFmtId="0" fontId="134" fillId="45" borderId="70" xfId="8726" applyFont="1" applyFill="1" applyBorder="1" applyAlignment="1">
      <alignment horizontal="center"/>
    </xf>
    <xf numFmtId="0" fontId="134" fillId="45" borderId="71" xfId="8726" applyFont="1" applyFill="1" applyBorder="1" applyAlignment="1">
      <alignment horizontal="center"/>
    </xf>
    <xf numFmtId="0" fontId="134" fillId="45" borderId="74" xfId="8726" applyFont="1" applyFill="1" applyBorder="1" applyAlignment="1">
      <alignment horizontal="center"/>
    </xf>
    <xf numFmtId="0" fontId="138" fillId="45" borderId="11" xfId="8726" applyFont="1" applyFill="1" applyBorder="1" applyAlignment="1">
      <alignment horizontal="center" vertical="center" wrapText="1"/>
    </xf>
    <xf numFmtId="0" fontId="138" fillId="45" borderId="91" xfId="8726" applyFont="1" applyFill="1" applyBorder="1" applyAlignment="1">
      <alignment horizontal="center" vertical="center" wrapText="1"/>
    </xf>
    <xf numFmtId="1" fontId="152" fillId="49" borderId="73" xfId="8726" applyNumberFormat="1" applyFont="1" applyFill="1" applyBorder="1" applyAlignment="1" applyProtection="1">
      <alignment horizontal="center"/>
      <protection locked="0"/>
    </xf>
    <xf numFmtId="0" fontId="151" fillId="49" borderId="72" xfId="8726" applyFont="1" applyFill="1" applyBorder="1" applyAlignment="1" applyProtection="1">
      <alignment horizontal="right"/>
      <protection locked="0"/>
    </xf>
    <xf numFmtId="0" fontId="151" fillId="49" borderId="73" xfId="8726" applyFont="1" applyFill="1" applyBorder="1" applyAlignment="1" applyProtection="1">
      <alignment horizontal="right"/>
      <protection locked="0"/>
    </xf>
    <xf numFmtId="0" fontId="152"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168" fontId="151" fillId="49" borderId="11" xfId="8727" applyNumberFormat="1"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0" fontId="151" fillId="49" borderId="11" xfId="700" applyNumberFormat="1" applyFont="1" applyFill="1" applyBorder="1" applyAlignment="1" applyProtection="1">
      <alignment horizontal="left"/>
      <protection locked="0"/>
    </xf>
    <xf numFmtId="0" fontId="151" fillId="49" borderId="91" xfId="700" applyNumberFormat="1" applyFont="1" applyFill="1" applyBorder="1" applyAlignment="1" applyProtection="1">
      <alignment horizontal="left"/>
      <protection locked="0"/>
    </xf>
    <xf numFmtId="0" fontId="151" fillId="44" borderId="80" xfId="8726" applyFont="1" applyFill="1" applyBorder="1" applyAlignment="1" applyProtection="1">
      <alignment horizontal="right"/>
      <protection locked="0"/>
    </xf>
    <xf numFmtId="0" fontId="151" fillId="44" borderId="11" xfId="8726" applyFont="1" applyFill="1" applyBorder="1" applyAlignment="1" applyProtection="1">
      <alignment horizontal="right"/>
      <protection locked="0"/>
    </xf>
    <xf numFmtId="0" fontId="151" fillId="44" borderId="91" xfId="8726" applyFont="1" applyFill="1" applyBorder="1" applyAlignment="1" applyProtection="1">
      <alignment horizontal="right"/>
      <protection locked="0"/>
    </xf>
    <xf numFmtId="0" fontId="151" fillId="49" borderId="5" xfId="8726" applyFont="1" applyFill="1" applyBorder="1" applyAlignment="1" applyProtection="1">
      <alignment horizontal="left"/>
      <protection locked="0"/>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1" fillId="44" borderId="72" xfId="8726" applyFont="1" applyFill="1" applyBorder="1" applyAlignment="1" applyProtection="1">
      <alignment horizontal="right"/>
      <protection locked="0"/>
    </xf>
    <xf numFmtId="0" fontId="151" fillId="44" borderId="73" xfId="8726" applyFont="1" applyFill="1" applyBorder="1" applyAlignment="1" applyProtection="1">
      <alignment horizontal="right"/>
      <protection locked="0"/>
    </xf>
    <xf numFmtId="0" fontId="151" fillId="44" borderId="93" xfId="8726" applyFont="1" applyFill="1" applyBorder="1" applyAlignment="1" applyProtection="1">
      <alignment horizontal="right"/>
      <protection locked="0"/>
    </xf>
    <xf numFmtId="168" fontId="137" fillId="45" borderId="73" xfId="8727" applyNumberFormat="1" applyFont="1" applyFill="1" applyBorder="1" applyAlignment="1">
      <alignment horizontal="center"/>
    </xf>
    <xf numFmtId="1" fontId="137" fillId="45" borderId="73" xfId="8727" applyNumberFormat="1" applyFont="1" applyFill="1" applyBorder="1" applyAlignment="1">
      <alignment horizontal="center"/>
    </xf>
    <xf numFmtId="0" fontId="137" fillId="45" borderId="73" xfId="8727" applyNumberFormat="1" applyFont="1" applyFill="1" applyBorder="1" applyAlignment="1">
      <alignment horizontal="center"/>
    </xf>
    <xf numFmtId="0" fontId="137" fillId="45" borderId="93" xfId="8727" applyNumberFormat="1" applyFont="1" applyFill="1" applyBorder="1" applyAlignment="1">
      <alignment horizontal="center"/>
    </xf>
    <xf numFmtId="0" fontId="134" fillId="45" borderId="65" xfId="8726" applyFont="1" applyFill="1" applyBorder="1" applyAlignment="1">
      <alignment horizontal="center"/>
    </xf>
    <xf numFmtId="0" fontId="134" fillId="45" borderId="29" xfId="8726" applyFont="1" applyFill="1" applyBorder="1" applyAlignment="1">
      <alignment horizontal="center"/>
    </xf>
    <xf numFmtId="0" fontId="134" fillId="45" borderId="31" xfId="8726" applyFont="1" applyFill="1" applyBorder="1" applyAlignment="1">
      <alignment horizontal="center"/>
    </xf>
    <xf numFmtId="0" fontId="151" fillId="49" borderId="83" xfId="8726" applyFont="1" applyFill="1" applyBorder="1" applyAlignment="1" applyProtection="1">
      <alignment horizontal="left"/>
      <protection locked="0"/>
    </xf>
    <xf numFmtId="0" fontId="151" fillId="49" borderId="73" xfId="8726" applyFont="1" applyFill="1" applyBorder="1" applyAlignment="1" applyProtection="1">
      <alignment horizontal="left"/>
      <protection locked="0"/>
    </xf>
    <xf numFmtId="0" fontId="151" fillId="49" borderId="93" xfId="8726" applyFont="1" applyFill="1" applyBorder="1" applyAlignment="1" applyProtection="1">
      <alignment horizontal="left"/>
      <protection locked="0"/>
    </xf>
    <xf numFmtId="0" fontId="151" fillId="49" borderId="80" xfId="8726" applyFont="1" applyFill="1" applyBorder="1" applyAlignment="1" applyProtection="1">
      <alignment horizontal="left" vertical="top"/>
      <protection locked="0"/>
    </xf>
    <xf numFmtId="0" fontId="151" fillId="49" borderId="11" xfId="8726" applyFont="1" applyFill="1" applyBorder="1" applyAlignment="1" applyProtection="1">
      <alignment horizontal="left" vertical="top"/>
      <protection locked="0"/>
    </xf>
    <xf numFmtId="0" fontId="151" fillId="49" borderId="91" xfId="8726" applyFont="1" applyFill="1" applyBorder="1" applyAlignment="1" applyProtection="1">
      <alignment horizontal="left" vertical="top"/>
      <protection locked="0"/>
    </xf>
    <xf numFmtId="0" fontId="151" fillId="49" borderId="72" xfId="8726" applyFont="1" applyFill="1" applyBorder="1" applyAlignment="1" applyProtection="1">
      <alignment horizontal="left" vertical="top"/>
      <protection locked="0"/>
    </xf>
    <xf numFmtId="0" fontId="151" fillId="49" borderId="73" xfId="8726" applyFont="1" applyFill="1" applyBorder="1" applyAlignment="1" applyProtection="1">
      <alignment horizontal="left" vertical="top"/>
      <protection locked="0"/>
    </xf>
    <xf numFmtId="0" fontId="151" fillId="49" borderId="93" xfId="8726" applyFont="1" applyFill="1" applyBorder="1" applyAlignment="1" applyProtection="1">
      <alignment horizontal="left" vertical="top"/>
      <protection locked="0"/>
    </xf>
    <xf numFmtId="0" fontId="151" fillId="49" borderId="80" xfId="8726" applyFont="1" applyFill="1" applyBorder="1" applyAlignment="1" applyProtection="1">
      <alignment horizontal="center"/>
      <protection locked="0"/>
    </xf>
    <xf numFmtId="168" fontId="153" fillId="49" borderId="11" xfId="700" applyNumberFormat="1" applyFont="1" applyFill="1" applyBorder="1" applyAlignment="1" applyProtection="1">
      <alignment horizontal="left"/>
      <protection locked="0"/>
    </xf>
    <xf numFmtId="168" fontId="153" fillId="49" borderId="91" xfId="700" applyNumberFormat="1" applyFont="1" applyFill="1" applyBorder="1" applyAlignment="1" applyProtection="1">
      <alignment horizontal="left"/>
      <protection locked="0"/>
    </xf>
    <xf numFmtId="0" fontId="134" fillId="45" borderId="94" xfId="8726" applyFont="1" applyFill="1" applyBorder="1" applyAlignment="1">
      <alignment horizontal="right"/>
    </xf>
    <xf numFmtId="0" fontId="134" fillId="45" borderId="43" xfId="8726" applyFont="1" applyFill="1" applyBorder="1" applyAlignment="1">
      <alignment horizontal="right"/>
    </xf>
    <xf numFmtId="0" fontId="151" fillId="49" borderId="71" xfId="8726" applyFont="1" applyFill="1" applyBorder="1" applyAlignment="1" applyProtection="1">
      <alignment horizontal="left"/>
      <protection locked="0"/>
    </xf>
    <xf numFmtId="0" fontId="151" fillId="49" borderId="74" xfId="8726" applyFont="1" applyFill="1" applyBorder="1" applyAlignment="1" applyProtection="1">
      <alignment horizontal="left"/>
      <protection locked="0"/>
    </xf>
    <xf numFmtId="0" fontId="134" fillId="45" borderId="72" xfId="8726" applyFont="1" applyFill="1" applyBorder="1" applyAlignment="1">
      <alignment horizontal="center"/>
    </xf>
    <xf numFmtId="0" fontId="134" fillId="45" borderId="73" xfId="8726" applyFont="1" applyFill="1" applyBorder="1" applyAlignment="1">
      <alignment horizontal="center"/>
    </xf>
    <xf numFmtId="0" fontId="90" fillId="45" borderId="74" xfId="8726" applyFont="1" applyFill="1" applyBorder="1" applyAlignment="1">
      <alignment horizontal="left" wrapText="1"/>
    </xf>
    <xf numFmtId="0" fontId="90" fillId="45" borderId="91" xfId="8726" applyFont="1" applyFill="1" applyBorder="1" applyAlignment="1">
      <alignment horizontal="left" wrapText="1"/>
    </xf>
    <xf numFmtId="0" fontId="90" fillId="45" borderId="65" xfId="8726" applyFont="1" applyFill="1" applyBorder="1" applyAlignment="1">
      <alignment horizontal="center"/>
    </xf>
    <xf numFmtId="0" fontId="90" fillId="45" borderId="29" xfId="8726" applyFont="1" applyFill="1" applyBorder="1" applyAlignment="1">
      <alignment horizontal="center"/>
    </xf>
    <xf numFmtId="0" fontId="90" fillId="45" borderId="31" xfId="8726" applyFont="1" applyFill="1" applyBorder="1" applyAlignment="1">
      <alignment horizontal="center"/>
    </xf>
    <xf numFmtId="0" fontId="90" fillId="45" borderId="80" xfId="8726" applyFont="1" applyFill="1" applyBorder="1" applyAlignment="1">
      <alignment horizontal="center"/>
    </xf>
    <xf numFmtId="0" fontId="90" fillId="45" borderId="11" xfId="8726" applyFont="1" applyFill="1" applyBorder="1" applyAlignment="1">
      <alignment horizontal="center"/>
    </xf>
    <xf numFmtId="0" fontId="148" fillId="45" borderId="11" xfId="8726" applyFont="1" applyFill="1" applyBorder="1" applyAlignment="1">
      <alignment horizontal="left"/>
    </xf>
    <xf numFmtId="0" fontId="14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49" fillId="45" borderId="80" xfId="8726" applyFont="1" applyFill="1" applyBorder="1" applyAlignment="1">
      <alignment horizontal="left"/>
    </xf>
    <xf numFmtId="0" fontId="149" fillId="45" borderId="11" xfId="8726" applyFont="1" applyFill="1" applyBorder="1" applyAlignment="1">
      <alignment horizontal="left"/>
    </xf>
    <xf numFmtId="0" fontId="149" fillId="45" borderId="72" xfId="8726" applyFont="1" applyFill="1" applyBorder="1" applyAlignment="1">
      <alignment horizontal="left"/>
    </xf>
    <xf numFmtId="0" fontId="149" fillId="45" borderId="73" xfId="8726" applyFont="1" applyFill="1" applyBorder="1" applyAlignment="1">
      <alignment horizontal="left"/>
    </xf>
    <xf numFmtId="0" fontId="134" fillId="45" borderId="70" xfId="8726" applyFont="1" applyFill="1" applyBorder="1" applyAlignment="1">
      <alignment horizontal="left"/>
    </xf>
    <xf numFmtId="0" fontId="134" fillId="45" borderId="71" xfId="8726" applyFont="1" applyFill="1" applyBorder="1" applyAlignment="1">
      <alignment horizontal="left"/>
    </xf>
    <xf numFmtId="0" fontId="136" fillId="49" borderId="71" xfId="8726" applyFont="1" applyFill="1" applyBorder="1" applyAlignment="1" applyProtection="1">
      <alignment horizontal="left"/>
      <protection locked="0"/>
    </xf>
    <xf numFmtId="0" fontId="136" fillId="49" borderId="74" xfId="8726" applyFont="1" applyFill="1" applyBorder="1" applyAlignment="1" applyProtection="1">
      <alignment horizontal="left"/>
      <protection locked="0"/>
    </xf>
    <xf numFmtId="0" fontId="142" fillId="45" borderId="80" xfId="8726" applyFont="1" applyFill="1" applyBorder="1" applyAlignment="1">
      <alignment horizontal="left"/>
    </xf>
    <xf numFmtId="0" fontId="142" fillId="45" borderId="11" xfId="8726" applyFont="1" applyFill="1" applyBorder="1" applyAlignment="1">
      <alignment horizontal="left"/>
    </xf>
    <xf numFmtId="0" fontId="152" fillId="49" borderId="11" xfId="8726" applyFont="1" applyFill="1" applyBorder="1" applyAlignment="1" applyProtection="1">
      <alignment horizontal="left"/>
      <protection locked="0"/>
    </xf>
    <xf numFmtId="0" fontId="152" fillId="49" borderId="91" xfId="8726" applyFont="1" applyFill="1" applyBorder="1" applyAlignment="1" applyProtection="1">
      <alignment horizontal="left"/>
      <protection locked="0"/>
    </xf>
    <xf numFmtId="0" fontId="153" fillId="49" borderId="80" xfId="8726" applyFont="1" applyFill="1" applyBorder="1" applyAlignment="1" applyProtection="1">
      <alignment horizontal="left" vertical="top"/>
      <protection locked="0"/>
    </xf>
    <xf numFmtId="0" fontId="153" fillId="49" borderId="11" xfId="8726" applyFont="1" applyFill="1" applyBorder="1" applyAlignment="1" applyProtection="1">
      <alignment horizontal="left" vertical="top"/>
      <protection locked="0"/>
    </xf>
    <xf numFmtId="0" fontId="153" fillId="49" borderId="91" xfId="8726" applyFont="1" applyFill="1" applyBorder="1" applyAlignment="1" applyProtection="1">
      <alignment horizontal="left" vertical="top"/>
      <protection locked="0"/>
    </xf>
    <xf numFmtId="0" fontId="153" fillId="49" borderId="72" xfId="8726" applyFont="1" applyFill="1" applyBorder="1" applyAlignment="1" applyProtection="1">
      <alignment horizontal="left" vertical="top"/>
      <protection locked="0"/>
    </xf>
    <xf numFmtId="0" fontId="153" fillId="49" borderId="73" xfId="8726" applyFont="1" applyFill="1" applyBorder="1" applyAlignment="1" applyProtection="1">
      <alignment horizontal="left" vertical="top"/>
      <protection locked="0"/>
    </xf>
    <xf numFmtId="0" fontId="153" fillId="49" borderId="93" xfId="8726" applyFont="1" applyFill="1" applyBorder="1" applyAlignment="1" applyProtection="1">
      <alignment horizontal="left" vertical="top"/>
      <protection locked="0"/>
    </xf>
    <xf numFmtId="0" fontId="138" fillId="45" borderId="11" xfId="8726" applyFont="1" applyFill="1" applyBorder="1" applyAlignment="1">
      <alignment horizontal="center" wrapText="1"/>
    </xf>
    <xf numFmtId="0" fontId="138" fillId="45" borderId="91" xfId="8726" applyFont="1" applyFill="1" applyBorder="1" applyAlignment="1">
      <alignment horizontal="center" wrapText="1"/>
    </xf>
    <xf numFmtId="0" fontId="90" fillId="45" borderId="91" xfId="8726" applyFont="1" applyFill="1" applyBorder="1" applyAlignment="1">
      <alignment horizontal="center"/>
    </xf>
    <xf numFmtId="0" fontId="161" fillId="45" borderId="80" xfId="8726" applyFont="1" applyFill="1" applyBorder="1" applyAlignment="1">
      <alignment horizontal="center"/>
    </xf>
    <xf numFmtId="0" fontId="161" fillId="45" borderId="11" xfId="8726" applyFont="1" applyFill="1" applyBorder="1" applyAlignment="1">
      <alignment horizontal="center"/>
    </xf>
    <xf numFmtId="0" fontId="153" fillId="49" borderId="11" xfId="8726" applyFont="1" applyFill="1" applyBorder="1" applyAlignment="1" applyProtection="1">
      <alignment horizontal="center"/>
      <protection locked="0"/>
    </xf>
    <xf numFmtId="14" fontId="151" fillId="49" borderId="11" xfId="8726" applyNumberFormat="1" applyFont="1" applyFill="1" applyBorder="1" applyAlignment="1" applyProtection="1">
      <alignment horizontal="center"/>
      <protection locked="0"/>
    </xf>
    <xf numFmtId="168" fontId="153" fillId="49" borderId="11" xfId="8727" applyNumberFormat="1" applyFont="1" applyFill="1" applyBorder="1" applyAlignment="1" applyProtection="1">
      <alignment horizontal="center"/>
      <protection locked="0"/>
    </xf>
    <xf numFmtId="168" fontId="153" fillId="49" borderId="91" xfId="8727" applyNumberFormat="1" applyFont="1" applyFill="1" applyBorder="1" applyAlignment="1" applyProtection="1">
      <alignment horizontal="center"/>
      <protection locked="0"/>
    </xf>
    <xf numFmtId="14" fontId="153" fillId="49" borderId="11" xfId="8726" applyNumberFormat="1" applyFont="1" applyFill="1" applyBorder="1" applyAlignment="1" applyProtection="1">
      <alignment horizontal="center"/>
      <protection locked="0"/>
    </xf>
    <xf numFmtId="0" fontId="147" fillId="49" borderId="11" xfId="8726" applyFont="1" applyFill="1" applyBorder="1" applyAlignment="1" applyProtection="1">
      <alignment horizontal="left"/>
      <protection locked="0"/>
    </xf>
    <xf numFmtId="0" fontId="161" fillId="45" borderId="72" xfId="8726" applyFont="1" applyFill="1" applyBorder="1" applyAlignment="1">
      <alignment horizontal="center"/>
    </xf>
    <xf numFmtId="0" fontId="161" fillId="45" borderId="73" xfId="8726" applyFont="1" applyFill="1" applyBorder="1" applyAlignment="1">
      <alignment horizontal="center"/>
    </xf>
    <xf numFmtId="0" fontId="147" fillId="49" borderId="73" xfId="8726" applyFont="1" applyFill="1" applyBorder="1" applyAlignment="1" applyProtection="1">
      <alignment horizontal="left"/>
      <protection locked="0"/>
    </xf>
    <xf numFmtId="0" fontId="153" fillId="49" borderId="73" xfId="8726" applyFont="1" applyFill="1" applyBorder="1" applyAlignment="1" applyProtection="1">
      <alignment horizontal="center"/>
      <protection locked="0"/>
    </xf>
    <xf numFmtId="14" fontId="153" fillId="49" borderId="73" xfId="8726" applyNumberFormat="1" applyFont="1" applyFill="1" applyBorder="1" applyAlignment="1" applyProtection="1">
      <alignment horizontal="center"/>
      <protection locked="0"/>
    </xf>
    <xf numFmtId="168" fontId="153" fillId="49" borderId="73" xfId="8727" applyNumberFormat="1" applyFont="1" applyFill="1" applyBorder="1" applyAlignment="1" applyProtection="1">
      <alignment horizontal="center"/>
      <protection locked="0"/>
    </xf>
    <xf numFmtId="168" fontId="153" fillId="49" borderId="93" xfId="8727" applyNumberFormat="1" applyFont="1" applyFill="1" applyBorder="1" applyAlignment="1" applyProtection="1">
      <alignment horizontal="center"/>
      <protection locked="0"/>
    </xf>
    <xf numFmtId="0" fontId="151" fillId="49" borderId="72" xfId="8726" applyFont="1" applyFill="1" applyBorder="1" applyAlignment="1" applyProtection="1">
      <alignment horizontal="center"/>
      <protection locked="0"/>
    </xf>
    <xf numFmtId="0" fontId="151" fillId="49" borderId="73" xfId="8726" applyFont="1" applyFill="1" applyBorder="1" applyAlignment="1" applyProtection="1">
      <alignment horizontal="center"/>
      <protection locked="0"/>
    </xf>
    <xf numFmtId="14" fontId="151" fillId="49" borderId="73" xfId="8726" applyNumberFormat="1" applyFont="1" applyFill="1" applyBorder="1" applyAlignment="1" applyProtection="1">
      <alignment horizontal="center"/>
      <protection locked="0"/>
    </xf>
    <xf numFmtId="14" fontId="151" fillId="49" borderId="93" xfId="8726" applyNumberFormat="1" applyFont="1" applyFill="1" applyBorder="1" applyAlignment="1" applyProtection="1">
      <alignment horizontal="center"/>
      <protection locked="0"/>
    </xf>
    <xf numFmtId="0" fontId="90" fillId="45" borderId="65" xfId="8726" applyFont="1" applyFill="1" applyBorder="1" applyAlignment="1">
      <alignment horizontal="left" wrapText="1"/>
    </xf>
    <xf numFmtId="0" fontId="90" fillId="45" borderId="29" xfId="8726" applyFont="1" applyFill="1" applyBorder="1" applyAlignment="1">
      <alignment horizontal="left" wrapText="1"/>
    </xf>
    <xf numFmtId="0" fontId="90" fillId="45" borderId="31" xfId="8726" applyFont="1" applyFill="1" applyBorder="1" applyAlignment="1">
      <alignment horizontal="left" wrapText="1"/>
    </xf>
    <xf numFmtId="0" fontId="90" fillId="45" borderId="86" xfId="8726" applyFont="1" applyFill="1" applyBorder="1" applyAlignment="1">
      <alignment horizontal="left" wrapText="1"/>
    </xf>
    <xf numFmtId="0" fontId="90" fillId="45" borderId="42" xfId="8726" applyFont="1" applyFill="1" applyBorder="1" applyAlignment="1">
      <alignment horizontal="left" wrapText="1"/>
    </xf>
    <xf numFmtId="0" fontId="90" fillId="45" borderId="44" xfId="8726" applyFont="1" applyFill="1" applyBorder="1" applyAlignment="1">
      <alignment horizontal="left" wrapText="1"/>
    </xf>
    <xf numFmtId="0" fontId="90" fillId="45" borderId="70" xfId="8726" applyFont="1" applyFill="1" applyBorder="1" applyAlignment="1">
      <alignment horizontal="center"/>
    </xf>
    <xf numFmtId="0" fontId="90" fillId="45" borderId="71" xfId="8726" applyFont="1" applyFill="1" applyBorder="1" applyAlignment="1">
      <alignment horizontal="center"/>
    </xf>
    <xf numFmtId="0" fontId="90" fillId="45" borderId="74" xfId="8726" applyFont="1" applyFill="1" applyBorder="1" applyAlignment="1">
      <alignment horizontal="center"/>
    </xf>
    <xf numFmtId="0" fontId="134" fillId="45" borderId="74" xfId="8726" applyFont="1" applyFill="1" applyBorder="1" applyAlignment="1">
      <alignment horizontal="left"/>
    </xf>
    <xf numFmtId="14" fontId="151" fillId="49" borderId="11" xfId="8726" quotePrefix="1" applyNumberFormat="1" applyFont="1" applyFill="1" applyBorder="1" applyAlignment="1" applyProtection="1">
      <alignment horizontal="center"/>
      <protection locked="0"/>
    </xf>
    <xf numFmtId="14" fontId="151" fillId="49" borderId="91" xfId="8726" applyNumberFormat="1" applyFont="1" applyFill="1" applyBorder="1" applyAlignment="1" applyProtection="1">
      <alignment horizontal="center"/>
      <protection locked="0"/>
    </xf>
    <xf numFmtId="168" fontId="151" fillId="44" borderId="11" xfId="700" applyNumberFormat="1" applyFont="1" applyFill="1" applyBorder="1" applyAlignment="1">
      <alignment horizontal="left"/>
    </xf>
    <xf numFmtId="168" fontId="153" fillId="44" borderId="11" xfId="700" applyNumberFormat="1" applyFont="1" applyFill="1" applyBorder="1" applyAlignment="1">
      <alignment horizontal="left"/>
    </xf>
    <xf numFmtId="0" fontId="137" fillId="47" borderId="11" xfId="8726" applyFont="1" applyFill="1" applyBorder="1" applyAlignment="1">
      <alignment horizontal="center"/>
    </xf>
    <xf numFmtId="0" fontId="137" fillId="47" borderId="91" xfId="8726" applyFont="1" applyFill="1" applyBorder="1" applyAlignment="1">
      <alignment horizontal="center"/>
    </xf>
    <xf numFmtId="0" fontId="153" fillId="45" borderId="80" xfId="8726" applyFont="1" applyFill="1" applyBorder="1" applyAlignment="1">
      <alignment horizontal="right"/>
    </xf>
    <xf numFmtId="0" fontId="153"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34" fillId="55" borderId="104" xfId="698" applyFont="1" applyFill="1" applyBorder="1" applyAlignment="1" applyProtection="1">
      <alignment horizontal="center"/>
      <protection hidden="1"/>
    </xf>
    <xf numFmtId="43" fontId="134" fillId="55" borderId="97" xfId="698" applyFont="1" applyFill="1" applyBorder="1" applyAlignment="1" applyProtection="1">
      <alignment horizontal="center"/>
      <protection hidden="1"/>
    </xf>
    <xf numFmtId="43" fontId="134" fillId="55" borderId="98" xfId="698" applyFont="1" applyFill="1" applyBorder="1" applyAlignment="1" applyProtection="1">
      <alignment horizontal="center"/>
      <protection hidden="1"/>
    </xf>
    <xf numFmtId="43" fontId="136"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1" fillId="48" borderId="9" xfId="8726" applyFont="1" applyFill="1" applyBorder="1" applyAlignment="1">
      <alignment horizontal="center"/>
    </xf>
    <xf numFmtId="0" fontId="151" fillId="48" borderId="6" xfId="8726" applyFont="1" applyFill="1" applyBorder="1" applyAlignment="1">
      <alignment horizontal="center"/>
    </xf>
    <xf numFmtId="0" fontId="151" fillId="48" borderId="10" xfId="8726" applyFont="1" applyFill="1" applyBorder="1" applyAlignment="1">
      <alignment horizontal="center"/>
    </xf>
    <xf numFmtId="168" fontId="151"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35" fillId="48" borderId="0" xfId="700" applyNumberFormat="1" applyFont="1" applyFill="1" applyBorder="1" applyAlignment="1" applyProtection="1">
      <alignment horizontal="left"/>
      <protection locked="0"/>
    </xf>
    <xf numFmtId="0" fontId="138" fillId="45" borderId="67" xfId="0" applyFont="1" applyFill="1" applyBorder="1" applyAlignment="1" applyProtection="1">
      <alignment horizontal="center" wrapText="1"/>
      <protection hidden="1"/>
    </xf>
    <xf numFmtId="0" fontId="138" fillId="45" borderId="68" xfId="0" applyFont="1" applyFill="1" applyBorder="1" applyAlignment="1" applyProtection="1">
      <alignment horizontal="center" wrapText="1"/>
      <protection hidden="1"/>
    </xf>
    <xf numFmtId="0" fontId="138"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53" fillId="45" borderId="70" xfId="8726" applyFont="1" applyFill="1" applyBorder="1" applyAlignment="1">
      <alignment horizontal="right"/>
    </xf>
    <xf numFmtId="0" fontId="153" fillId="45" borderId="71" xfId="8726" applyFont="1" applyFill="1" applyBorder="1" applyAlignment="1">
      <alignment horizontal="right"/>
    </xf>
    <xf numFmtId="168" fontId="136" fillId="44" borderId="71" xfId="700" applyNumberFormat="1" applyFont="1" applyFill="1" applyBorder="1" applyAlignment="1">
      <alignment horizontal="left"/>
    </xf>
    <xf numFmtId="168" fontId="136" fillId="44" borderId="74" xfId="700" applyNumberFormat="1" applyFont="1" applyFill="1" applyBorder="1" applyAlignment="1">
      <alignment horizontal="left"/>
    </xf>
    <xf numFmtId="0" fontId="151" fillId="49" borderId="81" xfId="8726" applyFont="1" applyFill="1" applyBorder="1" applyAlignment="1" applyProtection="1">
      <alignment horizontal="center"/>
      <protection locked="0"/>
    </xf>
    <xf numFmtId="0" fontId="151" fillId="49" borderId="82" xfId="8726" applyFont="1" applyFill="1" applyBorder="1" applyAlignment="1" applyProtection="1">
      <alignment horizontal="center"/>
      <protection locked="0"/>
    </xf>
    <xf numFmtId="0" fontId="153" fillId="49" borderId="73" xfId="8726" applyFont="1" applyFill="1" applyBorder="1" applyAlignment="1" applyProtection="1">
      <alignment horizontal="left"/>
      <protection locked="0"/>
    </xf>
    <xf numFmtId="0" fontId="153" fillId="49" borderId="93" xfId="8726" applyFont="1" applyFill="1" applyBorder="1" applyAlignment="1" applyProtection="1">
      <alignment horizontal="left"/>
      <protection locked="0"/>
    </xf>
    <xf numFmtId="168" fontId="151" fillId="49" borderId="82" xfId="700" applyNumberFormat="1" applyFont="1" applyFill="1" applyBorder="1" applyAlignment="1" applyProtection="1">
      <alignment horizontal="left"/>
      <protection locked="0"/>
    </xf>
    <xf numFmtId="168" fontId="151" fillId="49" borderId="85" xfId="700" applyNumberFormat="1" applyFont="1" applyFill="1" applyBorder="1" applyAlignment="1" applyProtection="1">
      <alignment horizontal="left"/>
      <protection locked="0"/>
    </xf>
    <xf numFmtId="0" fontId="151" fillId="49" borderId="81" xfId="8726" applyFont="1" applyFill="1" applyBorder="1" applyAlignment="1" applyProtection="1">
      <alignment horizontal="left"/>
      <protection locked="0"/>
    </xf>
    <xf numFmtId="0" fontId="151" fillId="49" borderId="82" xfId="8726" applyFont="1" applyFill="1" applyBorder="1" applyAlignment="1" applyProtection="1">
      <alignment horizontal="left"/>
      <protection locked="0"/>
    </xf>
    <xf numFmtId="0" fontId="151" fillId="49" borderId="85" xfId="8726" applyFont="1" applyFill="1" applyBorder="1" applyAlignment="1" applyProtection="1">
      <alignment horizontal="left"/>
      <protection locked="0"/>
    </xf>
    <xf numFmtId="0" fontId="161" fillId="48" borderId="0" xfId="8726" applyFont="1" applyFill="1" applyAlignment="1">
      <alignment horizontal="left" wrapText="1"/>
    </xf>
    <xf numFmtId="0" fontId="161" fillId="48" borderId="41" xfId="8726" applyFont="1" applyFill="1" applyBorder="1" applyAlignment="1">
      <alignment horizontal="left" wrapText="1"/>
    </xf>
    <xf numFmtId="0" fontId="153" fillId="49" borderId="11" xfId="8726" applyFont="1" applyFill="1" applyBorder="1" applyAlignment="1" applyProtection="1">
      <alignment horizontal="left"/>
      <protection locked="0"/>
    </xf>
    <xf numFmtId="0" fontId="153" fillId="49" borderId="80" xfId="8726" applyFont="1" applyFill="1" applyBorder="1" applyAlignment="1" applyProtection="1">
      <alignment horizontal="center"/>
      <protection locked="0"/>
    </xf>
    <xf numFmtId="10" fontId="151" fillId="49" borderId="11" xfId="1022" applyNumberFormat="1" applyFont="1" applyFill="1" applyBorder="1" applyAlignment="1" applyProtection="1">
      <alignment horizontal="center"/>
      <protection locked="0"/>
    </xf>
    <xf numFmtId="43" fontId="134" fillId="45" borderId="67" xfId="698" applyFont="1" applyFill="1" applyBorder="1" applyAlignment="1" applyProtection="1">
      <alignment horizontal="center"/>
      <protection hidden="1"/>
    </xf>
    <xf numFmtId="43" fontId="134" fillId="45" borderId="68" xfId="698" applyFont="1" applyFill="1" applyBorder="1" applyAlignment="1" applyProtection="1">
      <alignment horizontal="center"/>
      <protection hidden="1"/>
    </xf>
    <xf numFmtId="43" fontId="134" fillId="45" borderId="69" xfId="698" applyFont="1" applyFill="1" applyBorder="1" applyAlignment="1" applyProtection="1">
      <alignment horizontal="center"/>
      <protection hidden="1"/>
    </xf>
    <xf numFmtId="43" fontId="135" fillId="53" borderId="66" xfId="698" applyFont="1" applyFill="1" applyBorder="1" applyAlignment="1" applyProtection="1">
      <alignment horizontal="center" wrapText="1"/>
      <protection hidden="1"/>
    </xf>
    <xf numFmtId="43" fontId="135" fillId="53" borderId="0" xfId="698" applyFont="1" applyFill="1" applyBorder="1" applyAlignment="1" applyProtection="1">
      <alignment horizontal="center" wrapText="1"/>
      <protection hidden="1"/>
    </xf>
    <xf numFmtId="43" fontId="135" fillId="53" borderId="12" xfId="698" applyFont="1" applyFill="1" applyBorder="1" applyAlignment="1" applyProtection="1">
      <alignment horizontal="center" wrapText="1"/>
      <protection hidden="1"/>
    </xf>
    <xf numFmtId="43" fontId="135" fillId="53" borderId="102" xfId="698" applyFont="1" applyFill="1" applyBorder="1" applyAlignment="1" applyProtection="1">
      <alignment horizontal="center" wrapText="1"/>
      <protection hidden="1"/>
    </xf>
    <xf numFmtId="43" fontId="135" fillId="53" borderId="6" xfId="698" applyFont="1" applyFill="1" applyBorder="1" applyAlignment="1" applyProtection="1">
      <alignment horizontal="center" wrapText="1"/>
      <protection hidden="1"/>
    </xf>
    <xf numFmtId="43" fontId="135" fillId="53" borderId="10" xfId="698" applyFont="1" applyFill="1" applyBorder="1" applyAlignment="1" applyProtection="1">
      <alignment horizontal="center" wrapText="1"/>
      <protection hidden="1"/>
    </xf>
    <xf numFmtId="43" fontId="135" fillId="53" borderId="8" xfId="698" applyFont="1" applyFill="1" applyBorder="1" applyAlignment="1" applyProtection="1">
      <alignment horizontal="center" wrapText="1"/>
      <protection hidden="1"/>
    </xf>
    <xf numFmtId="43" fontId="135" fillId="53" borderId="9" xfId="698" applyFont="1" applyFill="1" applyBorder="1" applyAlignment="1" applyProtection="1">
      <alignment horizontal="center" wrapText="1"/>
      <protection hidden="1"/>
    </xf>
    <xf numFmtId="14" fontId="135" fillId="0" borderId="8" xfId="700" applyNumberFormat="1" applyFont="1" applyFill="1" applyBorder="1" applyAlignment="1" applyProtection="1">
      <alignment horizontal="center" wrapText="1"/>
      <protection hidden="1"/>
    </xf>
    <xf numFmtId="14" fontId="135" fillId="0" borderId="0" xfId="700" applyNumberFormat="1" applyFont="1" applyFill="1" applyBorder="1" applyAlignment="1" applyProtection="1">
      <alignment horizontal="center" wrapText="1"/>
      <protection hidden="1"/>
    </xf>
    <xf numFmtId="14" fontId="135" fillId="0" borderId="12" xfId="700" applyNumberFormat="1" applyFont="1" applyFill="1" applyBorder="1" applyAlignment="1" applyProtection="1">
      <alignment horizontal="center" wrapText="1"/>
      <protection hidden="1"/>
    </xf>
    <xf numFmtId="14" fontId="135" fillId="0" borderId="9" xfId="700" applyNumberFormat="1" applyFont="1" applyFill="1" applyBorder="1" applyAlignment="1" applyProtection="1">
      <alignment horizontal="center" wrapText="1"/>
      <protection hidden="1"/>
    </xf>
    <xf numFmtId="14" fontId="135" fillId="0" borderId="6" xfId="700" applyNumberFormat="1" applyFont="1" applyFill="1" applyBorder="1" applyAlignment="1" applyProtection="1">
      <alignment horizontal="center" wrapText="1"/>
      <protection hidden="1"/>
    </xf>
    <xf numFmtId="14" fontId="135" fillId="0" borderId="10" xfId="700" applyNumberFormat="1" applyFont="1" applyFill="1" applyBorder="1" applyAlignment="1" applyProtection="1">
      <alignment horizontal="center" wrapText="1"/>
      <protection hidden="1"/>
    </xf>
    <xf numFmtId="44" fontId="135" fillId="0" borderId="8" xfId="700" applyFont="1" applyBorder="1" applyAlignment="1" applyProtection="1">
      <alignment horizontal="center" wrapText="1"/>
      <protection hidden="1"/>
    </xf>
    <xf numFmtId="44" fontId="135" fillId="0" borderId="0" xfId="700" applyFont="1" applyBorder="1" applyAlignment="1" applyProtection="1">
      <alignment horizontal="center" wrapText="1"/>
      <protection hidden="1"/>
    </xf>
    <xf numFmtId="44" fontId="135" fillId="0" borderId="12" xfId="700" applyFont="1" applyBorder="1" applyAlignment="1" applyProtection="1">
      <alignment horizontal="center" wrapText="1"/>
      <protection hidden="1"/>
    </xf>
    <xf numFmtId="44" fontId="135" fillId="0" borderId="9" xfId="700" applyFont="1" applyBorder="1" applyAlignment="1" applyProtection="1">
      <alignment horizontal="center" wrapText="1"/>
      <protection hidden="1"/>
    </xf>
    <xf numFmtId="44" fontId="135" fillId="0" borderId="6" xfId="700" applyFont="1" applyBorder="1" applyAlignment="1" applyProtection="1">
      <alignment horizontal="center" wrapText="1"/>
      <protection hidden="1"/>
    </xf>
    <xf numFmtId="44" fontId="135" fillId="0" borderId="10" xfId="700" applyFont="1" applyBorder="1" applyAlignment="1" applyProtection="1">
      <alignment horizontal="center" wrapText="1"/>
      <protection hidden="1"/>
    </xf>
    <xf numFmtId="0" fontId="90" fillId="0" borderId="67" xfId="8726" applyFont="1" applyBorder="1" applyAlignment="1">
      <alignment horizontal="left"/>
    </xf>
    <xf numFmtId="0" fontId="90" fillId="0" borderId="68" xfId="8726" applyFont="1" applyBorder="1" applyAlignment="1">
      <alignment horizontal="left"/>
    </xf>
    <xf numFmtId="0" fontId="137" fillId="45" borderId="72" xfId="8726" applyFont="1" applyFill="1" applyBorder="1" applyAlignment="1">
      <alignment horizontal="right"/>
    </xf>
    <xf numFmtId="0" fontId="137" fillId="45" borderId="73" xfId="8726" applyFont="1" applyFill="1" applyBorder="1" applyAlignment="1">
      <alignment horizontal="right"/>
    </xf>
    <xf numFmtId="0" fontId="138" fillId="44" borderId="73" xfId="700" applyNumberFormat="1" applyFont="1" applyFill="1" applyBorder="1" applyAlignment="1">
      <alignment horizontal="left"/>
    </xf>
    <xf numFmtId="168" fontId="138" fillId="44" borderId="73" xfId="700" applyNumberFormat="1" applyFont="1" applyFill="1" applyBorder="1" applyAlignment="1">
      <alignment horizontal="left"/>
    </xf>
    <xf numFmtId="168" fontId="138" fillId="44" borderId="93" xfId="700" applyNumberFormat="1" applyFont="1" applyFill="1" applyBorder="1" applyAlignment="1">
      <alignment horizontal="left"/>
    </xf>
    <xf numFmtId="0" fontId="134" fillId="48" borderId="0" xfId="8726" applyFont="1" applyFill="1" applyAlignment="1">
      <alignment horizontal="right"/>
    </xf>
    <xf numFmtId="0" fontId="136" fillId="49" borderId="3" xfId="8726" applyFont="1" applyFill="1" applyBorder="1" applyAlignment="1" applyProtection="1">
      <alignment horizontal="center"/>
      <protection locked="0"/>
    </xf>
    <xf numFmtId="0" fontId="136" fillId="49" borderId="4" xfId="8726" applyFont="1" applyFill="1" applyBorder="1" applyAlignment="1" applyProtection="1">
      <alignment horizontal="center"/>
      <protection locked="0"/>
    </xf>
    <xf numFmtId="0" fontId="136" fillId="49" borderId="79" xfId="8726" applyFont="1" applyFill="1" applyBorder="1" applyAlignment="1" applyProtection="1">
      <alignment horizontal="center"/>
      <protection locked="0"/>
    </xf>
    <xf numFmtId="0" fontId="90" fillId="44" borderId="0" xfId="8726" applyFont="1" applyFill="1" applyAlignment="1">
      <alignment horizontal="left"/>
    </xf>
    <xf numFmtId="0" fontId="138" fillId="44" borderId="0" xfId="8726" applyFont="1" applyFill="1" applyAlignment="1">
      <alignment horizontal="left" vertical="top"/>
    </xf>
    <xf numFmtId="0" fontId="90" fillId="44" borderId="0" xfId="4503" applyFont="1" applyFill="1" applyBorder="1" applyAlignment="1">
      <alignment horizontal="left" vertical="top"/>
    </xf>
    <xf numFmtId="0" fontId="162" fillId="48" borderId="65" xfId="8726" applyFont="1" applyFill="1" applyBorder="1" applyAlignment="1">
      <alignment horizontal="center"/>
    </xf>
    <xf numFmtId="0" fontId="162" fillId="48" borderId="29" xfId="8726" applyFont="1" applyFill="1" applyBorder="1" applyAlignment="1">
      <alignment horizontal="center"/>
    </xf>
    <xf numFmtId="0" fontId="16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34" fillId="48" borderId="66" xfId="8726" applyFont="1" applyFill="1" applyBorder="1" applyAlignment="1">
      <alignment horizontal="center"/>
    </xf>
    <xf numFmtId="0" fontId="134" fillId="48" borderId="0" xfId="8726" applyFont="1" applyFill="1" applyAlignment="1">
      <alignment horizontal="center"/>
    </xf>
    <xf numFmtId="0" fontId="134" fillId="48" borderId="41" xfId="8726" applyFont="1" applyFill="1" applyBorder="1" applyAlignment="1">
      <alignment horizontal="center"/>
    </xf>
    <xf numFmtId="0" fontId="90" fillId="48" borderId="66" xfId="8726" applyFont="1" applyFill="1" applyBorder="1" applyAlignment="1">
      <alignment horizontal="center"/>
    </xf>
    <xf numFmtId="0" fontId="90" fillId="48" borderId="0" xfId="8726" applyFont="1" applyFill="1" applyAlignment="1">
      <alignment horizontal="center"/>
    </xf>
    <xf numFmtId="0" fontId="9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1" fillId="49" borderId="67" xfId="8726" applyFont="1"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90" fillId="48" borderId="42" xfId="8726" applyFont="1" applyFill="1" applyBorder="1" applyAlignment="1">
      <alignment horizontal="center"/>
    </xf>
    <xf numFmtId="0" fontId="134" fillId="48" borderId="0" xfId="8726" applyFont="1" applyFill="1" applyAlignment="1">
      <alignment horizontal="left" vertical="top" wrapText="1"/>
    </xf>
    <xf numFmtId="0" fontId="90" fillId="48" borderId="0" xfId="8726" applyFont="1" applyFill="1" applyAlignment="1">
      <alignment horizontal="left"/>
    </xf>
    <xf numFmtId="0" fontId="166" fillId="54" borderId="3" xfId="698" applyNumberFormat="1" applyFont="1" applyFill="1" applyBorder="1" applyAlignment="1" applyProtection="1">
      <alignment horizontal="center"/>
      <protection locked="0"/>
    </xf>
    <xf numFmtId="0" fontId="166" fillId="54" borderId="4" xfId="698" applyNumberFormat="1" applyFont="1" applyFill="1" applyBorder="1" applyAlignment="1" applyProtection="1">
      <alignment horizontal="center"/>
      <protection locked="0"/>
    </xf>
    <xf numFmtId="0" fontId="166" fillId="54" borderId="79" xfId="698" applyNumberFormat="1" applyFont="1" applyFill="1" applyBorder="1" applyAlignment="1" applyProtection="1">
      <alignment horizontal="center"/>
      <protection locked="0"/>
    </xf>
    <xf numFmtId="43" fontId="134" fillId="53" borderId="3" xfId="698" applyFont="1" applyFill="1" applyBorder="1" applyAlignment="1" applyProtection="1">
      <alignment horizontal="center"/>
      <protection hidden="1"/>
    </xf>
    <xf numFmtId="43" fontId="134" fillId="53" borderId="4" xfId="698" applyFont="1" applyFill="1" applyBorder="1" applyAlignment="1" applyProtection="1">
      <alignment horizontal="center"/>
      <protection hidden="1"/>
    </xf>
    <xf numFmtId="43" fontId="134" fillId="53" borderId="79" xfId="698" applyFont="1" applyFill="1" applyBorder="1" applyAlignment="1" applyProtection="1">
      <alignment horizontal="center"/>
      <protection hidden="1"/>
    </xf>
    <xf numFmtId="43" fontId="135" fillId="53" borderId="41" xfId="698" applyFont="1" applyFill="1" applyBorder="1" applyAlignment="1" applyProtection="1">
      <alignment horizontal="center" wrapText="1"/>
      <protection hidden="1"/>
    </xf>
    <xf numFmtId="43" fontId="135" fillId="53" borderId="103" xfId="698" applyFont="1" applyFill="1" applyBorder="1" applyAlignment="1" applyProtection="1">
      <alignment horizontal="center" wrapText="1"/>
      <protection hidden="1"/>
    </xf>
    <xf numFmtId="44" fontId="166" fillId="49" borderId="11" xfId="700" applyFont="1" applyFill="1" applyBorder="1" applyAlignment="1" applyProtection="1">
      <alignment horizontal="center"/>
      <protection locked="0"/>
    </xf>
    <xf numFmtId="168" fontId="134" fillId="45" borderId="43" xfId="8726" applyNumberFormat="1" applyFont="1" applyFill="1" applyBorder="1" applyAlignment="1">
      <alignment horizontal="left"/>
    </xf>
    <xf numFmtId="168" fontId="13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36" fillId="49" borderId="89" xfId="8726" applyFont="1" applyFill="1" applyBorder="1" applyAlignment="1" applyProtection="1">
      <alignment horizontal="left"/>
      <protection locked="0"/>
    </xf>
    <xf numFmtId="0" fontId="134" fillId="45" borderId="80" xfId="8726" applyFont="1" applyFill="1" applyBorder="1" applyAlignment="1">
      <alignment horizontal="center"/>
    </xf>
    <xf numFmtId="0" fontId="134" fillId="45" borderId="11" xfId="8726" applyFont="1" applyFill="1" applyBorder="1" applyAlignment="1">
      <alignment horizontal="center"/>
    </xf>
    <xf numFmtId="0" fontId="134" fillId="45" borderId="3" xfId="8726" applyFont="1" applyFill="1" applyBorder="1" applyAlignment="1">
      <alignment horizontal="center"/>
    </xf>
    <xf numFmtId="0" fontId="134" fillId="45" borderId="4" xfId="8726" applyFont="1" applyFill="1" applyBorder="1" applyAlignment="1">
      <alignment horizontal="center"/>
    </xf>
    <xf numFmtId="0" fontId="134" fillId="45" borderId="79" xfId="8726" applyFont="1" applyFill="1" applyBorder="1" applyAlignment="1">
      <alignment horizontal="center"/>
    </xf>
    <xf numFmtId="0" fontId="90" fillId="45" borderId="72" xfId="8726" applyFont="1" applyFill="1" applyBorder="1" applyAlignment="1">
      <alignment horizontal="center"/>
    </xf>
    <xf numFmtId="0" fontId="90" fillId="45" borderId="73" xfId="8726" applyFont="1" applyFill="1" applyBorder="1" applyAlignment="1">
      <alignment horizontal="center"/>
    </xf>
    <xf numFmtId="14" fontId="136" fillId="49" borderId="83" xfId="8726" applyNumberFormat="1" applyFont="1" applyFill="1" applyBorder="1" applyAlignment="1" applyProtection="1">
      <alignment horizontal="center"/>
      <protection locked="0"/>
    </xf>
    <xf numFmtId="0" fontId="136" fillId="49" borderId="73" xfId="8726" applyFont="1" applyFill="1" applyBorder="1" applyAlignment="1" applyProtection="1">
      <alignment horizontal="center"/>
      <protection locked="0"/>
    </xf>
    <xf numFmtId="0" fontId="13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34" fillId="45" borderId="95" xfId="8726" applyFont="1" applyFill="1" applyBorder="1" applyAlignment="1">
      <alignment horizontal="center"/>
    </xf>
    <xf numFmtId="0" fontId="13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9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9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44"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0" fontId="14" fillId="43" borderId="0" xfId="0" applyFont="1" applyFill="1" applyAlignment="1">
      <alignment horizontal="left"/>
    </xf>
    <xf numFmtId="0" fontId="45"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7" t="s">
        <v>0</v>
      </c>
      <c r="B1" s="1227"/>
      <c r="C1" s="1227"/>
      <c r="D1" s="1227"/>
      <c r="E1" s="1227"/>
      <c r="F1" s="1227"/>
      <c r="G1" s="1227"/>
      <c r="H1" s="1227"/>
      <c r="I1" s="1227"/>
      <c r="J1" s="1227"/>
      <c r="K1" s="1227"/>
      <c r="L1" s="1227"/>
      <c r="M1" s="1227"/>
      <c r="N1" s="1227"/>
      <c r="O1" s="1227"/>
      <c r="P1" s="1227"/>
      <c r="Q1" s="1227"/>
      <c r="R1" s="1227"/>
      <c r="S1" s="1227"/>
      <c r="T1" s="1227"/>
      <c r="U1" s="1227"/>
      <c r="V1" s="1227"/>
      <c r="W1" s="1227"/>
      <c r="X1" s="1227"/>
      <c r="Y1" s="1227"/>
      <c r="Z1" s="1227"/>
      <c r="AA1" s="1227"/>
      <c r="AB1" s="1227"/>
      <c r="AC1" s="1227"/>
      <c r="AD1" s="1227"/>
      <c r="AE1" s="1227"/>
      <c r="AF1" s="1227"/>
      <c r="AG1" s="1227"/>
      <c r="AH1" s="1227"/>
      <c r="AI1" s="1227"/>
      <c r="AJ1" s="1227"/>
      <c r="AK1" s="1227"/>
      <c r="AL1" s="1227"/>
    </row>
    <row r="2" spans="1:38" ht="13.5" thickBot="1">
      <c r="A2" s="1228"/>
      <c r="B2" s="1228"/>
      <c r="C2" s="1228"/>
      <c r="D2" s="1228"/>
      <c r="E2" s="1228"/>
      <c r="F2" s="1228"/>
      <c r="G2" s="1228"/>
      <c r="H2" s="1228"/>
      <c r="I2" s="1228"/>
      <c r="J2" s="1228"/>
      <c r="K2" s="1228"/>
      <c r="L2" s="1228"/>
      <c r="M2" s="1228"/>
      <c r="N2" s="1228"/>
      <c r="O2" s="1228"/>
      <c r="P2" s="1228"/>
      <c r="Q2" s="1228"/>
      <c r="R2" s="1228"/>
      <c r="S2" s="1228"/>
      <c r="T2" s="1228"/>
      <c r="U2" s="1228"/>
      <c r="V2" s="1228"/>
      <c r="W2" s="1228"/>
      <c r="X2" s="1228"/>
      <c r="Y2" s="1228"/>
      <c r="Z2" s="1228"/>
      <c r="AA2" s="1228"/>
      <c r="AB2" s="1228"/>
      <c r="AC2" s="1228"/>
      <c r="AD2" s="1228"/>
      <c r="AE2" s="1228"/>
      <c r="AF2" s="1228"/>
      <c r="AG2" s="1228"/>
      <c r="AH2" s="1228"/>
      <c r="AI2" s="1228"/>
      <c r="AJ2" s="1228"/>
      <c r="AK2" s="1228"/>
      <c r="AL2" s="1228"/>
    </row>
    <row r="3" spans="1:38" ht="13.5" thickTop="1"/>
    <row r="4" spans="1:38" s="5" customFormat="1">
      <c r="B4" s="11" t="s">
        <v>1</v>
      </c>
      <c r="C4" s="11"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29" t="s">
        <v>5</v>
      </c>
      <c r="E7" s="1229"/>
      <c r="F7" s="1229"/>
      <c r="G7" s="1229"/>
      <c r="H7" s="1229"/>
      <c r="I7" s="1229"/>
      <c r="J7" s="1229"/>
      <c r="K7" s="1229"/>
      <c r="L7" s="1229"/>
      <c r="M7" s="1229"/>
      <c r="N7" s="1229"/>
      <c r="O7" s="1229"/>
      <c r="P7" s="1229"/>
      <c r="Q7" s="1229"/>
      <c r="R7" s="1229"/>
      <c r="S7" s="1229"/>
      <c r="T7" s="1229"/>
      <c r="U7" s="1229"/>
      <c r="V7" s="1229"/>
      <c r="W7" s="1229"/>
      <c r="X7" s="1229"/>
      <c r="Y7" s="1229"/>
      <c r="Z7" s="1229"/>
      <c r="AA7" s="1229"/>
      <c r="AB7" s="1229"/>
      <c r="AC7" s="1229"/>
      <c r="AD7" s="1229"/>
      <c r="AE7" s="1229"/>
      <c r="AF7" s="1229"/>
      <c r="AG7" s="1229"/>
      <c r="AH7" s="1229"/>
      <c r="AI7" s="1229"/>
      <c r="AJ7" s="1229"/>
      <c r="AK7" s="1229"/>
      <c r="AL7" s="382"/>
    </row>
    <row r="8" spans="1:38">
      <c r="A8" s="143"/>
      <c r="B8" s="143"/>
      <c r="C8" s="144"/>
      <c r="D8" s="1229"/>
      <c r="E8" s="1229"/>
      <c r="F8" s="1229"/>
      <c r="G8" s="1229"/>
      <c r="H8" s="1229"/>
      <c r="I8" s="1229"/>
      <c r="J8" s="1229"/>
      <c r="K8" s="1229"/>
      <c r="L8" s="1229"/>
      <c r="M8" s="1229"/>
      <c r="N8" s="1229"/>
      <c r="O8" s="1229"/>
      <c r="P8" s="1229"/>
      <c r="Q8" s="1229"/>
      <c r="R8" s="1229"/>
      <c r="S8" s="1229"/>
      <c r="T8" s="1229"/>
      <c r="U8" s="1229"/>
      <c r="V8" s="1229"/>
      <c r="W8" s="1229"/>
      <c r="X8" s="1229"/>
      <c r="Y8" s="1229"/>
      <c r="Z8" s="1229"/>
      <c r="AA8" s="1229"/>
      <c r="AB8" s="1229"/>
      <c r="AC8" s="1229"/>
      <c r="AD8" s="1229"/>
      <c r="AE8" s="1229"/>
      <c r="AF8" s="1229"/>
      <c r="AG8" s="1229"/>
      <c r="AH8" s="1229"/>
      <c r="AI8" s="1229"/>
      <c r="AJ8" s="1229"/>
      <c r="AK8" s="1229"/>
      <c r="AL8" s="382"/>
    </row>
    <row r="9" spans="1:38">
      <c r="A9" s="143"/>
      <c r="B9" s="143"/>
      <c r="C9" s="144"/>
      <c r="D9" s="1229"/>
      <c r="E9" s="1229"/>
      <c r="F9" s="1229"/>
      <c r="G9" s="1229"/>
      <c r="H9" s="1229"/>
      <c r="I9" s="1229"/>
      <c r="J9" s="1229"/>
      <c r="K9" s="1229"/>
      <c r="L9" s="1229"/>
      <c r="M9" s="1229"/>
      <c r="N9" s="1229"/>
      <c r="O9" s="1229"/>
      <c r="P9" s="1229"/>
      <c r="Q9" s="1229"/>
      <c r="R9" s="1229"/>
      <c r="S9" s="1229"/>
      <c r="T9" s="1229"/>
      <c r="U9" s="1229"/>
      <c r="V9" s="1229"/>
      <c r="W9" s="1229"/>
      <c r="X9" s="1229"/>
      <c r="Y9" s="1229"/>
      <c r="Z9" s="1229"/>
      <c r="AA9" s="1229"/>
      <c r="AB9" s="1229"/>
      <c r="AC9" s="1229"/>
      <c r="AD9" s="1229"/>
      <c r="AE9" s="1229"/>
      <c r="AF9" s="1229"/>
      <c r="AG9" s="1229"/>
      <c r="AH9" s="1229"/>
      <c r="AI9" s="1229"/>
      <c r="AJ9" s="1229"/>
      <c r="AK9" s="1229"/>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29" t="s">
        <v>6</v>
      </c>
      <c r="E11" s="1229"/>
      <c r="F11" s="1229"/>
      <c r="G11" s="1229"/>
      <c r="H11" s="1229"/>
      <c r="I11" s="1229"/>
      <c r="J11" s="1229"/>
      <c r="K11" s="1229"/>
      <c r="L11" s="1229"/>
      <c r="M11" s="1229"/>
      <c r="N11" s="1229"/>
      <c r="O11" s="1229"/>
      <c r="P11" s="1229"/>
      <c r="Q11" s="1229"/>
      <c r="R11" s="1229"/>
      <c r="S11" s="1229"/>
      <c r="T11" s="1229"/>
      <c r="U11" s="1229"/>
      <c r="V11" s="1229"/>
      <c r="W11" s="1229"/>
      <c r="X11" s="1229"/>
      <c r="Y11" s="1229"/>
      <c r="Z11" s="1229"/>
      <c r="AA11" s="1229"/>
      <c r="AB11" s="1229"/>
      <c r="AC11" s="1229"/>
      <c r="AD11" s="1229"/>
      <c r="AE11" s="1229"/>
      <c r="AF11" s="1229"/>
      <c r="AG11" s="1229"/>
      <c r="AH11" s="1229"/>
      <c r="AI11" s="1229"/>
      <c r="AJ11" s="1229"/>
      <c r="AK11" s="1229"/>
      <c r="AL11" s="382"/>
    </row>
    <row r="12" spans="1:38">
      <c r="A12" s="143"/>
      <c r="B12" s="143"/>
      <c r="C12" s="144"/>
      <c r="D12" s="1229"/>
      <c r="E12" s="1229"/>
      <c r="F12" s="1229"/>
      <c r="G12" s="1229"/>
      <c r="H12" s="1229"/>
      <c r="I12" s="1229"/>
      <c r="J12" s="1229"/>
      <c r="K12" s="1229"/>
      <c r="L12" s="1229"/>
      <c r="M12" s="1229"/>
      <c r="N12" s="1229"/>
      <c r="O12" s="1229"/>
      <c r="P12" s="1229"/>
      <c r="Q12" s="1229"/>
      <c r="R12" s="1229"/>
      <c r="S12" s="1229"/>
      <c r="T12" s="1229"/>
      <c r="U12" s="1229"/>
      <c r="V12" s="1229"/>
      <c r="W12" s="1229"/>
      <c r="X12" s="1229"/>
      <c r="Y12" s="1229"/>
      <c r="Z12" s="1229"/>
      <c r="AA12" s="1229"/>
      <c r="AB12" s="1229"/>
      <c r="AC12" s="1229"/>
      <c r="AD12" s="1229"/>
      <c r="AE12" s="1229"/>
      <c r="AF12" s="1229"/>
      <c r="AG12" s="1229"/>
      <c r="AH12" s="1229"/>
      <c r="AI12" s="1229"/>
      <c r="AJ12" s="1229"/>
      <c r="AK12" s="1229"/>
      <c r="AL12" s="382"/>
    </row>
    <row r="13" spans="1:38">
      <c r="A13" s="143"/>
      <c r="B13" s="143"/>
      <c r="C13" s="144"/>
      <c r="D13" s="1229"/>
      <c r="E13" s="1229"/>
      <c r="F13" s="1229"/>
      <c r="G13" s="1229"/>
      <c r="H13" s="1229"/>
      <c r="I13" s="1229"/>
      <c r="J13" s="1229"/>
      <c r="K13" s="1229"/>
      <c r="L13" s="1229"/>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382"/>
    </row>
    <row r="14" spans="1:38" ht="13.35" customHeight="1">
      <c r="A14" s="143"/>
      <c r="B14" s="143"/>
      <c r="C14" s="144"/>
      <c r="E14" s="1229" t="s">
        <v>7</v>
      </c>
      <c r="F14" s="1229"/>
      <c r="G14" s="1229"/>
      <c r="H14" s="1229"/>
      <c r="I14" s="1229"/>
      <c r="J14" s="1229"/>
      <c r="K14" s="1229"/>
      <c r="L14" s="1229"/>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c r="AH14" s="1229"/>
      <c r="AI14" s="1229"/>
      <c r="AJ14" s="1229"/>
      <c r="AK14" s="1229"/>
      <c r="AL14" s="382"/>
    </row>
    <row r="15" spans="1:38" ht="13.35" customHeight="1">
      <c r="A15" s="143"/>
      <c r="B15" s="143"/>
      <c r="C15" s="144"/>
      <c r="E15" s="1229"/>
      <c r="F15" s="1229"/>
      <c r="G15" s="1229"/>
      <c r="H15" s="1229"/>
      <c r="I15" s="1229"/>
      <c r="J15" s="1229"/>
      <c r="K15" s="1229"/>
      <c r="L15" s="1229"/>
      <c r="M15" s="1229"/>
      <c r="N15" s="1229"/>
      <c r="O15" s="1229"/>
      <c r="P15" s="1229"/>
      <c r="Q15" s="1229"/>
      <c r="R15" s="1229"/>
      <c r="S15" s="1229"/>
      <c r="T15" s="1229"/>
      <c r="U15" s="1229"/>
      <c r="V15" s="1229"/>
      <c r="W15" s="1229"/>
      <c r="X15" s="1229"/>
      <c r="Y15" s="1229"/>
      <c r="Z15" s="1229"/>
      <c r="AA15" s="1229"/>
      <c r="AB15" s="1229"/>
      <c r="AC15" s="1229"/>
      <c r="AD15" s="1229"/>
      <c r="AE15" s="1229"/>
      <c r="AF15" s="1229"/>
      <c r="AG15" s="1229"/>
      <c r="AH15" s="1229"/>
      <c r="AI15" s="1229"/>
      <c r="AJ15" s="1229"/>
      <c r="AK15" s="1229"/>
      <c r="AL15" s="382"/>
    </row>
    <row r="16" spans="1:38">
      <c r="A16" s="143"/>
      <c r="B16" s="143"/>
      <c r="C16" s="144"/>
      <c r="D16" s="382"/>
      <c r="E16" s="1229"/>
      <c r="F16" s="1229"/>
      <c r="G16" s="1229"/>
      <c r="H16" s="1229"/>
      <c r="I16" s="1229"/>
      <c r="J16" s="1229"/>
      <c r="K16" s="1229"/>
      <c r="L16" s="1229"/>
      <c r="M16" s="1229"/>
      <c r="N16" s="1229"/>
      <c r="O16" s="1229"/>
      <c r="P16" s="1229"/>
      <c r="Q16" s="1229"/>
      <c r="R16" s="1229"/>
      <c r="S16" s="1229"/>
      <c r="T16" s="1229"/>
      <c r="U16" s="1229"/>
      <c r="V16" s="1229"/>
      <c r="W16" s="1229"/>
      <c r="X16" s="1229"/>
      <c r="Y16" s="1229"/>
      <c r="Z16" s="1229"/>
      <c r="AA16" s="1229"/>
      <c r="AB16" s="1229"/>
      <c r="AC16" s="1229"/>
      <c r="AD16" s="1229"/>
      <c r="AE16" s="1229"/>
      <c r="AF16" s="1229"/>
      <c r="AG16" s="1229"/>
      <c r="AH16" s="1229"/>
      <c r="AI16" s="1229"/>
      <c r="AJ16" s="1229"/>
      <c r="AK16" s="1229"/>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29" t="s">
        <v>8</v>
      </c>
      <c r="E18" s="1229"/>
      <c r="F18" s="1229"/>
      <c r="G18" s="1229"/>
      <c r="H18" s="1229"/>
      <c r="I18" s="1229"/>
      <c r="J18" s="1229"/>
      <c r="K18" s="1229"/>
      <c r="L18" s="1229"/>
      <c r="M18" s="1229"/>
      <c r="N18" s="1229"/>
      <c r="O18" s="1229"/>
      <c r="P18" s="1229"/>
      <c r="Q18" s="1229"/>
      <c r="R18" s="1229"/>
      <c r="S18" s="1229"/>
      <c r="T18" s="1229"/>
      <c r="U18" s="1229"/>
      <c r="V18" s="1229"/>
      <c r="W18" s="1229"/>
      <c r="X18" s="1229"/>
      <c r="Y18" s="1229"/>
      <c r="Z18" s="1229"/>
      <c r="AA18" s="1229"/>
      <c r="AB18" s="1229"/>
      <c r="AC18" s="1229"/>
      <c r="AD18" s="1229"/>
      <c r="AE18" s="1229"/>
      <c r="AF18" s="1229"/>
      <c r="AG18" s="1229"/>
      <c r="AH18" s="1229"/>
      <c r="AI18" s="1229"/>
      <c r="AJ18" s="1229"/>
      <c r="AK18" s="1229"/>
      <c r="AL18" s="143"/>
    </row>
    <row r="19" spans="1:38">
      <c r="A19" s="143"/>
      <c r="B19" s="143"/>
      <c r="C19" s="144"/>
      <c r="D19" s="1229"/>
      <c r="E19" s="1229"/>
      <c r="F19" s="1229"/>
      <c r="G19" s="1229"/>
      <c r="H19" s="1229"/>
      <c r="I19" s="1229"/>
      <c r="J19" s="1229"/>
      <c r="K19" s="1229"/>
      <c r="L19" s="1229"/>
      <c r="M19" s="1229"/>
      <c r="N19" s="1229"/>
      <c r="O19" s="1229"/>
      <c r="P19" s="1229"/>
      <c r="Q19" s="1229"/>
      <c r="R19" s="1229"/>
      <c r="S19" s="1229"/>
      <c r="T19" s="1229"/>
      <c r="U19" s="1229"/>
      <c r="V19" s="1229"/>
      <c r="W19" s="1229"/>
      <c r="X19" s="1229"/>
      <c r="Y19" s="1229"/>
      <c r="Z19" s="1229"/>
      <c r="AA19" s="1229"/>
      <c r="AB19" s="1229"/>
      <c r="AC19" s="1229"/>
      <c r="AD19" s="1229"/>
      <c r="AE19" s="1229"/>
      <c r="AF19" s="1229"/>
      <c r="AG19" s="1229"/>
      <c r="AH19" s="1229"/>
      <c r="AI19" s="1229"/>
      <c r="AJ19" s="1229"/>
      <c r="AK19" s="1229"/>
      <c r="AL19" s="143"/>
    </row>
    <row r="20" spans="1:38">
      <c r="A20" s="143"/>
      <c r="B20" s="143"/>
      <c r="C20" s="144"/>
      <c r="D20" s="1229"/>
      <c r="E20" s="1229"/>
      <c r="F20" s="1229"/>
      <c r="G20" s="1229"/>
      <c r="H20" s="1229"/>
      <c r="I20" s="1229"/>
      <c r="J20" s="1229"/>
      <c r="K20" s="1229"/>
      <c r="L20" s="1229"/>
      <c r="M20" s="1229"/>
      <c r="N20" s="1229"/>
      <c r="O20" s="1229"/>
      <c r="P20" s="1229"/>
      <c r="Q20" s="1229"/>
      <c r="R20" s="1229"/>
      <c r="S20" s="1229"/>
      <c r="T20" s="1229"/>
      <c r="U20" s="1229"/>
      <c r="V20" s="1229"/>
      <c r="W20" s="1229"/>
      <c r="X20" s="1229"/>
      <c r="Y20" s="1229"/>
      <c r="Z20" s="1229"/>
      <c r="AA20" s="1229"/>
      <c r="AB20" s="1229"/>
      <c r="AC20" s="1229"/>
      <c r="AD20" s="1229"/>
      <c r="AE20" s="1229"/>
      <c r="AF20" s="1229"/>
      <c r="AG20" s="1229"/>
      <c r="AH20" s="1229"/>
      <c r="AI20" s="1229"/>
      <c r="AJ20" s="1229"/>
      <c r="AK20" s="1229"/>
      <c r="AL20" s="143"/>
    </row>
    <row r="21" spans="1:38" ht="13.35" customHeight="1">
      <c r="A21" s="143"/>
      <c r="B21" s="143"/>
      <c r="C21" s="144"/>
      <c r="D21" s="1229"/>
      <c r="E21" s="1229"/>
      <c r="F21" s="1229"/>
      <c r="G21" s="1229"/>
      <c r="H21" s="1229"/>
      <c r="I21" s="1229"/>
      <c r="J21" s="1229"/>
      <c r="K21" s="1229"/>
      <c r="L21" s="1229"/>
      <c r="M21" s="1229"/>
      <c r="N21" s="1229"/>
      <c r="O21" s="1229"/>
      <c r="P21" s="1229"/>
      <c r="Q21" s="1229"/>
      <c r="R21" s="1229"/>
      <c r="S21" s="1229"/>
      <c r="T21" s="1229"/>
      <c r="U21" s="1229"/>
      <c r="V21" s="1229"/>
      <c r="W21" s="1229"/>
      <c r="X21" s="1229"/>
      <c r="Y21" s="1229"/>
      <c r="Z21" s="1229"/>
      <c r="AA21" s="1229"/>
      <c r="AB21" s="1229"/>
      <c r="AC21" s="1229"/>
      <c r="AD21" s="1229"/>
      <c r="AE21" s="1229"/>
      <c r="AF21" s="1229"/>
      <c r="AG21" s="1229"/>
      <c r="AH21" s="1229"/>
      <c r="AI21" s="1229"/>
      <c r="AJ21" s="1229"/>
      <c r="AK21" s="1229"/>
      <c r="AL21" s="143"/>
    </row>
    <row r="22" spans="1:38">
      <c r="A22" s="143"/>
      <c r="B22" s="143"/>
      <c r="C22" s="144"/>
      <c r="D22" s="1229"/>
      <c r="E22" s="1229"/>
      <c r="F22" s="1229"/>
      <c r="G22" s="1229"/>
      <c r="H22" s="1229"/>
      <c r="I22" s="1229"/>
      <c r="J22" s="1229"/>
      <c r="K22" s="1229"/>
      <c r="L22" s="1229"/>
      <c r="M22" s="1229"/>
      <c r="N22" s="1229"/>
      <c r="O22" s="1229"/>
      <c r="P22" s="1229"/>
      <c r="Q22" s="1229"/>
      <c r="R22" s="1229"/>
      <c r="S22" s="1229"/>
      <c r="T22" s="1229"/>
      <c r="U22" s="1229"/>
      <c r="V22" s="1229"/>
      <c r="W22" s="1229"/>
      <c r="X22" s="1229"/>
      <c r="Y22" s="1229"/>
      <c r="Z22" s="1229"/>
      <c r="AA22" s="1229"/>
      <c r="AB22" s="1229"/>
      <c r="AC22" s="1229"/>
      <c r="AD22" s="1229"/>
      <c r="AE22" s="1229"/>
      <c r="AF22" s="1229"/>
      <c r="AG22" s="1229"/>
      <c r="AH22" s="1229"/>
      <c r="AI22" s="1229"/>
      <c r="AJ22" s="1229"/>
      <c r="AK22" s="1229"/>
      <c r="AL22" s="143"/>
    </row>
    <row r="23" spans="1:38">
      <c r="A23" s="143"/>
      <c r="B23" s="143"/>
      <c r="C23" s="144"/>
      <c r="D23" s="1229"/>
      <c r="E23" s="1229"/>
      <c r="F23" s="1229"/>
      <c r="G23" s="1229"/>
      <c r="H23" s="1229"/>
      <c r="I23" s="1229"/>
      <c r="J23" s="1229"/>
      <c r="K23" s="1229"/>
      <c r="L23" s="1229"/>
      <c r="M23" s="1229"/>
      <c r="N23" s="1229"/>
      <c r="O23" s="1229"/>
      <c r="P23" s="1229"/>
      <c r="Q23" s="1229"/>
      <c r="R23" s="1229"/>
      <c r="S23" s="1229"/>
      <c r="T23" s="1229"/>
      <c r="U23" s="1229"/>
      <c r="V23" s="1229"/>
      <c r="W23" s="1229"/>
      <c r="X23" s="1229"/>
      <c r="Y23" s="1229"/>
      <c r="Z23" s="1229"/>
      <c r="AA23" s="1229"/>
      <c r="AB23" s="1229"/>
      <c r="AC23" s="1229"/>
      <c r="AD23" s="1229"/>
      <c r="AE23" s="1229"/>
      <c r="AF23" s="1229"/>
      <c r="AG23" s="1229"/>
      <c r="AH23" s="1229"/>
      <c r="AI23" s="1229"/>
      <c r="AJ23" s="1229"/>
      <c r="AK23" s="1229"/>
      <c r="AL23" s="143"/>
    </row>
    <row r="24" spans="1:38">
      <c r="A24" s="143"/>
      <c r="B24" s="143"/>
      <c r="C24" s="144"/>
      <c r="D24" s="1229"/>
      <c r="E24" s="1229"/>
      <c r="F24" s="1229"/>
      <c r="G24" s="1229"/>
      <c r="H24" s="1229"/>
      <c r="I24" s="1229"/>
      <c r="J24" s="1229"/>
      <c r="K24" s="1229"/>
      <c r="L24" s="1229"/>
      <c r="M24" s="1229"/>
      <c r="N24" s="1229"/>
      <c r="O24" s="1229"/>
      <c r="P24" s="1229"/>
      <c r="Q24" s="1229"/>
      <c r="R24" s="1229"/>
      <c r="S24" s="1229"/>
      <c r="T24" s="1229"/>
      <c r="U24" s="1229"/>
      <c r="V24" s="1229"/>
      <c r="W24" s="1229"/>
      <c r="X24" s="1229"/>
      <c r="Y24" s="1229"/>
      <c r="Z24" s="1229"/>
      <c r="AA24" s="1229"/>
      <c r="AB24" s="1229"/>
      <c r="AC24" s="1229"/>
      <c r="AD24" s="1229"/>
      <c r="AE24" s="1229"/>
      <c r="AF24" s="1229"/>
      <c r="AG24" s="1229"/>
      <c r="AH24" s="1229"/>
      <c r="AI24" s="1229"/>
      <c r="AJ24" s="1229"/>
      <c r="AK24" s="1229"/>
      <c r="AL24" s="143"/>
    </row>
    <row r="25" spans="1:38">
      <c r="A25" s="143"/>
      <c r="B25" s="143"/>
      <c r="C25" s="144"/>
      <c r="D25" s="1229"/>
      <c r="E25" s="1229"/>
      <c r="F25" s="1229"/>
      <c r="G25" s="1229"/>
      <c r="H25" s="1229"/>
      <c r="I25" s="1229"/>
      <c r="J25" s="1229"/>
      <c r="K25" s="1229"/>
      <c r="L25" s="1229"/>
      <c r="M25" s="1229"/>
      <c r="N25" s="1229"/>
      <c r="O25" s="1229"/>
      <c r="P25" s="1229"/>
      <c r="Q25" s="1229"/>
      <c r="R25" s="1229"/>
      <c r="S25" s="1229"/>
      <c r="T25" s="1229"/>
      <c r="U25" s="1229"/>
      <c r="V25" s="1229"/>
      <c r="W25" s="1229"/>
      <c r="X25" s="1229"/>
      <c r="Y25" s="1229"/>
      <c r="Z25" s="1229"/>
      <c r="AA25" s="1229"/>
      <c r="AB25" s="1229"/>
      <c r="AC25" s="1229"/>
      <c r="AD25" s="1229"/>
      <c r="AE25" s="1229"/>
      <c r="AF25" s="1229"/>
      <c r="AG25" s="1229"/>
      <c r="AH25" s="1229"/>
      <c r="AI25" s="1229"/>
      <c r="AJ25" s="1229"/>
      <c r="AK25" s="1229"/>
      <c r="AL25" s="143"/>
    </row>
    <row r="26" spans="1:38">
      <c r="A26" s="143"/>
      <c r="B26" s="143"/>
      <c r="C26" s="144"/>
      <c r="D26" s="1229"/>
      <c r="E26" s="1229"/>
      <c r="F26" s="1229"/>
      <c r="G26" s="1229"/>
      <c r="H26" s="1229"/>
      <c r="I26" s="1229"/>
      <c r="J26" s="1229"/>
      <c r="K26" s="1229"/>
      <c r="L26" s="1229"/>
      <c r="M26" s="1229"/>
      <c r="N26" s="1229"/>
      <c r="O26" s="1229"/>
      <c r="P26" s="1229"/>
      <c r="Q26" s="1229"/>
      <c r="R26" s="1229"/>
      <c r="S26" s="1229"/>
      <c r="T26" s="1229"/>
      <c r="U26" s="1229"/>
      <c r="V26" s="1229"/>
      <c r="W26" s="1229"/>
      <c r="X26" s="1229"/>
      <c r="Y26" s="1229"/>
      <c r="Z26" s="1229"/>
      <c r="AA26" s="1229"/>
      <c r="AB26" s="1229"/>
      <c r="AC26" s="1229"/>
      <c r="AD26" s="1229"/>
      <c r="AE26" s="1229"/>
      <c r="AF26" s="1229"/>
      <c r="AG26" s="1229"/>
      <c r="AH26" s="1229"/>
      <c r="AI26" s="1229"/>
      <c r="AJ26" s="1229"/>
      <c r="AK26" s="1229"/>
      <c r="AL26" s="143"/>
    </row>
    <row r="27" spans="1:38" ht="11.85" customHeight="1">
      <c r="A27" s="143"/>
      <c r="B27" s="143"/>
      <c r="C27" s="144"/>
      <c r="D27" s="1229"/>
      <c r="E27" s="1229"/>
      <c r="F27" s="1229"/>
      <c r="G27" s="1229"/>
      <c r="H27" s="1229"/>
      <c r="I27" s="1229"/>
      <c r="J27" s="1229"/>
      <c r="K27" s="1229"/>
      <c r="L27" s="1229"/>
      <c r="M27" s="1229"/>
      <c r="N27" s="1229"/>
      <c r="O27" s="1229"/>
      <c r="P27" s="1229"/>
      <c r="Q27" s="1229"/>
      <c r="R27" s="1229"/>
      <c r="S27" s="1229"/>
      <c r="T27" s="1229"/>
      <c r="U27" s="1229"/>
      <c r="V27" s="1229"/>
      <c r="W27" s="1229"/>
      <c r="X27" s="1229"/>
      <c r="Y27" s="1229"/>
      <c r="Z27" s="1229"/>
      <c r="AA27" s="1229"/>
      <c r="AB27" s="1229"/>
      <c r="AC27" s="1229"/>
      <c r="AD27" s="1229"/>
      <c r="AE27" s="1229"/>
      <c r="AF27" s="1229"/>
      <c r="AG27" s="1229"/>
      <c r="AH27" s="1229"/>
      <c r="AI27" s="1229"/>
      <c r="AJ27" s="1229"/>
      <c r="AK27" s="1229"/>
      <c r="AL27" s="143"/>
    </row>
    <row r="28" spans="1:38" ht="13.35" hidden="1" customHeight="1">
      <c r="A28" s="143"/>
      <c r="B28" s="143"/>
      <c r="C28" s="144"/>
      <c r="E28" s="1229" t="s">
        <v>9</v>
      </c>
      <c r="F28" s="1229"/>
      <c r="G28" s="1229"/>
      <c r="H28" s="1229"/>
      <c r="I28" s="1229"/>
      <c r="J28" s="1229"/>
      <c r="K28" s="1229"/>
      <c r="L28" s="1229"/>
      <c r="M28" s="1229"/>
      <c r="N28" s="1229"/>
      <c r="O28" s="1229"/>
      <c r="P28" s="1229"/>
      <c r="Q28" s="1229"/>
      <c r="R28" s="1229"/>
      <c r="S28" s="1229"/>
      <c r="T28" s="1229"/>
      <c r="U28" s="1229"/>
      <c r="V28" s="1229"/>
      <c r="W28" s="1229"/>
      <c r="X28" s="1229"/>
      <c r="Y28" s="1229"/>
      <c r="Z28" s="1229"/>
      <c r="AA28" s="1229"/>
      <c r="AB28" s="1229"/>
      <c r="AC28" s="1229"/>
      <c r="AD28" s="1229"/>
      <c r="AE28" s="1229"/>
      <c r="AF28" s="1229"/>
      <c r="AG28" s="1229"/>
      <c r="AH28" s="1229"/>
      <c r="AI28" s="1229"/>
      <c r="AJ28" s="1229"/>
      <c r="AK28" s="1229"/>
      <c r="AL28" s="143"/>
    </row>
    <row r="29" spans="1:38" ht="13.35" hidden="1" customHeight="1">
      <c r="A29" s="143"/>
      <c r="B29" s="143"/>
      <c r="C29" s="144"/>
      <c r="E29" s="1229"/>
      <c r="F29" s="1229"/>
      <c r="G29" s="1229"/>
      <c r="H29" s="1229"/>
      <c r="I29" s="1229"/>
      <c r="J29" s="1229"/>
      <c r="K29" s="1229"/>
      <c r="L29" s="1229"/>
      <c r="M29" s="1229"/>
      <c r="N29" s="1229"/>
      <c r="O29" s="1229"/>
      <c r="P29" s="1229"/>
      <c r="Q29" s="1229"/>
      <c r="R29" s="1229"/>
      <c r="S29" s="1229"/>
      <c r="T29" s="1229"/>
      <c r="U29" s="1229"/>
      <c r="V29" s="1229"/>
      <c r="W29" s="1229"/>
      <c r="X29" s="1229"/>
      <c r="Y29" s="1229"/>
      <c r="Z29" s="1229"/>
      <c r="AA29" s="1229"/>
      <c r="AB29" s="1229"/>
      <c r="AC29" s="1229"/>
      <c r="AD29" s="1229"/>
      <c r="AE29" s="1229"/>
      <c r="AF29" s="1229"/>
      <c r="AG29" s="1229"/>
      <c r="AH29" s="1229"/>
      <c r="AI29" s="1229"/>
      <c r="AJ29" s="1229"/>
      <c r="AK29" s="1229"/>
      <c r="AL29" s="143"/>
    </row>
    <row r="30" spans="1:38" hidden="1">
      <c r="A30" s="143"/>
      <c r="B30" s="143"/>
      <c r="C30" s="144"/>
      <c r="D30" s="382"/>
      <c r="E30" s="1229"/>
      <c r="F30" s="1229"/>
      <c r="G30" s="1229"/>
      <c r="H30" s="1229"/>
      <c r="I30" s="1229"/>
      <c r="J30" s="1229"/>
      <c r="K30" s="1229"/>
      <c r="L30" s="1229"/>
      <c r="M30" s="1229"/>
      <c r="N30" s="1229"/>
      <c r="O30" s="1229"/>
      <c r="P30" s="1229"/>
      <c r="Q30" s="1229"/>
      <c r="R30" s="1229"/>
      <c r="S30" s="1229"/>
      <c r="T30" s="1229"/>
      <c r="U30" s="1229"/>
      <c r="V30" s="1229"/>
      <c r="W30" s="1229"/>
      <c r="X30" s="1229"/>
      <c r="Y30" s="1229"/>
      <c r="Z30" s="1229"/>
      <c r="AA30" s="1229"/>
      <c r="AB30" s="1229"/>
      <c r="AC30" s="1229"/>
      <c r="AD30" s="1229"/>
      <c r="AE30" s="1229"/>
      <c r="AF30" s="1229"/>
      <c r="AG30" s="1229"/>
      <c r="AH30" s="1229"/>
      <c r="AI30" s="1229"/>
      <c r="AJ30" s="1229"/>
      <c r="AK30" s="1229"/>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29" t="s">
        <v>10</v>
      </c>
      <c r="E32" s="1229"/>
      <c r="F32" s="1229"/>
      <c r="G32" s="1229"/>
      <c r="H32" s="1229"/>
      <c r="I32" s="1229"/>
      <c r="J32" s="1229"/>
      <c r="K32" s="1229"/>
      <c r="L32" s="1229"/>
      <c r="M32" s="1229"/>
      <c r="N32" s="1229"/>
      <c r="O32" s="1229"/>
      <c r="P32" s="1229"/>
      <c r="Q32" s="1229"/>
      <c r="R32" s="1229"/>
      <c r="S32" s="1229"/>
      <c r="T32" s="1229"/>
      <c r="U32" s="1229"/>
      <c r="V32" s="1229"/>
      <c r="W32" s="1229"/>
      <c r="X32" s="1229"/>
      <c r="Y32" s="1229"/>
      <c r="Z32" s="1229"/>
      <c r="AA32" s="1229"/>
      <c r="AB32" s="1229"/>
      <c r="AC32" s="1229"/>
      <c r="AD32" s="1229"/>
      <c r="AE32" s="1229"/>
      <c r="AF32" s="1229"/>
      <c r="AG32" s="1229"/>
      <c r="AH32" s="1229"/>
      <c r="AI32" s="1229"/>
      <c r="AJ32" s="1229"/>
      <c r="AK32" s="1229"/>
      <c r="AL32" s="143"/>
    </row>
    <row r="33" spans="1:38">
      <c r="A33" s="143"/>
      <c r="B33" s="143"/>
      <c r="C33" s="144"/>
      <c r="D33" s="382"/>
      <c r="E33" s="1236" t="s">
        <v>11</v>
      </c>
      <c r="F33" s="1237"/>
      <c r="G33" s="1237"/>
      <c r="H33" s="1237"/>
      <c r="I33" s="1237"/>
      <c r="J33" s="1237"/>
      <c r="K33" s="1237"/>
      <c r="L33" s="1237"/>
      <c r="M33" s="1237"/>
      <c r="N33" s="1237"/>
      <c r="O33" s="1237"/>
      <c r="P33" s="1237"/>
      <c r="Q33" s="1237"/>
      <c r="R33" s="1237"/>
      <c r="S33" s="1237"/>
      <c r="T33" s="1237"/>
      <c r="U33" s="1237"/>
      <c r="V33" s="1237"/>
      <c r="W33" s="1237"/>
      <c r="X33" s="1237"/>
      <c r="Y33" s="1237"/>
      <c r="Z33" s="1237"/>
      <c r="AA33" s="1237"/>
      <c r="AB33" s="1237"/>
      <c r="AC33" s="1237"/>
      <c r="AD33" s="1237"/>
      <c r="AE33" s="1237"/>
      <c r="AF33" s="1237"/>
      <c r="AG33" s="1237"/>
      <c r="AH33" s="1237"/>
      <c r="AI33" s="1237"/>
      <c r="AJ33" s="1237"/>
      <c r="AK33" s="1237"/>
      <c r="AL33" s="143"/>
    </row>
    <row r="34" spans="1:38">
      <c r="A34" s="3"/>
      <c r="C34" s="2"/>
    </row>
    <row r="35" spans="1:38">
      <c r="A35" s="3"/>
      <c r="D35" s="1230" t="s">
        <v>12</v>
      </c>
      <c r="E35" s="1230"/>
      <c r="F35" s="1230"/>
      <c r="G35" s="1230"/>
      <c r="H35" s="1230"/>
      <c r="I35" s="1230"/>
      <c r="J35" s="1230"/>
      <c r="K35" s="1230"/>
      <c r="L35" s="1230"/>
      <c r="M35" s="1230"/>
      <c r="N35" s="1230"/>
      <c r="O35" s="1230"/>
      <c r="P35" s="1230"/>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row>
    <row r="36" spans="1:38">
      <c r="A36" s="3"/>
      <c r="D36" s="1230"/>
      <c r="E36" s="1230"/>
      <c r="F36" s="1230"/>
      <c r="G36" s="1230"/>
      <c r="H36" s="1230"/>
      <c r="I36" s="1230"/>
      <c r="J36" s="1230"/>
      <c r="K36" s="1230"/>
      <c r="L36" s="1230"/>
      <c r="M36" s="1230"/>
      <c r="N36" s="1230"/>
      <c r="O36" s="1230"/>
      <c r="P36" s="1230"/>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row>
    <row r="37" spans="1:38">
      <c r="A37" s="3"/>
      <c r="D37" s="87"/>
      <c r="E37" s="1235" t="s">
        <v>13</v>
      </c>
      <c r="F37" s="1235"/>
      <c r="G37" s="1235"/>
      <c r="H37" s="1235"/>
      <c r="I37" s="1235"/>
      <c r="J37" s="1235"/>
      <c r="K37" s="1235"/>
      <c r="L37" s="1235"/>
      <c r="M37" s="1235"/>
      <c r="N37" s="1235"/>
      <c r="O37" s="1235"/>
      <c r="P37" s="1235"/>
      <c r="Q37" s="1235"/>
      <c r="R37" s="1235"/>
      <c r="S37" s="1235"/>
      <c r="T37" s="1235"/>
      <c r="U37" s="1235"/>
      <c r="V37" s="1235"/>
      <c r="W37" s="1235"/>
      <c r="X37" s="1235"/>
      <c r="Y37" s="1235"/>
      <c r="Z37" s="1235"/>
      <c r="AA37" s="1235"/>
      <c r="AB37" s="1235"/>
      <c r="AC37" s="1235"/>
      <c r="AD37" s="1235"/>
      <c r="AE37" s="1235"/>
      <c r="AF37" s="1235"/>
      <c r="AG37" s="1235"/>
      <c r="AH37" s="1235"/>
      <c r="AI37" s="1235"/>
      <c r="AJ37" s="1235"/>
      <c r="AK37" s="1235"/>
    </row>
    <row r="38" spans="1:38">
      <c r="A38" s="3"/>
      <c r="D38" s="87"/>
      <c r="E38" s="1235" t="s">
        <v>14</v>
      </c>
      <c r="F38" s="1235"/>
      <c r="G38" s="1235"/>
      <c r="H38" s="1235"/>
      <c r="I38" s="1235"/>
      <c r="J38" s="1235"/>
      <c r="K38" s="1235"/>
      <c r="L38" s="1235"/>
      <c r="M38" s="1235"/>
      <c r="N38" s="1235"/>
      <c r="O38" s="1235"/>
      <c r="P38" s="1235"/>
      <c r="Q38" s="1235"/>
      <c r="R38" s="1235"/>
      <c r="S38" s="1235"/>
      <c r="T38" s="1235"/>
      <c r="U38" s="1235"/>
      <c r="V38" s="1235"/>
      <c r="W38" s="1235"/>
      <c r="X38" s="1235"/>
      <c r="Y38" s="1235"/>
      <c r="Z38" s="1235"/>
      <c r="AA38" s="1235"/>
      <c r="AB38" s="1235"/>
      <c r="AC38" s="1235"/>
      <c r="AD38" s="1235"/>
      <c r="AE38" s="1235"/>
      <c r="AF38" s="1235"/>
      <c r="AG38" s="1235"/>
      <c r="AH38" s="1235"/>
      <c r="AI38" s="1235"/>
      <c r="AJ38" s="1235"/>
      <c r="AK38" s="1235"/>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29" customFormat="1" ht="13.35" customHeight="1">
      <c r="A42" s="3"/>
      <c r="B42"/>
      <c r="C42" s="2"/>
      <c r="D42" s="3"/>
      <c r="E42" s="3" t="s">
        <v>19</v>
      </c>
      <c r="F42" s="1229" t="s">
        <v>20</v>
      </c>
    </row>
    <row r="43" spans="1:38" s="1229"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33" t="s">
        <v>24</v>
      </c>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s="85" customFormat="1">
      <c r="A46" s="3"/>
      <c r="B46"/>
      <c r="C46" s="2"/>
      <c r="D46" s="3"/>
      <c r="E46" s="3"/>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row>
    <row r="47" spans="1:38" s="85" customFormat="1" ht="13.35" customHeight="1">
      <c r="A47" s="3"/>
      <c r="B47"/>
      <c r="C47" s="2"/>
      <c r="D47" s="3"/>
      <c r="E47" s="3"/>
      <c r="F47" s="1233"/>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29" t="s">
        <v>29</v>
      </c>
      <c r="G50" s="1229"/>
      <c r="H50" s="1229"/>
      <c r="I50" s="1229"/>
      <c r="J50" s="1229"/>
      <c r="K50" s="1229"/>
      <c r="L50" s="1229"/>
      <c r="M50" s="1229"/>
      <c r="N50" s="1229"/>
      <c r="O50" s="1229"/>
      <c r="P50" s="1229"/>
      <c r="Q50" s="1229"/>
      <c r="R50" s="1229"/>
      <c r="S50" s="1229"/>
      <c r="T50" s="1229"/>
      <c r="U50" s="1229"/>
      <c r="V50" s="1229"/>
      <c r="W50" s="1229"/>
      <c r="X50" s="1229"/>
      <c r="Y50" s="1229"/>
      <c r="Z50" s="1229"/>
      <c r="AA50" s="1229"/>
      <c r="AB50" s="1229"/>
      <c r="AC50" s="1229"/>
      <c r="AD50" s="1229"/>
      <c r="AE50" s="1229"/>
      <c r="AF50" s="1229"/>
      <c r="AG50" s="1229"/>
      <c r="AH50" s="1229"/>
      <c r="AI50" s="1229"/>
      <c r="AJ50" s="1229"/>
      <c r="AK50" s="1229"/>
    </row>
    <row r="51" spans="1:38">
      <c r="A51" s="3"/>
      <c r="C51" s="2"/>
      <c r="D51" s="3"/>
      <c r="E51" s="3"/>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row>
    <row r="52" spans="1:38">
      <c r="A52" s="3"/>
      <c r="C52" s="2"/>
      <c r="D52" s="3"/>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55"/>
      <c r="K54" s="1155"/>
      <c r="L54" s="1155"/>
      <c r="M54" s="1155"/>
      <c r="N54" s="1155"/>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31" t="s">
        <v>33</v>
      </c>
      <c r="H56" s="1231"/>
      <c r="I56" s="1231"/>
      <c r="J56" s="1231"/>
      <c r="K56" s="1231"/>
      <c r="L56" s="1231"/>
      <c r="M56" s="1231"/>
      <c r="N56" s="1231"/>
      <c r="O56" s="1231"/>
      <c r="P56" s="1231"/>
      <c r="Q56" s="1231"/>
      <c r="R56" s="1231"/>
      <c r="S56" s="1231"/>
      <c r="T56" s="1231"/>
      <c r="U56" s="1231"/>
      <c r="V56" s="1231"/>
      <c r="W56" s="1231"/>
      <c r="X56" s="1231"/>
      <c r="Y56" s="1231"/>
      <c r="Z56" s="1231"/>
      <c r="AA56" s="1231"/>
      <c r="AB56" s="1231"/>
      <c r="AC56" s="1231"/>
      <c r="AD56" s="1231"/>
      <c r="AE56" s="1231"/>
      <c r="AF56" s="1231"/>
      <c r="AG56" s="1231"/>
      <c r="AH56" s="1231"/>
      <c r="AI56" s="1231"/>
      <c r="AJ56" s="1231"/>
      <c r="AK56" s="1231"/>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31" t="s">
        <v>35</v>
      </c>
      <c r="H58" s="1231"/>
      <c r="I58" s="123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31" t="s">
        <v>36</v>
      </c>
      <c r="H59" s="1231"/>
      <c r="I59" s="1231"/>
      <c r="J59" s="1231"/>
      <c r="K59" s="1231"/>
      <c r="L59" s="1231"/>
      <c r="M59" s="1231"/>
      <c r="N59" s="1231"/>
      <c r="O59" s="1231"/>
      <c r="P59" s="1231"/>
      <c r="Q59" s="1231"/>
      <c r="R59" s="1231"/>
      <c r="S59" s="1231"/>
      <c r="T59" s="1231"/>
      <c r="U59" s="1231"/>
      <c r="V59" s="1231"/>
      <c r="W59" s="1231"/>
      <c r="X59" s="1231"/>
      <c r="Y59" s="1231"/>
      <c r="Z59" s="1231"/>
      <c r="AA59" s="1231"/>
      <c r="AB59" s="1231"/>
      <c r="AC59" s="1231"/>
      <c r="AD59" s="1231"/>
      <c r="AE59" s="1231"/>
      <c r="AF59" s="1231"/>
      <c r="AG59" s="1231"/>
      <c r="AH59" s="1231"/>
      <c r="AI59" s="1231"/>
      <c r="AJ59" s="1231"/>
      <c r="AK59" s="1231"/>
      <c r="AL59" s="1231"/>
    </row>
    <row r="60" spans="1:38">
      <c r="A60" s="143"/>
      <c r="B60" s="143"/>
      <c r="C60" s="144"/>
      <c r="D60" s="144"/>
      <c r="E60" s="143"/>
      <c r="F60" s="145"/>
      <c r="G60" s="1231"/>
      <c r="H60" s="1231"/>
      <c r="I60" s="1231"/>
      <c r="J60" s="1231"/>
      <c r="K60" s="1231"/>
      <c r="L60" s="1231"/>
      <c r="M60" s="1231"/>
      <c r="N60" s="1231"/>
      <c r="O60" s="1231"/>
      <c r="P60" s="1231"/>
      <c r="Q60" s="1231"/>
      <c r="R60" s="1231"/>
      <c r="S60" s="1231"/>
      <c r="T60" s="1231"/>
      <c r="U60" s="1231"/>
      <c r="V60" s="1231"/>
      <c r="W60" s="1231"/>
      <c r="X60" s="1231"/>
      <c r="Y60" s="1231"/>
      <c r="Z60" s="1231"/>
      <c r="AA60" s="1231"/>
      <c r="AB60" s="1231"/>
      <c r="AC60" s="1231"/>
      <c r="AD60" s="1231"/>
      <c r="AE60" s="1231"/>
      <c r="AF60" s="1231"/>
      <c r="AG60" s="1231"/>
      <c r="AH60" s="1231"/>
      <c r="AI60" s="1231"/>
      <c r="AJ60" s="1231"/>
      <c r="AK60" s="1231"/>
      <c r="AL60" s="1231"/>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29" t="s">
        <v>41</v>
      </c>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row>
    <row r="67" spans="1:37">
      <c r="A67" s="3"/>
      <c r="C67" s="2"/>
      <c r="D67" s="3"/>
      <c r="E67" s="3"/>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row>
    <row r="68" spans="1:37">
      <c r="A68" s="3"/>
      <c r="C68" s="2"/>
      <c r="D68" s="3"/>
      <c r="E68" s="3"/>
      <c r="G68" s="1229"/>
      <c r="H68" s="1229"/>
      <c r="I68" s="1229"/>
      <c r="J68" s="1229"/>
      <c r="K68" s="1229"/>
      <c r="L68" s="1229"/>
      <c r="M68" s="1229"/>
      <c r="N68" s="1229"/>
      <c r="O68" s="1229"/>
      <c r="P68" s="1229"/>
      <c r="Q68" s="1229"/>
      <c r="R68" s="1229"/>
      <c r="S68" s="1229"/>
      <c r="T68" s="1229"/>
      <c r="U68" s="1229"/>
      <c r="V68" s="1229"/>
      <c r="W68" s="1229"/>
      <c r="X68" s="1229"/>
      <c r="Y68" s="1229"/>
      <c r="Z68" s="1229"/>
      <c r="AA68" s="1229"/>
      <c r="AB68" s="1229"/>
      <c r="AC68" s="1229"/>
      <c r="AD68" s="1229"/>
      <c r="AE68" s="1229"/>
      <c r="AF68" s="1229"/>
      <c r="AG68" s="1229"/>
      <c r="AH68" s="1229"/>
      <c r="AI68" s="1229"/>
      <c r="AJ68" s="1229"/>
      <c r="AK68" s="1229"/>
    </row>
    <row r="69" spans="1:37" ht="13.35" customHeight="1">
      <c r="A69" s="3"/>
      <c r="C69" s="2"/>
      <c r="D69" s="3"/>
      <c r="E69" s="3"/>
      <c r="F69" t="s">
        <v>26</v>
      </c>
      <c r="G69" s="1229" t="s">
        <v>42</v>
      </c>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row>
    <row r="70" spans="1:37">
      <c r="A70" s="3"/>
      <c r="C70" s="2"/>
      <c r="D70" s="3"/>
      <c r="E70" s="3"/>
      <c r="F70" s="24"/>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29" t="s">
        <v>44</v>
      </c>
      <c r="H72" s="1229"/>
      <c r="I72" s="1229"/>
      <c r="J72" s="1229"/>
      <c r="K72" s="1229"/>
      <c r="L72" s="1229"/>
      <c r="M72" s="1229"/>
      <c r="N72" s="1229"/>
      <c r="O72" s="1229"/>
      <c r="P72" s="1229"/>
      <c r="Q72" s="1229"/>
      <c r="R72" s="1229"/>
      <c r="S72" s="1229"/>
      <c r="T72" s="1229"/>
      <c r="U72" s="1229"/>
      <c r="V72" s="1229"/>
      <c r="W72" s="1229"/>
      <c r="X72" s="1229"/>
      <c r="Y72" s="1229"/>
      <c r="Z72" s="1229"/>
      <c r="AA72" s="1229"/>
      <c r="AB72" s="1229"/>
      <c r="AC72" s="1229"/>
      <c r="AD72" s="1229"/>
      <c r="AE72" s="1229"/>
      <c r="AF72" s="1229"/>
      <c r="AG72" s="1229"/>
      <c r="AH72" s="1229"/>
      <c r="AI72" s="1229"/>
      <c r="AJ72" s="1229"/>
      <c r="AK72" s="1229"/>
    </row>
    <row r="73" spans="1:37">
      <c r="A73" s="3"/>
      <c r="C73" s="2"/>
      <c r="D73" s="3"/>
      <c r="E73" s="3"/>
      <c r="F73" s="8"/>
      <c r="G73" s="1229"/>
      <c r="H73" s="1229"/>
      <c r="I73" s="1229"/>
      <c r="J73" s="1229"/>
      <c r="K73" s="1229"/>
      <c r="L73" s="1229"/>
      <c r="M73" s="1229"/>
      <c r="N73" s="1229"/>
      <c r="O73" s="1229"/>
      <c r="P73" s="1229"/>
      <c r="Q73" s="1229"/>
      <c r="R73" s="1229"/>
      <c r="S73" s="1229"/>
      <c r="T73" s="1229"/>
      <c r="U73" s="1229"/>
      <c r="V73" s="1229"/>
      <c r="W73" s="1229"/>
      <c r="X73" s="1229"/>
      <c r="Y73" s="1229"/>
      <c r="Z73" s="1229"/>
      <c r="AA73" s="1229"/>
      <c r="AB73" s="1229"/>
      <c r="AC73" s="1229"/>
      <c r="AD73" s="1229"/>
      <c r="AE73" s="1229"/>
      <c r="AF73" s="1229"/>
      <c r="AG73" s="1229"/>
      <c r="AH73" s="1229"/>
      <c r="AI73" s="1229"/>
      <c r="AJ73" s="1229"/>
      <c r="AK73" s="1229"/>
    </row>
    <row r="74" spans="1:37">
      <c r="A74" s="3"/>
      <c r="C74" s="2"/>
      <c r="D74" s="3"/>
      <c r="E74" s="3"/>
      <c r="F74" s="8" t="s">
        <v>26</v>
      </c>
      <c r="G74" s="1229" t="s">
        <v>45</v>
      </c>
      <c r="H74" s="1229"/>
      <c r="I74" s="1229"/>
      <c r="J74" s="1229"/>
      <c r="K74" s="1229"/>
      <c r="L74" s="1229"/>
      <c r="M74" s="1229"/>
      <c r="N74" s="1229"/>
      <c r="O74" s="1229"/>
      <c r="P74" s="1229"/>
      <c r="Q74" s="1229"/>
      <c r="R74" s="1229"/>
      <c r="S74" s="1229"/>
      <c r="T74" s="1229"/>
      <c r="U74" s="1229"/>
      <c r="V74" s="1229"/>
      <c r="W74" s="1229"/>
      <c r="X74" s="1229"/>
      <c r="Y74" s="1229"/>
      <c r="Z74" s="1229"/>
      <c r="AA74" s="1229"/>
      <c r="AB74" s="1229"/>
      <c r="AC74" s="1229"/>
      <c r="AD74" s="1229"/>
      <c r="AE74" s="1229"/>
      <c r="AF74" s="1229"/>
      <c r="AG74" s="1229"/>
      <c r="AH74" s="1229"/>
      <c r="AI74" s="1229"/>
      <c r="AJ74" s="1229"/>
      <c r="AK74" s="1229"/>
    </row>
    <row r="75" spans="1:37">
      <c r="A75" s="3"/>
      <c r="C75" s="2"/>
      <c r="D75" s="3"/>
      <c r="E75" s="3"/>
      <c r="F75" s="8"/>
      <c r="G75" s="1229"/>
      <c r="H75" s="1229"/>
      <c r="I75" s="1229"/>
      <c r="J75" s="1229"/>
      <c r="K75" s="1229"/>
      <c r="L75" s="1229"/>
      <c r="M75" s="1229"/>
      <c r="N75" s="1229"/>
      <c r="O75" s="1229"/>
      <c r="P75" s="1229"/>
      <c r="Q75" s="1229"/>
      <c r="R75" s="1229"/>
      <c r="S75" s="1229"/>
      <c r="T75" s="1229"/>
      <c r="U75" s="1229"/>
      <c r="V75" s="1229"/>
      <c r="W75" s="1229"/>
      <c r="X75" s="1229"/>
      <c r="Y75" s="1229"/>
      <c r="Z75" s="1229"/>
      <c r="AA75" s="1229"/>
      <c r="AB75" s="1229"/>
      <c r="AC75" s="1229"/>
      <c r="AD75" s="1229"/>
      <c r="AE75" s="1229"/>
      <c r="AF75" s="1229"/>
      <c r="AG75" s="1229"/>
      <c r="AH75" s="1229"/>
      <c r="AI75" s="1229"/>
      <c r="AJ75" s="1229"/>
      <c r="AK75" s="1229"/>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29" t="s">
        <v>55</v>
      </c>
      <c r="H82" s="1229"/>
      <c r="I82" s="1229"/>
      <c r="J82" s="1229"/>
      <c r="K82" s="1229"/>
      <c r="L82" s="1229"/>
      <c r="M82" s="1229"/>
      <c r="N82" s="1229"/>
      <c r="O82" s="1229"/>
      <c r="P82" s="1229"/>
      <c r="Q82" s="1229"/>
      <c r="R82" s="1229"/>
      <c r="S82" s="1229"/>
      <c r="T82" s="1229"/>
      <c r="U82" s="1229"/>
      <c r="V82" s="1229"/>
      <c r="W82" s="1229"/>
      <c r="X82" s="1229"/>
      <c r="Y82" s="1229"/>
      <c r="Z82" s="1229"/>
      <c r="AA82" s="1229"/>
      <c r="AB82" s="1229"/>
      <c r="AC82" s="1229"/>
      <c r="AD82" s="1229"/>
      <c r="AE82" s="1229"/>
      <c r="AF82" s="1229"/>
      <c r="AG82" s="1229"/>
      <c r="AH82" s="1229"/>
      <c r="AI82" s="1229"/>
      <c r="AJ82" s="1229"/>
      <c r="AK82" s="1229"/>
    </row>
    <row r="83" spans="1:37">
      <c r="A83" s="3"/>
      <c r="C83" s="2"/>
      <c r="D83" s="3"/>
      <c r="E83" s="3"/>
      <c r="F83" s="3"/>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row>
    <row r="84" spans="1:37">
      <c r="A84" s="3"/>
      <c r="C84" s="2"/>
      <c r="D84" s="3"/>
      <c r="E84" s="3"/>
      <c r="F84" s="3"/>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29" t="s">
        <v>58</v>
      </c>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row>
    <row r="87" spans="1:37">
      <c r="A87" s="3"/>
      <c r="C87" s="2"/>
      <c r="D87" s="3"/>
      <c r="E87" s="3"/>
      <c r="F87" s="3"/>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row>
    <row r="88" spans="1:37">
      <c r="A88" s="3"/>
      <c r="C88" s="2"/>
      <c r="D88" s="3"/>
      <c r="E88" s="3"/>
      <c r="G88" s="1229"/>
      <c r="H88" s="1229"/>
      <c r="I88" s="1229"/>
      <c r="J88" s="1229"/>
      <c r="K88" s="1229"/>
      <c r="L88" s="1229"/>
      <c r="M88" s="1229"/>
      <c r="N88" s="1229"/>
      <c r="O88" s="1229"/>
      <c r="P88" s="1229"/>
      <c r="Q88" s="1229"/>
      <c r="R88" s="1229"/>
      <c r="S88" s="1229"/>
      <c r="T88" s="1229"/>
      <c r="U88" s="1229"/>
      <c r="V88" s="1229"/>
      <c r="W88" s="1229"/>
      <c r="X88" s="1229"/>
      <c r="Y88" s="1229"/>
      <c r="Z88" s="1229"/>
      <c r="AA88" s="1229"/>
      <c r="AB88" s="1229"/>
      <c r="AC88" s="1229"/>
      <c r="AD88" s="1229"/>
      <c r="AE88" s="1229"/>
      <c r="AF88" s="1229"/>
      <c r="AG88" s="1229"/>
      <c r="AH88" s="1229"/>
      <c r="AI88" s="1229"/>
      <c r="AJ88" s="1229"/>
      <c r="AK88" s="1229"/>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38" t="s">
        <v>61</v>
      </c>
      <c r="H90" s="1238"/>
      <c r="I90" s="1238"/>
      <c r="J90" s="1238"/>
      <c r="K90" s="1238"/>
      <c r="L90" s="1238"/>
      <c r="M90" s="1238"/>
      <c r="N90" s="1238"/>
      <c r="O90" s="1238"/>
      <c r="P90" s="1238"/>
      <c r="Q90" s="1238"/>
      <c r="R90" s="1238"/>
      <c r="S90" s="1238"/>
      <c r="T90" s="1238"/>
      <c r="U90" s="1238"/>
      <c r="V90" s="1238"/>
      <c r="W90" s="1238"/>
      <c r="X90" s="1238"/>
      <c r="Y90" s="1238"/>
      <c r="Z90" s="1238"/>
      <c r="AA90" s="1238"/>
      <c r="AB90" s="1238"/>
      <c r="AC90" s="1238"/>
      <c r="AD90" s="1238"/>
      <c r="AE90" s="1238"/>
      <c r="AF90" s="1238"/>
      <c r="AG90" s="1238"/>
      <c r="AH90" s="1238"/>
      <c r="AI90" s="1238"/>
      <c r="AJ90" s="1238"/>
      <c r="AK90" s="1238"/>
    </row>
    <row r="91" spans="1:37">
      <c r="A91" s="3"/>
      <c r="C91" s="2"/>
      <c r="D91" s="3"/>
      <c r="E91" s="3"/>
      <c r="G91" s="1238"/>
      <c r="H91" s="1238"/>
      <c r="I91" s="1238"/>
      <c r="J91" s="1238"/>
      <c r="K91" s="1238"/>
      <c r="L91" s="1238"/>
      <c r="M91" s="1238"/>
      <c r="N91" s="1238"/>
      <c r="O91" s="1238"/>
      <c r="P91" s="1238"/>
      <c r="Q91" s="1238"/>
      <c r="R91" s="1238"/>
      <c r="S91" s="1238"/>
      <c r="T91" s="1238"/>
      <c r="U91" s="1238"/>
      <c r="V91" s="1238"/>
      <c r="W91" s="1238"/>
      <c r="X91" s="1238"/>
      <c r="Y91" s="1238"/>
      <c r="Z91" s="1238"/>
      <c r="AA91" s="1238"/>
      <c r="AB91" s="1238"/>
      <c r="AC91" s="1238"/>
      <c r="AD91" s="1238"/>
      <c r="AE91" s="1238"/>
      <c r="AF91" s="1238"/>
      <c r="AG91" s="1238"/>
      <c r="AH91" s="1238"/>
      <c r="AI91" s="1238"/>
      <c r="AJ91" s="1238"/>
      <c r="AK91" s="1238"/>
    </row>
    <row r="92" spans="1:37">
      <c r="A92" s="3"/>
      <c r="C92" s="2"/>
      <c r="D92" s="3"/>
      <c r="E92" s="3"/>
      <c r="G92" s="1238"/>
      <c r="H92" s="1238"/>
      <c r="I92" s="1238"/>
      <c r="J92" s="1238"/>
      <c r="K92" s="1238"/>
      <c r="L92" s="1238"/>
      <c r="M92" s="1238"/>
      <c r="N92" s="1238"/>
      <c r="O92" s="1238"/>
      <c r="P92" s="1238"/>
      <c r="Q92" s="1238"/>
      <c r="R92" s="1238"/>
      <c r="S92" s="1238"/>
      <c r="T92" s="1238"/>
      <c r="U92" s="1238"/>
      <c r="V92" s="1238"/>
      <c r="W92" s="1238"/>
      <c r="X92" s="1238"/>
      <c r="Y92" s="1238"/>
      <c r="Z92" s="1238"/>
      <c r="AA92" s="1238"/>
      <c r="AB92" s="1238"/>
      <c r="AC92" s="1238"/>
      <c r="AD92" s="1238"/>
      <c r="AE92" s="1238"/>
      <c r="AF92" s="1238"/>
      <c r="AG92" s="1238"/>
      <c r="AH92" s="1238"/>
      <c r="AI92" s="1238"/>
      <c r="AJ92" s="1238"/>
      <c r="AK92" s="1238"/>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29" t="s">
        <v>64</v>
      </c>
      <c r="H94" s="1229"/>
      <c r="I94" s="1229"/>
      <c r="J94" s="1229"/>
      <c r="K94" s="1229"/>
      <c r="L94" s="1229"/>
      <c r="M94" s="1229"/>
      <c r="N94" s="1229"/>
      <c r="O94" s="1229"/>
      <c r="P94" s="1229"/>
      <c r="Q94" s="1229"/>
      <c r="R94" s="1229"/>
      <c r="S94" s="1229"/>
      <c r="T94" s="1229"/>
      <c r="U94" s="1229"/>
      <c r="V94" s="1229"/>
      <c r="W94" s="1229"/>
      <c r="X94" s="1229"/>
      <c r="Y94" s="1229"/>
      <c r="Z94" s="1229"/>
      <c r="AA94" s="1229"/>
      <c r="AB94" s="1229"/>
      <c r="AC94" s="1229"/>
      <c r="AD94" s="1229"/>
      <c r="AE94" s="1229"/>
      <c r="AF94" s="1229"/>
      <c r="AG94" s="1229"/>
      <c r="AH94" s="1229"/>
      <c r="AI94" s="1229"/>
      <c r="AJ94" s="1229"/>
      <c r="AK94" s="1229"/>
    </row>
    <row r="95" spans="1:37">
      <c r="A95" s="3"/>
      <c r="C95" s="2"/>
      <c r="D95" s="3"/>
      <c r="E95" s="3"/>
      <c r="G95" s="1229"/>
      <c r="H95" s="1229"/>
      <c r="I95" s="1229"/>
      <c r="J95" s="1229"/>
      <c r="K95" s="1229"/>
      <c r="L95" s="1229"/>
      <c r="M95" s="1229"/>
      <c r="N95" s="1229"/>
      <c r="O95" s="1229"/>
      <c r="P95" s="1229"/>
      <c r="Q95" s="1229"/>
      <c r="R95" s="1229"/>
      <c r="S95" s="1229"/>
      <c r="T95" s="1229"/>
      <c r="U95" s="1229"/>
      <c r="V95" s="1229"/>
      <c r="W95" s="1229"/>
      <c r="X95" s="1229"/>
      <c r="Y95" s="1229"/>
      <c r="Z95" s="1229"/>
      <c r="AA95" s="1229"/>
      <c r="AB95" s="1229"/>
      <c r="AC95" s="1229"/>
      <c r="AD95" s="1229"/>
      <c r="AE95" s="1229"/>
      <c r="AF95" s="1229"/>
      <c r="AG95" s="1229"/>
      <c r="AH95" s="1229"/>
      <c r="AI95" s="1229"/>
      <c r="AJ95" s="1229"/>
      <c r="AK95" s="1229"/>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29" t="s">
        <v>67</v>
      </c>
      <c r="H97" s="1229"/>
      <c r="I97" s="1229"/>
      <c r="J97" s="1229"/>
      <c r="K97" s="1229"/>
      <c r="L97" s="1229"/>
      <c r="M97" s="1229"/>
      <c r="N97" s="1229"/>
      <c r="O97" s="1229"/>
      <c r="P97" s="1229"/>
      <c r="Q97" s="1229"/>
      <c r="R97" s="1229"/>
      <c r="S97" s="1229"/>
      <c r="T97" s="1229"/>
      <c r="U97" s="1229"/>
      <c r="V97" s="1229"/>
      <c r="W97" s="1229"/>
      <c r="X97" s="1229"/>
      <c r="Y97" s="1229"/>
      <c r="Z97" s="1229"/>
      <c r="AA97" s="1229"/>
      <c r="AB97" s="1229"/>
      <c r="AC97" s="1229"/>
      <c r="AD97" s="1229"/>
      <c r="AE97" s="1229"/>
      <c r="AF97" s="1229"/>
      <c r="AG97" s="1229"/>
      <c r="AH97" s="1229"/>
      <c r="AI97" s="1229"/>
      <c r="AJ97" s="1229"/>
      <c r="AK97" s="1229"/>
    </row>
    <row r="98" spans="1:38">
      <c r="A98" s="3"/>
      <c r="C98" s="2"/>
      <c r="D98" s="3"/>
      <c r="E98" s="3"/>
      <c r="G98" s="1229"/>
      <c r="H98" s="1229"/>
      <c r="I98" s="1229"/>
      <c r="J98" s="1229"/>
      <c r="K98" s="1229"/>
      <c r="L98" s="1229"/>
      <c r="M98" s="1229"/>
      <c r="N98" s="1229"/>
      <c r="O98" s="1229"/>
      <c r="P98" s="1229"/>
      <c r="Q98" s="1229"/>
      <c r="R98" s="1229"/>
      <c r="S98" s="1229"/>
      <c r="T98" s="1229"/>
      <c r="U98" s="1229"/>
      <c r="V98" s="1229"/>
      <c r="W98" s="1229"/>
      <c r="X98" s="1229"/>
      <c r="Y98" s="1229"/>
      <c r="Z98" s="1229"/>
      <c r="AA98" s="1229"/>
      <c r="AB98" s="1229"/>
      <c r="AC98" s="1229"/>
      <c r="AD98" s="1229"/>
      <c r="AE98" s="1229"/>
      <c r="AF98" s="1229"/>
      <c r="AG98" s="1229"/>
      <c r="AH98" s="1229"/>
      <c r="AI98" s="1229"/>
      <c r="AJ98" s="1229"/>
      <c r="AK98" s="1229"/>
    </row>
    <row r="99" spans="1:38">
      <c r="A99" s="3"/>
      <c r="C99" s="2"/>
      <c r="D99" s="3"/>
      <c r="E99" s="3"/>
      <c r="G99" s="1229"/>
      <c r="H99" s="1229"/>
      <c r="I99" s="1229"/>
      <c r="J99" s="1229"/>
      <c r="K99" s="1229"/>
      <c r="L99" s="1229"/>
      <c r="M99" s="1229"/>
      <c r="N99" s="1229"/>
      <c r="O99" s="1229"/>
      <c r="P99" s="1229"/>
      <c r="Q99" s="1229"/>
      <c r="R99" s="1229"/>
      <c r="S99" s="1229"/>
      <c r="T99" s="1229"/>
      <c r="U99" s="1229"/>
      <c r="V99" s="1229"/>
      <c r="W99" s="1229"/>
      <c r="X99" s="1229"/>
      <c r="Y99" s="1229"/>
      <c r="Z99" s="1229"/>
      <c r="AA99" s="1229"/>
      <c r="AB99" s="1229"/>
      <c r="AC99" s="1229"/>
      <c r="AD99" s="1229"/>
      <c r="AE99" s="1229"/>
      <c r="AF99" s="1229"/>
      <c r="AG99" s="1229"/>
      <c r="AH99" s="1229"/>
      <c r="AI99" s="1229"/>
      <c r="AJ99" s="1229"/>
      <c r="AK99" s="1229"/>
    </row>
    <row r="100" spans="1:38">
      <c r="A100" s="3"/>
      <c r="D100" s="75"/>
      <c r="E100" s="1239" t="s">
        <v>68</v>
      </c>
      <c r="F100" s="1239"/>
      <c r="G100" s="1239"/>
      <c r="H100" s="1239"/>
      <c r="I100" s="1239"/>
      <c r="J100" s="1239"/>
      <c r="K100" s="1239"/>
      <c r="L100" s="1239"/>
      <c r="M100" s="1239"/>
      <c r="N100" s="1239"/>
      <c r="O100" s="1239"/>
      <c r="P100" s="1239"/>
      <c r="Q100" s="1239"/>
      <c r="R100" s="1239"/>
      <c r="S100" s="1239"/>
      <c r="T100" s="1239"/>
      <c r="U100" s="1239"/>
      <c r="V100" s="1239"/>
      <c r="W100" s="1239"/>
      <c r="X100" s="1239"/>
      <c r="Y100" s="1239"/>
      <c r="Z100" s="1239"/>
      <c r="AA100" s="1239"/>
      <c r="AB100" s="1239"/>
      <c r="AC100" s="1239"/>
      <c r="AD100" s="1239"/>
      <c r="AE100" s="1239"/>
      <c r="AF100" s="1239"/>
      <c r="AG100" s="1239"/>
      <c r="AH100" s="1239"/>
      <c r="AI100" s="1239"/>
      <c r="AJ100" s="1239"/>
      <c r="AK100" s="1239"/>
    </row>
    <row r="101" spans="1:38">
      <c r="A101" s="3"/>
      <c r="D101" s="75"/>
      <c r="E101" s="1239"/>
      <c r="F101" s="1239"/>
      <c r="G101" s="1239"/>
      <c r="H101" s="1239"/>
      <c r="I101" s="1239"/>
      <c r="J101" s="1239"/>
      <c r="K101" s="1239"/>
      <c r="L101" s="1239"/>
      <c r="M101" s="1239"/>
      <c r="N101" s="1239"/>
      <c r="O101" s="1239"/>
      <c r="P101" s="1239"/>
      <c r="Q101" s="1239"/>
      <c r="R101" s="1239"/>
      <c r="S101" s="1239"/>
      <c r="T101" s="1239"/>
      <c r="U101" s="1239"/>
      <c r="V101" s="1239"/>
      <c r="W101" s="1239"/>
      <c r="X101" s="1239"/>
      <c r="Y101" s="1239"/>
      <c r="Z101" s="1239"/>
      <c r="AA101" s="1239"/>
      <c r="AB101" s="1239"/>
      <c r="AC101" s="1239"/>
      <c r="AD101" s="1239"/>
      <c r="AE101" s="1239"/>
      <c r="AF101" s="1239"/>
      <c r="AG101" s="1239"/>
      <c r="AH101" s="1239"/>
      <c r="AI101" s="1239"/>
      <c r="AJ101" s="1239"/>
      <c r="AK101" s="1239"/>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29" t="s">
        <v>157</v>
      </c>
      <c r="H207" s="1229"/>
      <c r="I207" s="1229"/>
      <c r="J207" s="1229"/>
      <c r="K207" s="1229"/>
      <c r="L207" s="1229"/>
      <c r="M207" s="1229"/>
      <c r="N207" s="1229"/>
      <c r="O207" s="1229"/>
      <c r="P207" s="1229"/>
      <c r="Q207" s="1229"/>
      <c r="R207" s="1229"/>
      <c r="S207" s="1229"/>
      <c r="T207" s="1229"/>
      <c r="U207" s="1229"/>
      <c r="V207" s="1229"/>
      <c r="W207" s="1229"/>
      <c r="X207" s="1229"/>
      <c r="Y207" s="1229"/>
      <c r="Z207" s="1229"/>
      <c r="AA207" s="1229"/>
      <c r="AB207" s="1229"/>
      <c r="AC207" s="1229"/>
      <c r="AD207" s="1229"/>
      <c r="AE207" s="1229"/>
      <c r="AF207" s="1229"/>
      <c r="AG207" s="1229"/>
      <c r="AH207" s="1229"/>
      <c r="AI207" s="1229"/>
      <c r="AJ207" s="1229"/>
      <c r="AK207" s="1229"/>
    </row>
    <row r="208" spans="2:37">
      <c r="B208" s="3"/>
      <c r="C208" s="3"/>
      <c r="D208" s="2"/>
      <c r="G208" s="1229"/>
      <c r="H208" s="1229"/>
      <c r="I208" s="1229"/>
      <c r="J208" s="1229"/>
      <c r="K208" s="1229"/>
      <c r="L208" s="1229"/>
      <c r="M208" s="1229"/>
      <c r="N208" s="1229"/>
      <c r="O208" s="1229"/>
      <c r="P208" s="1229"/>
      <c r="Q208" s="1229"/>
      <c r="R208" s="1229"/>
      <c r="S208" s="1229"/>
      <c r="T208" s="1229"/>
      <c r="U208" s="1229"/>
      <c r="V208" s="1229"/>
      <c r="W208" s="1229"/>
      <c r="X208" s="1229"/>
      <c r="Y208" s="1229"/>
      <c r="Z208" s="1229"/>
      <c r="AA208" s="1229"/>
      <c r="AB208" s="1229"/>
      <c r="AC208" s="1229"/>
      <c r="AD208" s="1229"/>
      <c r="AE208" s="1229"/>
      <c r="AF208" s="1229"/>
      <c r="AG208" s="1229"/>
      <c r="AH208" s="1229"/>
      <c r="AI208" s="1229"/>
      <c r="AJ208" s="1229"/>
      <c r="AK208" s="1229"/>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52"/>
      <c r="F223" s="1152"/>
      <c r="G223" s="1152"/>
      <c r="H223" s="1152"/>
      <c r="I223" s="1152"/>
      <c r="J223" s="1152"/>
      <c r="K223" s="5"/>
      <c r="L223" s="1152"/>
      <c r="M223" s="1152"/>
      <c r="N223" s="1152"/>
      <c r="O223" s="1152"/>
      <c r="P223" s="1152"/>
      <c r="Q223" s="1152"/>
      <c r="R223" s="1152"/>
      <c r="S223" s="1152"/>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52"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52" t="s">
        <v>184</v>
      </c>
      <c r="I242" s="3"/>
      <c r="M242" s="3"/>
      <c r="N242" s="3"/>
      <c r="O242" s="3"/>
      <c r="P242" s="3"/>
      <c r="Q242" s="3"/>
      <c r="R242" s="3"/>
      <c r="S242" s="3"/>
    </row>
    <row r="243" spans="2:21">
      <c r="B243" s="3"/>
      <c r="C243" s="3"/>
      <c r="E243" t="s">
        <v>38</v>
      </c>
      <c r="F243" s="3" t="s">
        <v>19</v>
      </c>
      <c r="G243" s="952" t="s">
        <v>185</v>
      </c>
      <c r="I243" s="3"/>
      <c r="M243" s="3"/>
      <c r="N243" s="3"/>
      <c r="O243" s="3"/>
      <c r="P243" s="3"/>
      <c r="Q243" s="3"/>
      <c r="R243" s="3"/>
      <c r="S243" s="3"/>
    </row>
    <row r="244" spans="2:21">
      <c r="B244" s="3"/>
      <c r="C244" s="3"/>
      <c r="F244" s="3" t="s">
        <v>23</v>
      </c>
      <c r="G244" s="952" t="s">
        <v>186</v>
      </c>
      <c r="I244" s="3"/>
      <c r="M244" s="3"/>
      <c r="N244" s="3"/>
      <c r="O244" s="3"/>
      <c r="P244" s="3"/>
      <c r="Q244" s="3"/>
      <c r="R244" s="3"/>
      <c r="S244" s="3"/>
    </row>
    <row r="245" spans="2:21">
      <c r="B245" s="3"/>
      <c r="C245" s="3"/>
      <c r="F245" s="3" t="s">
        <v>28</v>
      </c>
      <c r="G245" s="952" t="s">
        <v>187</v>
      </c>
      <c r="I245" s="3"/>
      <c r="M245" s="3"/>
      <c r="N245" s="3"/>
      <c r="O245" s="3"/>
      <c r="P245" s="3"/>
      <c r="Q245" s="3"/>
      <c r="R245" s="3"/>
      <c r="S245" s="3"/>
    </row>
    <row r="246" spans="2:21">
      <c r="B246" s="3"/>
      <c r="C246" s="3"/>
      <c r="F246" s="3"/>
      <c r="G246" s="952"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52"/>
      <c r="K331" s="1152"/>
      <c r="L331" s="1152"/>
      <c r="M331" s="1152"/>
      <c r="N331" s="1152"/>
      <c r="O331" s="1152"/>
      <c r="P331" s="1152"/>
      <c r="Q331" s="1152"/>
      <c r="R331" s="1152"/>
      <c r="S331" s="1152"/>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29" t="s">
        <v>262</v>
      </c>
      <c r="G338" s="1229"/>
      <c r="H338" s="1229"/>
      <c r="I338" s="1229"/>
      <c r="J338" s="1229"/>
      <c r="K338" s="1229"/>
      <c r="L338" s="1229"/>
      <c r="M338" s="1229"/>
      <c r="N338" s="1229"/>
      <c r="O338" s="1229"/>
      <c r="P338" s="1229"/>
      <c r="Q338" s="1229"/>
      <c r="R338" s="1229"/>
      <c r="S338" s="1229"/>
      <c r="T338" s="1229"/>
      <c r="U338" s="1229"/>
      <c r="V338" s="1229"/>
      <c r="W338" s="1229"/>
      <c r="X338" s="1229"/>
      <c r="Y338" s="1229"/>
      <c r="Z338" s="1229"/>
      <c r="AA338" s="1229"/>
      <c r="AB338" s="1229"/>
      <c r="AC338" s="1229"/>
      <c r="AD338" s="1229"/>
      <c r="AE338" s="1229"/>
      <c r="AF338" s="1229"/>
      <c r="AG338" s="1229"/>
      <c r="AH338" s="1229"/>
      <c r="AI338" s="1229"/>
      <c r="AJ338" s="1229"/>
      <c r="AK338" s="1229"/>
    </row>
    <row r="339" spans="2:37">
      <c r="B339" s="2"/>
      <c r="E339" s="3"/>
      <c r="F339" s="1229"/>
      <c r="G339" s="1229"/>
      <c r="H339" s="1229"/>
      <c r="I339" s="1229"/>
      <c r="J339" s="1229"/>
      <c r="K339" s="1229"/>
      <c r="L339" s="1229"/>
      <c r="M339" s="1229"/>
      <c r="N339" s="1229"/>
      <c r="O339" s="1229"/>
      <c r="P339" s="1229"/>
      <c r="Q339" s="1229"/>
      <c r="R339" s="1229"/>
      <c r="S339" s="1229"/>
      <c r="T339" s="1229"/>
      <c r="U339" s="1229"/>
      <c r="V339" s="1229"/>
      <c r="W339" s="1229"/>
      <c r="X339" s="1229"/>
      <c r="Y339" s="1229"/>
      <c r="Z339" s="1229"/>
      <c r="AA339" s="1229"/>
      <c r="AB339" s="1229"/>
      <c r="AC339" s="1229"/>
      <c r="AD339" s="1229"/>
      <c r="AE339" s="1229"/>
      <c r="AF339" s="1229"/>
      <c r="AG339" s="1229"/>
      <c r="AH339" s="1229"/>
      <c r="AI339" s="1229"/>
      <c r="AJ339" s="1229"/>
      <c r="AK339" s="1229"/>
    </row>
    <row r="340" spans="2:37">
      <c r="B340" s="2"/>
      <c r="E340" s="3"/>
      <c r="F340" s="1229"/>
      <c r="G340" s="1229"/>
      <c r="H340" s="1229"/>
      <c r="I340" s="1229"/>
      <c r="J340" s="1229"/>
      <c r="K340" s="1229"/>
      <c r="L340" s="1229"/>
      <c r="M340" s="1229"/>
      <c r="N340" s="1229"/>
      <c r="O340" s="1229"/>
      <c r="P340" s="1229"/>
      <c r="Q340" s="1229"/>
      <c r="R340" s="1229"/>
      <c r="S340" s="1229"/>
      <c r="T340" s="1229"/>
      <c r="U340" s="1229"/>
      <c r="V340" s="1229"/>
      <c r="W340" s="1229"/>
      <c r="X340" s="1229"/>
      <c r="Y340" s="1229"/>
      <c r="Z340" s="1229"/>
      <c r="AA340" s="1229"/>
      <c r="AB340" s="1229"/>
      <c r="AC340" s="1229"/>
      <c r="AD340" s="1229"/>
      <c r="AE340" s="1229"/>
      <c r="AF340" s="1229"/>
      <c r="AG340" s="1229"/>
      <c r="AH340" s="1229"/>
      <c r="AI340" s="1229"/>
      <c r="AJ340" s="1229"/>
      <c r="AK340" s="1229"/>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31" t="s">
        <v>264</v>
      </c>
      <c r="F343" s="1231"/>
      <c r="G343" s="1231"/>
      <c r="H343" s="1231"/>
      <c r="I343" s="1231"/>
      <c r="J343" s="1231"/>
      <c r="K343" s="1231"/>
      <c r="L343" s="1231"/>
      <c r="M343" s="1231"/>
      <c r="N343" s="1231"/>
      <c r="O343" s="1231"/>
      <c r="P343" s="1231"/>
      <c r="Q343" s="1231"/>
      <c r="R343" s="1231"/>
      <c r="S343" s="1231"/>
      <c r="T343" s="1231"/>
      <c r="U343" s="1231"/>
      <c r="V343" s="1231"/>
      <c r="W343" s="1231"/>
      <c r="X343" s="1231"/>
      <c r="Y343" s="1231"/>
      <c r="Z343" s="1231"/>
      <c r="AA343" s="1231"/>
      <c r="AB343" s="1231"/>
      <c r="AC343" s="1231"/>
      <c r="AD343" s="1231"/>
      <c r="AE343" s="1231"/>
      <c r="AF343" s="1231"/>
      <c r="AG343" s="1231"/>
      <c r="AH343" s="1231"/>
      <c r="AI343" s="1231"/>
      <c r="AJ343" s="1231"/>
      <c r="AK343" s="1231"/>
    </row>
    <row r="344" spans="2:37">
      <c r="B344" s="2"/>
      <c r="E344" s="1231"/>
      <c r="F344" s="1231"/>
      <c r="G344" s="1231"/>
      <c r="H344" s="1231"/>
      <c r="I344" s="1231"/>
      <c r="J344" s="1231"/>
      <c r="K344" s="1231"/>
      <c r="L344" s="1231"/>
      <c r="M344" s="1231"/>
      <c r="N344" s="1231"/>
      <c r="O344" s="1231"/>
      <c r="P344" s="1231"/>
      <c r="Q344" s="1231"/>
      <c r="R344" s="1231"/>
      <c r="S344" s="1231"/>
      <c r="T344" s="1231"/>
      <c r="U344" s="1231"/>
      <c r="V344" s="1231"/>
      <c r="W344" s="1231"/>
      <c r="X344" s="1231"/>
      <c r="Y344" s="1231"/>
      <c r="Z344" s="1231"/>
      <c r="AA344" s="1231"/>
      <c r="AB344" s="1231"/>
      <c r="AC344" s="1231"/>
      <c r="AD344" s="1231"/>
      <c r="AE344" s="1231"/>
      <c r="AF344" s="1231"/>
      <c r="AG344" s="1231"/>
      <c r="AH344" s="1231"/>
      <c r="AI344" s="1231"/>
      <c r="AJ344" s="1231"/>
      <c r="AK344" s="1231"/>
    </row>
    <row r="345" spans="2:37">
      <c r="B345" s="2"/>
      <c r="E345" s="1231"/>
      <c r="F345" s="1231"/>
      <c r="G345" s="1231"/>
      <c r="H345" s="1231"/>
      <c r="I345" s="1231"/>
      <c r="J345" s="1231"/>
      <c r="K345" s="1231"/>
      <c r="L345" s="1231"/>
      <c r="M345" s="1231"/>
      <c r="N345" s="1231"/>
      <c r="O345" s="1231"/>
      <c r="P345" s="1231"/>
      <c r="Q345" s="1231"/>
      <c r="R345" s="1231"/>
      <c r="S345" s="1231"/>
      <c r="T345" s="1231"/>
      <c r="U345" s="1231"/>
      <c r="V345" s="1231"/>
      <c r="W345" s="1231"/>
      <c r="X345" s="1231"/>
      <c r="Y345" s="1231"/>
      <c r="Z345" s="1231"/>
      <c r="AA345" s="1231"/>
      <c r="AB345" s="1231"/>
      <c r="AC345" s="1231"/>
      <c r="AD345" s="1231"/>
      <c r="AE345" s="1231"/>
      <c r="AF345" s="1231"/>
      <c r="AG345" s="1231"/>
      <c r="AH345" s="1231"/>
      <c r="AI345" s="1231"/>
      <c r="AJ345" s="1231"/>
      <c r="AK345" s="1231"/>
    </row>
    <row r="346" spans="2:37">
      <c r="B346" s="2"/>
      <c r="E346" s="1231"/>
      <c r="F346" s="1231"/>
      <c r="G346" s="1231"/>
      <c r="H346" s="1231"/>
      <c r="I346" s="1231"/>
      <c r="J346" s="1231"/>
      <c r="K346" s="1231"/>
      <c r="L346" s="1231"/>
      <c r="M346" s="1231"/>
      <c r="N346" s="1231"/>
      <c r="O346" s="1231"/>
      <c r="P346" s="1231"/>
      <c r="Q346" s="1231"/>
      <c r="R346" s="1231"/>
      <c r="S346" s="1231"/>
      <c r="T346" s="1231"/>
      <c r="U346" s="1231"/>
      <c r="V346" s="1231"/>
      <c r="W346" s="1231"/>
      <c r="X346" s="1231"/>
      <c r="Y346" s="1231"/>
      <c r="Z346" s="1231"/>
      <c r="AA346" s="1231"/>
      <c r="AB346" s="1231"/>
      <c r="AC346" s="1231"/>
      <c r="AD346" s="1231"/>
      <c r="AE346" s="1231"/>
      <c r="AF346" s="1231"/>
      <c r="AG346" s="1231"/>
      <c r="AH346" s="1231"/>
      <c r="AI346" s="1231"/>
      <c r="AJ346" s="1231"/>
      <c r="AK346" s="1231"/>
    </row>
    <row r="347" spans="2:37">
      <c r="B347" s="2"/>
      <c r="E347" s="1231"/>
      <c r="F347" s="1231"/>
      <c r="G347" s="1231"/>
      <c r="H347" s="1231"/>
      <c r="I347" s="1231"/>
      <c r="J347" s="1231"/>
      <c r="K347" s="1231"/>
      <c r="L347" s="1231"/>
      <c r="M347" s="1231"/>
      <c r="N347" s="1231"/>
      <c r="O347" s="1231"/>
      <c r="P347" s="1231"/>
      <c r="Q347" s="1231"/>
      <c r="R347" s="1231"/>
      <c r="S347" s="1231"/>
      <c r="T347" s="1231"/>
      <c r="U347" s="1231"/>
      <c r="V347" s="1231"/>
      <c r="W347" s="1231"/>
      <c r="X347" s="1231"/>
      <c r="Y347" s="1231"/>
      <c r="Z347" s="1231"/>
      <c r="AA347" s="1231"/>
      <c r="AB347" s="1231"/>
      <c r="AC347" s="1231"/>
      <c r="AD347" s="1231"/>
      <c r="AE347" s="1231"/>
      <c r="AF347" s="1231"/>
      <c r="AG347" s="1231"/>
      <c r="AH347" s="1231"/>
      <c r="AI347" s="1231"/>
      <c r="AJ347" s="1231"/>
      <c r="AK347" s="1231"/>
    </row>
    <row r="348" spans="2:37">
      <c r="B348" s="2"/>
      <c r="E348" s="3" t="s">
        <v>17</v>
      </c>
      <c r="F348" s="1229" t="s">
        <v>265</v>
      </c>
      <c r="G348" s="1229"/>
      <c r="H348" s="1229"/>
      <c r="I348" s="1229"/>
      <c r="J348" s="1229"/>
      <c r="K348" s="1229"/>
      <c r="L348" s="1229"/>
      <c r="M348" s="1229"/>
      <c r="N348" s="1229"/>
      <c r="O348" s="1229"/>
      <c r="P348" s="1229"/>
      <c r="Q348" s="1229"/>
      <c r="R348" s="1229"/>
      <c r="S348" s="1229"/>
      <c r="T348" s="1229"/>
      <c r="U348" s="1229"/>
      <c r="V348" s="1229"/>
      <c r="W348" s="1229"/>
      <c r="X348" s="1229"/>
      <c r="Y348" s="1229"/>
      <c r="Z348" s="1229"/>
      <c r="AA348" s="1229"/>
      <c r="AB348" s="1229"/>
      <c r="AC348" s="1229"/>
      <c r="AD348" s="1229"/>
      <c r="AE348" s="1229"/>
      <c r="AF348" s="1229"/>
      <c r="AG348" s="1229"/>
      <c r="AH348" s="1229"/>
      <c r="AI348" s="1229"/>
      <c r="AJ348" s="1229"/>
      <c r="AK348" s="1229"/>
    </row>
    <row r="349" spans="2:37">
      <c r="B349" s="2"/>
      <c r="E349" s="3"/>
      <c r="F349" s="1229"/>
      <c r="G349" s="1229"/>
      <c r="H349" s="1229"/>
      <c r="I349" s="1229"/>
      <c r="J349" s="1229"/>
      <c r="K349" s="1229"/>
      <c r="L349" s="1229"/>
      <c r="M349" s="1229"/>
      <c r="N349" s="1229"/>
      <c r="O349" s="1229"/>
      <c r="P349" s="1229"/>
      <c r="Q349" s="1229"/>
      <c r="R349" s="1229"/>
      <c r="S349" s="1229"/>
      <c r="T349" s="1229"/>
      <c r="U349" s="1229"/>
      <c r="V349" s="1229"/>
      <c r="W349" s="1229"/>
      <c r="X349" s="1229"/>
      <c r="Y349" s="1229"/>
      <c r="Z349" s="1229"/>
      <c r="AA349" s="1229"/>
      <c r="AB349" s="1229"/>
      <c r="AC349" s="1229"/>
      <c r="AD349" s="1229"/>
      <c r="AE349" s="1229"/>
      <c r="AF349" s="1229"/>
      <c r="AG349" s="1229"/>
      <c r="AH349" s="1229"/>
      <c r="AI349" s="1229"/>
      <c r="AJ349" s="1229"/>
      <c r="AK349" s="1229"/>
    </row>
    <row r="350" spans="2:37">
      <c r="B350" s="2"/>
      <c r="E350" s="3"/>
      <c r="F350" s="1229"/>
      <c r="G350" s="1229"/>
      <c r="H350" s="1229"/>
      <c r="I350" s="1229"/>
      <c r="J350" s="1229"/>
      <c r="K350" s="1229"/>
      <c r="L350" s="1229"/>
      <c r="M350" s="1229"/>
      <c r="N350" s="1229"/>
      <c r="O350" s="1229"/>
      <c r="P350" s="1229"/>
      <c r="Q350" s="1229"/>
      <c r="R350" s="1229"/>
      <c r="S350" s="1229"/>
      <c r="T350" s="1229"/>
      <c r="U350" s="1229"/>
      <c r="V350" s="1229"/>
      <c r="W350" s="1229"/>
      <c r="X350" s="1229"/>
      <c r="Y350" s="1229"/>
      <c r="Z350" s="1229"/>
      <c r="AA350" s="1229"/>
      <c r="AB350" s="1229"/>
      <c r="AC350" s="1229"/>
      <c r="AD350" s="1229"/>
      <c r="AE350" s="1229"/>
      <c r="AF350" s="1229"/>
      <c r="AG350" s="1229"/>
      <c r="AH350" s="1229"/>
      <c r="AI350" s="1229"/>
      <c r="AJ350" s="1229"/>
      <c r="AK350" s="1229"/>
    </row>
    <row r="351" spans="2:37">
      <c r="B351" s="2"/>
      <c r="E351" s="3"/>
      <c r="F351" s="1229"/>
      <c r="G351" s="1229"/>
      <c r="H351" s="1229"/>
      <c r="I351" s="1229"/>
      <c r="J351" s="1229"/>
      <c r="K351" s="1229"/>
      <c r="L351" s="1229"/>
      <c r="M351" s="1229"/>
      <c r="N351" s="1229"/>
      <c r="O351" s="1229"/>
      <c r="P351" s="1229"/>
      <c r="Q351" s="1229"/>
      <c r="R351" s="1229"/>
      <c r="S351" s="1229"/>
      <c r="T351" s="1229"/>
      <c r="U351" s="1229"/>
      <c r="V351" s="1229"/>
      <c r="W351" s="1229"/>
      <c r="X351" s="1229"/>
      <c r="Y351" s="1229"/>
      <c r="Z351" s="1229"/>
      <c r="AA351" s="1229"/>
      <c r="AB351" s="1229"/>
      <c r="AC351" s="1229"/>
      <c r="AD351" s="1229"/>
      <c r="AE351" s="1229"/>
      <c r="AF351" s="1229"/>
      <c r="AG351" s="1229"/>
      <c r="AH351" s="1229"/>
      <c r="AI351" s="1229"/>
      <c r="AJ351" s="1229"/>
      <c r="AK351" s="1229"/>
    </row>
    <row r="352" spans="2:37">
      <c r="B352" s="2"/>
      <c r="E352" s="3" t="s">
        <v>30</v>
      </c>
      <c r="F352" s="1229" t="s">
        <v>266</v>
      </c>
      <c r="G352" s="1229"/>
      <c r="H352" s="1229"/>
      <c r="I352" s="1229"/>
      <c r="J352" s="1229"/>
      <c r="K352" s="1229"/>
      <c r="L352" s="1229"/>
      <c r="M352" s="1229"/>
      <c r="N352" s="1229"/>
      <c r="O352" s="1229"/>
      <c r="P352" s="1229"/>
      <c r="Q352" s="1229"/>
      <c r="R352" s="1229"/>
      <c r="S352" s="1229"/>
      <c r="T352" s="1229"/>
      <c r="U352" s="1229"/>
      <c r="V352" s="1229"/>
      <c r="W352" s="1229"/>
      <c r="X352" s="1229"/>
      <c r="Y352" s="1229"/>
      <c r="Z352" s="1229"/>
      <c r="AA352" s="1229"/>
      <c r="AB352" s="1229"/>
      <c r="AC352" s="1229"/>
      <c r="AD352" s="1229"/>
      <c r="AE352" s="1229"/>
      <c r="AF352" s="1229"/>
      <c r="AG352" s="1229"/>
      <c r="AH352" s="1229"/>
      <c r="AI352" s="1229"/>
      <c r="AJ352" s="1229"/>
      <c r="AK352" s="1229"/>
    </row>
    <row r="353" spans="1:38">
      <c r="B353" s="2"/>
      <c r="F353" s="1229"/>
      <c r="G353" s="1229"/>
      <c r="H353" s="1229"/>
      <c r="I353" s="1229"/>
      <c r="J353" s="1229"/>
      <c r="K353" s="1229"/>
      <c r="L353" s="1229"/>
      <c r="M353" s="1229"/>
      <c r="N353" s="1229"/>
      <c r="O353" s="1229"/>
      <c r="P353" s="1229"/>
      <c r="Q353" s="1229"/>
      <c r="R353" s="1229"/>
      <c r="S353" s="1229"/>
      <c r="T353" s="1229"/>
      <c r="U353" s="1229"/>
      <c r="V353" s="1229"/>
      <c r="W353" s="1229"/>
      <c r="X353" s="1229"/>
      <c r="Y353" s="1229"/>
      <c r="Z353" s="1229"/>
      <c r="AA353" s="1229"/>
      <c r="AB353" s="1229"/>
      <c r="AC353" s="1229"/>
      <c r="AD353" s="1229"/>
      <c r="AE353" s="1229"/>
      <c r="AF353" s="1229"/>
      <c r="AG353" s="1229"/>
      <c r="AH353" s="1229"/>
      <c r="AI353" s="1229"/>
      <c r="AJ353" s="1229"/>
      <c r="AK353" s="1229"/>
    </row>
    <row r="354" spans="1:38">
      <c r="B354" s="2"/>
      <c r="F354" s="1229"/>
      <c r="G354" s="1229"/>
      <c r="H354" s="1229"/>
      <c r="I354" s="1229"/>
      <c r="J354" s="1229"/>
      <c r="K354" s="1229"/>
      <c r="L354" s="1229"/>
      <c r="M354" s="1229"/>
      <c r="N354" s="1229"/>
      <c r="O354" s="1229"/>
      <c r="P354" s="1229"/>
      <c r="Q354" s="1229"/>
      <c r="R354" s="1229"/>
      <c r="S354" s="1229"/>
      <c r="T354" s="1229"/>
      <c r="U354" s="1229"/>
      <c r="V354" s="1229"/>
      <c r="W354" s="1229"/>
      <c r="X354" s="1229"/>
      <c r="Y354" s="1229"/>
      <c r="Z354" s="1229"/>
      <c r="AA354" s="1229"/>
      <c r="AB354" s="1229"/>
      <c r="AC354" s="1229"/>
      <c r="AD354" s="1229"/>
      <c r="AE354" s="1229"/>
      <c r="AF354" s="1229"/>
      <c r="AG354" s="1229"/>
      <c r="AH354" s="1229"/>
      <c r="AI354" s="1229"/>
      <c r="AJ354" s="1229"/>
      <c r="AK354" s="1229"/>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52"/>
      <c r="N356" s="1152"/>
      <c r="O356" s="1152"/>
      <c r="P356" s="1152"/>
      <c r="Q356" s="1152"/>
      <c r="R356" s="1152"/>
      <c r="S356" s="1152"/>
      <c r="T356" s="1152"/>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32" t="s">
        <v>276</v>
      </c>
      <c r="F367" s="1232"/>
      <c r="G367" s="1232"/>
      <c r="H367" s="1232"/>
      <c r="I367" s="1232"/>
      <c r="J367" s="1232"/>
      <c r="K367" s="1232"/>
      <c r="L367" s="1232"/>
      <c r="M367" s="1232"/>
      <c r="N367" s="1232"/>
      <c r="O367" s="1232"/>
      <c r="P367" s="1232"/>
      <c r="Q367" s="1232"/>
      <c r="R367" s="1232"/>
      <c r="S367" s="1232"/>
      <c r="T367" s="1232"/>
      <c r="U367" s="1232"/>
      <c r="V367" s="1232"/>
      <c r="W367" s="1232"/>
      <c r="X367" s="1232"/>
      <c r="Y367" s="1232"/>
      <c r="Z367" s="1232"/>
      <c r="AA367" s="1232"/>
      <c r="AB367" s="1232"/>
      <c r="AC367" s="1232"/>
      <c r="AD367" s="1232"/>
      <c r="AE367" s="1232"/>
      <c r="AF367" s="1232"/>
      <c r="AG367" s="1232"/>
      <c r="AH367" s="1232"/>
      <c r="AI367" s="1232"/>
      <c r="AJ367" s="1232"/>
      <c r="AK367" s="1232"/>
      <c r="AL367" s="1232"/>
    </row>
    <row r="368" spans="1:38">
      <c r="B368" s="2"/>
      <c r="E368" s="1232"/>
      <c r="F368" s="1232"/>
      <c r="G368" s="1232"/>
      <c r="H368" s="1232"/>
      <c r="I368" s="1232"/>
      <c r="J368" s="1232"/>
      <c r="K368" s="1232"/>
      <c r="L368" s="1232"/>
      <c r="M368" s="1232"/>
      <c r="N368" s="1232"/>
      <c r="O368" s="1232"/>
      <c r="P368" s="1232"/>
      <c r="Q368" s="1232"/>
      <c r="R368" s="1232"/>
      <c r="S368" s="1232"/>
      <c r="T368" s="1232"/>
      <c r="U368" s="1232"/>
      <c r="V368" s="1232"/>
      <c r="W368" s="1232"/>
      <c r="X368" s="1232"/>
      <c r="Y368" s="1232"/>
      <c r="Z368" s="1232"/>
      <c r="AA368" s="1232"/>
      <c r="AB368" s="1232"/>
      <c r="AC368" s="1232"/>
      <c r="AD368" s="1232"/>
      <c r="AE368" s="1232"/>
      <c r="AF368" s="1232"/>
      <c r="AG368" s="1232"/>
      <c r="AH368" s="1232"/>
      <c r="AI368" s="1232"/>
      <c r="AJ368" s="1232"/>
      <c r="AK368" s="1232"/>
      <c r="AL368" s="1232"/>
    </row>
    <row r="369" spans="1:37" s="1234" customFormat="1">
      <c r="A369"/>
      <c r="B369" s="2"/>
      <c r="C369"/>
      <c r="D369"/>
      <c r="E369" s="1233" t="s">
        <v>277</v>
      </c>
      <c r="F369" s="1233"/>
      <c r="G369" s="1233"/>
      <c r="H369" s="1233"/>
      <c r="I369" s="1233"/>
      <c r="J369" s="1233"/>
      <c r="K369" s="1233"/>
      <c r="L369" s="1233"/>
      <c r="M369" s="1233"/>
      <c r="N369" s="1233"/>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row>
    <row r="370" spans="1:37" s="1234" customFormat="1">
      <c r="A370"/>
      <c r="B370" s="2"/>
      <c r="C370" s="2"/>
      <c r="D370"/>
      <c r="E370" s="1233"/>
      <c r="F370" s="1233"/>
      <c r="G370" s="1233"/>
      <c r="H370" s="1233"/>
      <c r="I370" s="1233"/>
      <c r="J370" s="1233"/>
      <c r="K370" s="1233"/>
      <c r="L370" s="1233"/>
      <c r="M370" s="1233"/>
      <c r="N370" s="1233"/>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29" t="s">
        <v>289</v>
      </c>
      <c r="G388" s="1229"/>
      <c r="H388" s="1229"/>
      <c r="I388" s="1229"/>
      <c r="J388" s="1229"/>
      <c r="K388" s="1229"/>
      <c r="L388" s="1229"/>
      <c r="M388" s="1229"/>
      <c r="N388" s="1229"/>
      <c r="O388" s="1229"/>
      <c r="P388" s="1229"/>
      <c r="Q388" s="1229"/>
      <c r="R388" s="1229"/>
      <c r="S388" s="1229"/>
      <c r="T388" s="1229"/>
      <c r="U388" s="1229"/>
      <c r="V388" s="1229"/>
      <c r="W388" s="1229"/>
      <c r="X388" s="1229"/>
      <c r="Y388" s="1229"/>
      <c r="Z388" s="1229"/>
      <c r="AA388" s="1229"/>
      <c r="AB388" s="1229"/>
      <c r="AC388" s="1229"/>
      <c r="AD388" s="1229"/>
      <c r="AE388" s="1229"/>
      <c r="AF388" s="1229"/>
      <c r="AG388" s="1229"/>
      <c r="AH388" s="1229"/>
      <c r="AI388" s="1229"/>
      <c r="AJ388" s="1229"/>
      <c r="AK388" s="1229"/>
    </row>
    <row r="389" spans="1:38">
      <c r="B389" s="2"/>
      <c r="E389" s="3"/>
      <c r="F389" s="1229"/>
      <c r="G389" s="1229"/>
      <c r="H389" s="1229"/>
      <c r="I389" s="1229"/>
      <c r="J389" s="1229"/>
      <c r="K389" s="1229"/>
      <c r="L389" s="1229"/>
      <c r="M389" s="1229"/>
      <c r="N389" s="1229"/>
      <c r="O389" s="1229"/>
      <c r="P389" s="1229"/>
      <c r="Q389" s="1229"/>
      <c r="R389" s="1229"/>
      <c r="S389" s="1229"/>
      <c r="T389" s="1229"/>
      <c r="U389" s="1229"/>
      <c r="V389" s="1229"/>
      <c r="W389" s="1229"/>
      <c r="X389" s="1229"/>
      <c r="Y389" s="1229"/>
      <c r="Z389" s="1229"/>
      <c r="AA389" s="1229"/>
      <c r="AB389" s="1229"/>
      <c r="AC389" s="1229"/>
      <c r="AD389" s="1229"/>
      <c r="AE389" s="1229"/>
      <c r="AF389" s="1229"/>
      <c r="AG389" s="1229"/>
      <c r="AH389" s="1229"/>
      <c r="AI389" s="1229"/>
      <c r="AJ389" s="1229"/>
      <c r="AK389" s="1229"/>
    </row>
    <row r="390" spans="1:38">
      <c r="B390" s="2"/>
      <c r="E390" s="3"/>
      <c r="F390" s="1229"/>
      <c r="G390" s="1229"/>
      <c r="H390" s="1229"/>
      <c r="I390" s="1229"/>
      <c r="J390" s="1229"/>
      <c r="K390" s="1229"/>
      <c r="L390" s="1229"/>
      <c r="M390" s="1229"/>
      <c r="N390" s="1229"/>
      <c r="O390" s="1229"/>
      <c r="P390" s="1229"/>
      <c r="Q390" s="1229"/>
      <c r="R390" s="1229"/>
      <c r="S390" s="1229"/>
      <c r="T390" s="1229"/>
      <c r="U390" s="1229"/>
      <c r="V390" s="1229"/>
      <c r="W390" s="1229"/>
      <c r="X390" s="1229"/>
      <c r="Y390" s="1229"/>
      <c r="Z390" s="1229"/>
      <c r="AA390" s="1229"/>
      <c r="AB390" s="1229"/>
      <c r="AC390" s="1229"/>
      <c r="AD390" s="1229"/>
      <c r="AE390" s="1229"/>
      <c r="AF390" s="1229"/>
      <c r="AG390" s="1229"/>
      <c r="AH390" s="1229"/>
      <c r="AI390" s="1229"/>
      <c r="AJ390" s="1229"/>
      <c r="AK390" s="1229"/>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3" workbookViewId="0">
      <selection activeCell="AG53" sqref="AG53"/>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584" t="s">
        <v>2658</v>
      </c>
      <c r="B1" s="2584"/>
      <c r="C1" s="2584"/>
      <c r="D1" s="2584"/>
      <c r="E1" s="2584"/>
      <c r="F1" s="2584"/>
      <c r="G1" s="2584"/>
      <c r="H1" s="2584"/>
      <c r="I1" s="2584"/>
      <c r="J1" s="2584"/>
      <c r="K1" s="2584"/>
      <c r="L1" s="2584"/>
      <c r="M1" s="2584"/>
      <c r="N1" s="2584"/>
      <c r="O1" s="2584"/>
      <c r="P1" s="2584"/>
      <c r="Q1" s="2584"/>
      <c r="R1" s="2584"/>
      <c r="S1" s="2584"/>
      <c r="T1" s="2584"/>
      <c r="U1" s="2584"/>
      <c r="V1" s="2584"/>
      <c r="W1" s="2584"/>
      <c r="X1" s="2584"/>
      <c r="Y1" s="2584"/>
      <c r="Z1" s="2584"/>
      <c r="AA1" s="2584"/>
      <c r="AB1" s="2584"/>
      <c r="AC1" s="2584"/>
      <c r="AD1" s="2584"/>
      <c r="AE1" s="2584"/>
      <c r="AF1" s="2584"/>
      <c r="AG1" s="2584"/>
      <c r="AH1" s="2584"/>
      <c r="AI1" s="2584"/>
      <c r="AJ1" s="2584"/>
      <c r="AK1" s="2584"/>
      <c r="AL1" s="2584"/>
      <c r="AM1" s="2584"/>
      <c r="AN1" s="2584"/>
    </row>
    <row r="2" spans="1:40" ht="12.95" customHeight="1" thickBot="1">
      <c r="A2" s="2585"/>
      <c r="B2" s="2585"/>
      <c r="C2" s="2585"/>
      <c r="D2" s="2585"/>
      <c r="E2" s="2585"/>
      <c r="F2" s="2585"/>
      <c r="G2" s="2585"/>
      <c r="H2" s="2585"/>
      <c r="I2" s="2585"/>
      <c r="J2" s="2585"/>
      <c r="K2" s="2585"/>
      <c r="L2" s="2585"/>
      <c r="M2" s="2585"/>
      <c r="N2" s="2585"/>
      <c r="O2" s="2585"/>
      <c r="P2" s="2585"/>
      <c r="Q2" s="2585"/>
      <c r="R2" s="2585"/>
      <c r="S2" s="2585"/>
      <c r="T2" s="2585"/>
      <c r="U2" s="2585"/>
      <c r="V2" s="2585"/>
      <c r="W2" s="2585"/>
      <c r="X2" s="2585"/>
      <c r="Y2" s="2585"/>
      <c r="Z2" s="2585"/>
      <c r="AA2" s="2585"/>
      <c r="AB2" s="2585"/>
      <c r="AC2" s="2585"/>
      <c r="AD2" s="2585"/>
      <c r="AE2" s="2585"/>
      <c r="AF2" s="2585"/>
      <c r="AG2" s="2585"/>
      <c r="AH2" s="2585"/>
      <c r="AI2" s="2585"/>
      <c r="AJ2" s="2585"/>
      <c r="AK2" s="2585"/>
      <c r="AL2" s="2585"/>
      <c r="AM2" s="2585"/>
      <c r="AN2" s="2585"/>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916</v>
      </c>
      <c r="C5" s="329" t="s">
        <v>269</v>
      </c>
      <c r="F5" s="329"/>
    </row>
    <row r="6" spans="1:40" ht="12.95" customHeight="1">
      <c r="A6" s="329"/>
      <c r="C6" s="327" t="s">
        <v>2659</v>
      </c>
    </row>
    <row r="7" spans="1:40" ht="12.95" customHeight="1">
      <c r="B7" s="330"/>
      <c r="C7" s="331"/>
      <c r="D7" s="331"/>
      <c r="E7" s="331"/>
      <c r="F7" s="331"/>
      <c r="G7" s="331"/>
      <c r="H7" s="331"/>
      <c r="I7" s="331"/>
      <c r="J7" s="331"/>
      <c r="K7" s="331"/>
      <c r="L7" s="331"/>
      <c r="M7" s="331"/>
      <c r="N7" s="331"/>
      <c r="O7" s="331"/>
      <c r="P7" s="331"/>
      <c r="Q7" s="331"/>
      <c r="R7" s="331"/>
      <c r="S7" s="331"/>
      <c r="T7" s="2564" t="str">
        <f xml:space="preserve"> IF(T25=100%,'Sources and Basis Breakdown'!G2,'Sources and Basis Breakdown'!F2)</f>
        <v>30% PVC for New Const/
Rehabilitation
DDA/QCT
Building(s)</v>
      </c>
      <c r="U7" s="2564"/>
      <c r="V7" s="2564"/>
      <c r="W7" s="2564"/>
      <c r="X7" s="2564"/>
      <c r="Y7" s="2564" t="str">
        <f>IF(T25=100%,"",'Sources and Basis Breakdown'!G2)</f>
        <v>30% PVC for New Const/
Rehabilitation
NON-DDA/
NON-QCT Building(s)</v>
      </c>
      <c r="Z7" s="2564"/>
      <c r="AA7" s="2564"/>
      <c r="AB7" s="2564"/>
      <c r="AC7" s="2564"/>
      <c r="AD7" s="2564" t="str">
        <f xml:space="preserve"> IF(T25=100%, 'Sources and Basis Breakdown'!J2,'Sources and Basis Breakdown'!I2)</f>
        <v>30% PVC for Acquisition
DDA/QCT Building(s)</v>
      </c>
      <c r="AE7" s="2564"/>
      <c r="AF7" s="2564"/>
      <c r="AG7" s="2564"/>
      <c r="AH7" s="2564"/>
      <c r="AI7" s="2564" t="str">
        <f>IF(T25=100%,"",'Sources and Basis Breakdown'!J2)</f>
        <v>30% PVC for Acquisition
NON-DDA/
NON-QCT Building(s)</v>
      </c>
      <c r="AJ7" s="2564"/>
      <c r="AK7" s="2564"/>
      <c r="AL7" s="2564"/>
      <c r="AM7" s="2564"/>
    </row>
    <row r="8" spans="1:40" ht="12.95" customHeight="1">
      <c r="B8" s="332"/>
      <c r="T8" s="2564"/>
      <c r="U8" s="2564"/>
      <c r="V8" s="2564"/>
      <c r="W8" s="2564"/>
      <c r="X8" s="2564"/>
      <c r="Y8" s="2564"/>
      <c r="Z8" s="2564"/>
      <c r="AA8" s="2564"/>
      <c r="AB8" s="2564"/>
      <c r="AC8" s="2564"/>
      <c r="AD8" s="2564"/>
      <c r="AE8" s="2564"/>
      <c r="AF8" s="2564"/>
      <c r="AG8" s="2564"/>
      <c r="AH8" s="2564"/>
      <c r="AI8" s="2564"/>
      <c r="AJ8" s="2564"/>
      <c r="AK8" s="2564"/>
      <c r="AL8" s="2564"/>
      <c r="AM8" s="2564"/>
    </row>
    <row r="9" spans="1:40" ht="12.95" customHeight="1">
      <c r="B9" s="332"/>
      <c r="T9" s="2564"/>
      <c r="U9" s="2564"/>
      <c r="V9" s="2564"/>
      <c r="W9" s="2564"/>
      <c r="X9" s="2564"/>
      <c r="Y9" s="2564"/>
      <c r="Z9" s="2564"/>
      <c r="AA9" s="2564"/>
      <c r="AB9" s="2564"/>
      <c r="AC9" s="2564"/>
      <c r="AD9" s="2564"/>
      <c r="AE9" s="2564"/>
      <c r="AF9" s="2564"/>
      <c r="AG9" s="2564"/>
      <c r="AH9" s="2564"/>
      <c r="AI9" s="2564"/>
      <c r="AJ9" s="2564"/>
      <c r="AK9" s="2564"/>
      <c r="AL9" s="2564"/>
      <c r="AM9" s="2564"/>
    </row>
    <row r="10" spans="1:40" ht="12.95" customHeight="1">
      <c r="B10" s="333"/>
      <c r="C10" s="334"/>
      <c r="D10" s="334"/>
      <c r="E10" s="334"/>
      <c r="F10" s="334"/>
      <c r="G10" s="334"/>
      <c r="H10" s="334"/>
      <c r="I10" s="334"/>
      <c r="J10" s="334"/>
      <c r="K10" s="334"/>
      <c r="L10" s="334"/>
      <c r="M10" s="334"/>
      <c r="N10" s="334"/>
      <c r="O10" s="334"/>
      <c r="P10" s="334"/>
      <c r="Q10" s="334"/>
      <c r="R10" s="334"/>
      <c r="S10" s="334"/>
      <c r="T10" s="2564"/>
      <c r="U10" s="2564"/>
      <c r="V10" s="2564"/>
      <c r="W10" s="2564"/>
      <c r="X10" s="2564"/>
      <c r="Y10" s="2564"/>
      <c r="Z10" s="2564"/>
      <c r="AA10" s="2564"/>
      <c r="AB10" s="2564"/>
      <c r="AC10" s="2564"/>
      <c r="AD10" s="2564"/>
      <c r="AE10" s="2564"/>
      <c r="AF10" s="2564"/>
      <c r="AG10" s="2564"/>
      <c r="AH10" s="2564"/>
      <c r="AI10" s="2564"/>
      <c r="AJ10" s="2564"/>
      <c r="AK10" s="2564"/>
      <c r="AL10" s="2564"/>
      <c r="AM10" s="2564"/>
    </row>
    <row r="11" spans="1:40" ht="12.95" customHeight="1">
      <c r="B11" s="2547" t="s">
        <v>1935</v>
      </c>
      <c r="C11" s="2548"/>
      <c r="D11" s="2548"/>
      <c r="E11" s="2548"/>
      <c r="F11" s="2548"/>
      <c r="G11" s="2548"/>
      <c r="H11" s="2548"/>
      <c r="I11" s="2548"/>
      <c r="J11" s="2548"/>
      <c r="K11" s="2548"/>
      <c r="L11" s="2548"/>
      <c r="M11" s="2548"/>
      <c r="N11" s="2548"/>
      <c r="O11" s="2548"/>
      <c r="P11" s="2548"/>
      <c r="Q11" s="2548"/>
      <c r="R11" s="2548"/>
      <c r="S11" s="2549"/>
      <c r="T11" s="2586">
        <f>IF('Sources and Basis Breakdown'!F107=0,'Sources and Basis Breakdown'!E107,'Sources and Basis Breakdown'!F107)</f>
        <v>136800328.06856</v>
      </c>
      <c r="U11" s="2587"/>
      <c r="V11" s="2587"/>
      <c r="W11" s="2587"/>
      <c r="X11" s="2587"/>
      <c r="Y11" s="2586">
        <f>IF(Y7="",0,IF('Sources and Basis Breakdown'!G107+'Sources and Basis Breakdown'!F107='Sources and Basis Breakdown'!E107,'Sources and Basis Breakdown'!G107,0))</f>
        <v>0</v>
      </c>
      <c r="Z11" s="2587"/>
      <c r="AA11" s="2587"/>
      <c r="AB11" s="2587"/>
      <c r="AC11" s="2587"/>
      <c r="AD11" s="2587">
        <f>IF('Sources and Basis Breakdown'!I107=0,'Sources and Basis Breakdown'!H107,'Sources and Basis Breakdown'!I107)</f>
        <v>0</v>
      </c>
      <c r="AE11" s="2587"/>
      <c r="AF11" s="2587"/>
      <c r="AG11" s="2587"/>
      <c r="AH11" s="2587"/>
      <c r="AI11" s="2587">
        <f>IF(Y7="",0,IF('Sources and Basis Breakdown'!I107+'Sources and Basis Breakdown'!J107='Sources and Basis Breakdown'!H107,'Sources and Basis Breakdown'!J107,0))</f>
        <v>0</v>
      </c>
      <c r="AJ11" s="2587"/>
      <c r="AK11" s="2587"/>
      <c r="AL11" s="2587"/>
      <c r="AM11" s="2587"/>
    </row>
    <row r="12" spans="1:40" ht="12.95" customHeight="1">
      <c r="B12" s="2588" t="s">
        <v>2660</v>
      </c>
      <c r="C12" s="1244"/>
      <c r="D12" s="1244"/>
      <c r="E12" s="1244"/>
      <c r="F12" s="1244"/>
      <c r="G12" s="1244"/>
      <c r="H12" s="1244"/>
      <c r="I12" s="1244"/>
      <c r="J12" s="1244"/>
      <c r="K12" s="1244"/>
      <c r="L12" s="1244"/>
      <c r="M12" s="1244"/>
      <c r="N12" s="1244"/>
      <c r="O12" s="1244"/>
      <c r="P12" s="1244"/>
      <c r="Q12" s="1244"/>
      <c r="R12" s="1244"/>
      <c r="S12" s="2589"/>
      <c r="T12" s="2579"/>
      <c r="U12" s="2580"/>
      <c r="V12" s="2580"/>
      <c r="W12" s="2580"/>
      <c r="X12" s="2581"/>
      <c r="Y12" s="2579"/>
      <c r="Z12" s="2580"/>
      <c r="AA12" s="2580"/>
      <c r="AB12" s="2580"/>
      <c r="AC12" s="2581"/>
      <c r="AD12" s="2579"/>
      <c r="AE12" s="2580"/>
      <c r="AF12" s="2580"/>
      <c r="AG12" s="2580"/>
      <c r="AH12" s="2581"/>
      <c r="AI12" s="2579"/>
      <c r="AJ12" s="2580"/>
      <c r="AK12" s="2580"/>
      <c r="AL12" s="2580"/>
      <c r="AM12" s="2581"/>
    </row>
    <row r="13" spans="1:40" ht="12.95" customHeight="1">
      <c r="B13" s="361"/>
      <c r="C13" s="2590" t="s">
        <v>2661</v>
      </c>
      <c r="D13" s="2590"/>
      <c r="E13" s="2590"/>
      <c r="F13" s="2590"/>
      <c r="G13" s="2590"/>
      <c r="H13" s="2590"/>
      <c r="I13" s="2590"/>
      <c r="J13" s="2590"/>
      <c r="K13" s="2590"/>
      <c r="L13" s="2590"/>
      <c r="M13" s="2590"/>
      <c r="N13" s="2590"/>
      <c r="O13" s="2590"/>
      <c r="P13" s="2590"/>
      <c r="Q13" s="2590"/>
      <c r="R13" s="2590"/>
      <c r="S13" s="2591"/>
      <c r="T13" s="2582"/>
      <c r="U13" s="2583"/>
      <c r="V13" s="2583"/>
      <c r="W13" s="2583"/>
      <c r="X13" s="2583"/>
      <c r="Y13" s="2582"/>
      <c r="Z13" s="2583"/>
      <c r="AA13" s="2583"/>
      <c r="AB13" s="2583"/>
      <c r="AC13" s="2583"/>
      <c r="AD13" s="2583"/>
      <c r="AE13" s="2583"/>
      <c r="AF13" s="2583"/>
      <c r="AG13" s="2583"/>
      <c r="AH13" s="2583"/>
      <c r="AI13" s="2583"/>
      <c r="AJ13" s="2583"/>
      <c r="AK13" s="2583"/>
      <c r="AL13" s="2583"/>
      <c r="AM13" s="2583"/>
    </row>
    <row r="14" spans="1:40" ht="12.95" customHeight="1">
      <c r="B14" s="361"/>
      <c r="C14" s="2590" t="s">
        <v>2662</v>
      </c>
      <c r="D14" s="2590"/>
      <c r="E14" s="2590"/>
      <c r="F14" s="2590"/>
      <c r="G14" s="2590"/>
      <c r="H14" s="2590"/>
      <c r="I14" s="2590"/>
      <c r="J14" s="2590"/>
      <c r="K14" s="2590"/>
      <c r="L14" s="2590"/>
      <c r="M14" s="2590"/>
      <c r="N14" s="2590"/>
      <c r="O14" s="2590"/>
      <c r="P14" s="2590"/>
      <c r="Q14" s="2590"/>
      <c r="R14" s="2590"/>
      <c r="S14" s="2591"/>
      <c r="T14" s="2572"/>
      <c r="U14" s="2573"/>
      <c r="V14" s="2573"/>
      <c r="W14" s="2573"/>
      <c r="X14" s="2573"/>
      <c r="Y14" s="2572"/>
      <c r="Z14" s="2573"/>
      <c r="AA14" s="2573"/>
      <c r="AB14" s="2573"/>
      <c r="AC14" s="2573"/>
      <c r="AD14" s="2573"/>
      <c r="AE14" s="2573"/>
      <c r="AF14" s="2573"/>
      <c r="AG14" s="2573"/>
      <c r="AH14" s="2573"/>
      <c r="AI14" s="2573"/>
      <c r="AJ14" s="2573"/>
      <c r="AK14" s="2573"/>
      <c r="AL14" s="2573"/>
      <c r="AM14" s="2573"/>
    </row>
    <row r="15" spans="1:40" ht="12.95" customHeight="1">
      <c r="B15" s="361"/>
      <c r="C15" s="2590" t="s">
        <v>2663</v>
      </c>
      <c r="D15" s="2590"/>
      <c r="E15" s="2590"/>
      <c r="F15" s="2590"/>
      <c r="G15" s="2590"/>
      <c r="H15" s="2590"/>
      <c r="I15" s="2590"/>
      <c r="J15" s="2590"/>
      <c r="K15" s="2590"/>
      <c r="L15" s="2590"/>
      <c r="M15" s="2590"/>
      <c r="N15" s="2590"/>
      <c r="O15" s="2590"/>
      <c r="P15" s="2590"/>
      <c r="Q15" s="2590"/>
      <c r="R15" s="2590"/>
      <c r="S15" s="2591"/>
      <c r="T15" s="2572"/>
      <c r="U15" s="2573"/>
      <c r="V15" s="2573"/>
      <c r="W15" s="2573"/>
      <c r="X15" s="2573"/>
      <c r="Y15" s="2572"/>
      <c r="Z15" s="2573"/>
      <c r="AA15" s="2573"/>
      <c r="AB15" s="2573"/>
      <c r="AC15" s="2573"/>
      <c r="AD15" s="2573"/>
      <c r="AE15" s="2573"/>
      <c r="AF15" s="2573"/>
      <c r="AG15" s="2573"/>
      <c r="AH15" s="2573"/>
      <c r="AI15" s="2573"/>
      <c r="AJ15" s="2573"/>
      <c r="AK15" s="2573"/>
      <c r="AL15" s="2573"/>
      <c r="AM15" s="2573"/>
    </row>
    <row r="16" spans="1:40" ht="12.95" customHeight="1">
      <c r="B16" s="361"/>
      <c r="C16" s="2590" t="s">
        <v>2664</v>
      </c>
      <c r="D16" s="2590"/>
      <c r="E16" s="2590"/>
      <c r="F16" s="2590"/>
      <c r="G16" s="2590"/>
      <c r="H16" s="2590"/>
      <c r="I16" s="2590"/>
      <c r="J16" s="2590"/>
      <c r="K16" s="2590"/>
      <c r="L16" s="2590"/>
      <c r="M16" s="2590"/>
      <c r="N16" s="2590"/>
      <c r="O16" s="2590"/>
      <c r="P16" s="2590"/>
      <c r="Q16" s="2590"/>
      <c r="R16" s="2590"/>
      <c r="S16" s="2591"/>
      <c r="T16" s="2572"/>
      <c r="U16" s="2573"/>
      <c r="V16" s="2573"/>
      <c r="W16" s="2573"/>
      <c r="X16" s="2573"/>
      <c r="Y16" s="2572"/>
      <c r="Z16" s="2573"/>
      <c r="AA16" s="2573"/>
      <c r="AB16" s="2573"/>
      <c r="AC16" s="2573"/>
      <c r="AD16" s="2573"/>
      <c r="AE16" s="2573"/>
      <c r="AF16" s="2573"/>
      <c r="AG16" s="2573"/>
      <c r="AH16" s="2573"/>
      <c r="AI16" s="2573"/>
      <c r="AJ16" s="2573"/>
      <c r="AK16" s="2573"/>
      <c r="AL16" s="2573"/>
      <c r="AM16" s="2573"/>
    </row>
    <row r="17" spans="1:40" ht="12.95" customHeight="1">
      <c r="B17" s="361"/>
      <c r="C17" s="2590" t="s">
        <v>2665</v>
      </c>
      <c r="D17" s="2590"/>
      <c r="E17" s="2590"/>
      <c r="F17" s="2590"/>
      <c r="G17" s="2590"/>
      <c r="H17" s="2590"/>
      <c r="I17" s="2590"/>
      <c r="J17" s="2590"/>
      <c r="K17" s="2590"/>
      <c r="L17" s="2590"/>
      <c r="M17" s="2590"/>
      <c r="N17" s="2590"/>
      <c r="O17" s="2590"/>
      <c r="P17" s="2590"/>
      <c r="Q17" s="2590"/>
      <c r="R17" s="2590"/>
      <c r="S17" s="2591"/>
      <c r="T17" s="2572"/>
      <c r="U17" s="2573"/>
      <c r="V17" s="2573"/>
      <c r="W17" s="2573"/>
      <c r="X17" s="2573"/>
      <c r="Y17" s="2572"/>
      <c r="Z17" s="2573"/>
      <c r="AA17" s="2573"/>
      <c r="AB17" s="2573"/>
      <c r="AC17" s="2573"/>
      <c r="AD17" s="2573"/>
      <c r="AE17" s="2573"/>
      <c r="AF17" s="2573"/>
      <c r="AG17" s="2573"/>
      <c r="AH17" s="2573"/>
      <c r="AI17" s="2573"/>
      <c r="AJ17" s="2573"/>
      <c r="AK17" s="2573"/>
      <c r="AL17" s="2573"/>
      <c r="AM17" s="2573"/>
    </row>
    <row r="18" spans="1:40" ht="12.95" customHeight="1">
      <c r="A18"/>
      <c r="B18" s="1074"/>
      <c r="C18" s="1377" t="s">
        <v>2666</v>
      </c>
      <c r="D18" s="1377"/>
      <c r="E18" s="1377"/>
      <c r="F18" s="1377"/>
      <c r="G18" s="1377"/>
      <c r="H18" s="1377"/>
      <c r="I18" s="1377"/>
      <c r="J18" s="1377"/>
      <c r="K18" s="1377"/>
      <c r="L18" s="1377"/>
      <c r="M18" s="1377"/>
      <c r="N18" s="1377"/>
      <c r="O18" s="1377"/>
      <c r="P18" s="1377"/>
      <c r="Q18" s="1377"/>
      <c r="R18" s="1377"/>
      <c r="S18" s="1378"/>
      <c r="T18" s="2572"/>
      <c r="U18" s="2573"/>
      <c r="V18" s="2573"/>
      <c r="W18" s="2573"/>
      <c r="X18" s="2573"/>
      <c r="Y18" s="2572"/>
      <c r="Z18" s="2573"/>
      <c r="AA18" s="2573"/>
      <c r="AB18" s="2573"/>
      <c r="AC18" s="2573"/>
      <c r="AD18" s="2573"/>
      <c r="AE18" s="2573"/>
      <c r="AF18" s="2573"/>
      <c r="AG18" s="2573"/>
      <c r="AH18" s="2573"/>
      <c r="AI18" s="2573"/>
      <c r="AJ18" s="2573"/>
      <c r="AK18" s="2573"/>
      <c r="AL18" s="2573"/>
      <c r="AM18" s="2573"/>
    </row>
    <row r="19" spans="1:40" ht="12.95" customHeight="1">
      <c r="B19" s="1074"/>
      <c r="C19" s="1377" t="s">
        <v>2666</v>
      </c>
      <c r="D19" s="1377"/>
      <c r="E19" s="1377"/>
      <c r="F19" s="1377"/>
      <c r="G19" s="1377"/>
      <c r="H19" s="1377"/>
      <c r="I19" s="1377"/>
      <c r="J19" s="1377"/>
      <c r="K19" s="1377"/>
      <c r="L19" s="1377"/>
      <c r="M19" s="1377"/>
      <c r="N19" s="1377"/>
      <c r="O19" s="1377"/>
      <c r="P19" s="1377"/>
      <c r="Q19" s="1377"/>
      <c r="R19" s="1377"/>
      <c r="S19" s="1378"/>
      <c r="T19" s="2572"/>
      <c r="U19" s="2573"/>
      <c r="V19" s="2573"/>
      <c r="W19" s="2573"/>
      <c r="X19" s="2573"/>
      <c r="Y19" s="2572"/>
      <c r="Z19" s="2573"/>
      <c r="AA19" s="2573"/>
      <c r="AB19" s="2573"/>
      <c r="AC19" s="2573"/>
      <c r="AD19" s="2573"/>
      <c r="AE19" s="2573"/>
      <c r="AF19" s="2573"/>
      <c r="AG19" s="2573"/>
      <c r="AH19" s="2573"/>
      <c r="AI19" s="2573"/>
      <c r="AJ19" s="2573"/>
      <c r="AK19" s="2573"/>
      <c r="AL19" s="2573"/>
      <c r="AM19" s="2573"/>
    </row>
    <row r="20" spans="1:40" ht="12.95" customHeight="1">
      <c r="B20" s="2547" t="s">
        <v>2667</v>
      </c>
      <c r="C20" s="2548"/>
      <c r="D20" s="2548"/>
      <c r="E20" s="2548"/>
      <c r="F20" s="2548"/>
      <c r="G20" s="2548"/>
      <c r="H20" s="2548"/>
      <c r="I20" s="2548"/>
      <c r="J20" s="2548"/>
      <c r="K20" s="2548"/>
      <c r="L20" s="2548"/>
      <c r="M20" s="2548"/>
      <c r="N20" s="2548"/>
      <c r="O20" s="2548"/>
      <c r="P20" s="2548"/>
      <c r="Q20" s="2548"/>
      <c r="R20" s="2548"/>
      <c r="S20" s="2549"/>
      <c r="T20" s="2563">
        <f>SUM(T13:X19)</f>
        <v>0</v>
      </c>
      <c r="U20" s="2541"/>
      <c r="V20" s="2541"/>
      <c r="W20" s="2541"/>
      <c r="X20" s="2541"/>
      <c r="Y20" s="2563">
        <f>SUM(Y13:AC19)</f>
        <v>0</v>
      </c>
      <c r="Z20" s="2541"/>
      <c r="AA20" s="2541"/>
      <c r="AB20" s="2541"/>
      <c r="AC20" s="2541"/>
      <c r="AD20" s="2551">
        <f>SUM(AD13:AH19)</f>
        <v>0</v>
      </c>
      <c r="AE20" s="2562"/>
      <c r="AF20" s="2562"/>
      <c r="AG20" s="2562"/>
      <c r="AH20" s="2563"/>
      <c r="AI20" s="2551">
        <f>SUM(AI13:AM19)</f>
        <v>0</v>
      </c>
      <c r="AJ20" s="2562"/>
      <c r="AK20" s="2562"/>
      <c r="AL20" s="2562"/>
      <c r="AM20" s="2563"/>
    </row>
    <row r="21" spans="1:40" ht="12.95" customHeight="1">
      <c r="B21" s="2547" t="s">
        <v>2668</v>
      </c>
      <c r="C21" s="2548"/>
      <c r="D21" s="2548"/>
      <c r="E21" s="2548"/>
      <c r="F21" s="2548"/>
      <c r="G21" s="2548"/>
      <c r="H21" s="2548"/>
      <c r="I21" s="2548"/>
      <c r="J21" s="2548"/>
      <c r="K21" s="2548"/>
      <c r="L21" s="2548"/>
      <c r="M21" s="2548"/>
      <c r="N21" s="2548"/>
      <c r="O21" s="2548"/>
      <c r="P21" s="2548"/>
      <c r="Q21" s="2548"/>
      <c r="R21" s="2548"/>
      <c r="S21" s="2549"/>
      <c r="T21" s="2572"/>
      <c r="U21" s="2573"/>
      <c r="V21" s="2573"/>
      <c r="W21" s="2573"/>
      <c r="X21" s="2573"/>
      <c r="Y21" s="2572"/>
      <c r="Z21" s="2573"/>
      <c r="AA21" s="2573"/>
      <c r="AB21" s="2573"/>
      <c r="AC21" s="2573"/>
      <c r="AD21" s="2579"/>
      <c r="AE21" s="2580"/>
      <c r="AF21" s="2580"/>
      <c r="AG21" s="2580"/>
      <c r="AH21" s="2581"/>
      <c r="AI21" s="2579"/>
      <c r="AJ21" s="2580"/>
      <c r="AK21" s="2580"/>
      <c r="AL21" s="2580"/>
      <c r="AM21" s="2581"/>
    </row>
    <row r="22" spans="1:40" ht="12.95" customHeight="1">
      <c r="B22" s="2547" t="s">
        <v>2669</v>
      </c>
      <c r="C22" s="2548"/>
      <c r="D22" s="2548"/>
      <c r="E22" s="2548"/>
      <c r="F22" s="2548"/>
      <c r="G22" s="2548"/>
      <c r="H22" s="2548"/>
      <c r="I22" s="2548"/>
      <c r="J22" s="2548"/>
      <c r="K22" s="2548"/>
      <c r="L22" s="2548"/>
      <c r="M22" s="2548"/>
      <c r="N22" s="2548"/>
      <c r="O22" s="2548"/>
      <c r="P22" s="2548"/>
      <c r="Q22" s="2548"/>
      <c r="R22" s="2548"/>
      <c r="S22" s="2549"/>
      <c r="T22" s="2568">
        <f>(ABS(T20)+ABS(T21))*-1</f>
        <v>0</v>
      </c>
      <c r="U22" s="2569"/>
      <c r="V22" s="2569"/>
      <c r="W22" s="2569"/>
      <c r="X22" s="2569"/>
      <c r="Y22" s="2568">
        <f>(Y20+Y21)*-1</f>
        <v>0</v>
      </c>
      <c r="Z22" s="2569"/>
      <c r="AA22" s="2569"/>
      <c r="AB22" s="2569"/>
      <c r="AC22" s="2569"/>
      <c r="AD22" s="2570">
        <f>(AD20)*-1</f>
        <v>0</v>
      </c>
      <c r="AE22" s="2571"/>
      <c r="AF22" s="2571"/>
      <c r="AG22" s="2571"/>
      <c r="AH22" s="2568"/>
      <c r="AI22" s="2570">
        <f>(AI20)*-1</f>
        <v>0</v>
      </c>
      <c r="AJ22" s="2571"/>
      <c r="AK22" s="2571"/>
      <c r="AL22" s="2571"/>
      <c r="AM22" s="2568"/>
    </row>
    <row r="23" spans="1:40" ht="12.95" customHeight="1">
      <c r="B23" s="2547" t="s">
        <v>2670</v>
      </c>
      <c r="C23" s="2548"/>
      <c r="D23" s="2548"/>
      <c r="E23" s="2548"/>
      <c r="F23" s="2548"/>
      <c r="G23" s="2548"/>
      <c r="H23" s="2548"/>
      <c r="I23" s="2548"/>
      <c r="J23" s="2548"/>
      <c r="K23" s="2548"/>
      <c r="L23" s="2548"/>
      <c r="M23" s="2548"/>
      <c r="N23" s="2548"/>
      <c r="O23" s="2548"/>
      <c r="P23" s="2548"/>
      <c r="Q23" s="2548"/>
      <c r="R23" s="2548"/>
      <c r="S23" s="2549"/>
      <c r="T23" s="2563">
        <f>T11+T22</f>
        <v>136800328.06856</v>
      </c>
      <c r="U23" s="2541"/>
      <c r="V23" s="2541"/>
      <c r="W23" s="2541"/>
      <c r="X23" s="2541"/>
      <c r="Y23" s="2563">
        <f>Y11+Y22</f>
        <v>0</v>
      </c>
      <c r="Z23" s="2541"/>
      <c r="AA23" s="2541"/>
      <c r="AB23" s="2541"/>
      <c r="AC23" s="2541"/>
      <c r="AD23" s="2563">
        <f>AD11+AD22</f>
        <v>0</v>
      </c>
      <c r="AE23" s="2541"/>
      <c r="AF23" s="2541"/>
      <c r="AG23" s="2541"/>
      <c r="AH23" s="2541"/>
      <c r="AI23" s="2563">
        <f>AI11+AI22</f>
        <v>0</v>
      </c>
      <c r="AJ23" s="2541"/>
      <c r="AK23" s="2541"/>
      <c r="AL23" s="2541"/>
      <c r="AM23" s="2541"/>
    </row>
    <row r="24" spans="1:40" ht="12.95" customHeight="1">
      <c r="B24" s="2547" t="s">
        <v>2671</v>
      </c>
      <c r="C24" s="2548"/>
      <c r="D24" s="2548"/>
      <c r="E24" s="2548"/>
      <c r="F24" s="2548"/>
      <c r="G24" s="2548"/>
      <c r="H24" s="2548"/>
      <c r="I24" s="2548"/>
      <c r="J24" s="2548"/>
      <c r="K24" s="2548"/>
      <c r="L24" s="2548"/>
      <c r="M24" s="2548"/>
      <c r="N24" s="2548"/>
      <c r="O24" s="2548"/>
      <c r="P24" s="2548"/>
      <c r="Q24" s="2548"/>
      <c r="R24" s="2548"/>
      <c r="S24" s="2549"/>
      <c r="T24" s="2551">
        <f>Application!AJ1052</f>
        <v>299404639.60000002</v>
      </c>
      <c r="U24" s="2562"/>
      <c r="V24" s="2562"/>
      <c r="W24" s="2562"/>
      <c r="X24" s="2562"/>
      <c r="Y24" s="2562"/>
      <c r="Z24" s="2562"/>
      <c r="AA24" s="2562"/>
      <c r="AB24" s="2562"/>
      <c r="AC24" s="2562"/>
      <c r="AD24" s="2562"/>
      <c r="AE24" s="2562"/>
      <c r="AF24" s="2562"/>
      <c r="AG24" s="2562"/>
      <c r="AH24" s="2562"/>
      <c r="AI24" s="2562"/>
      <c r="AJ24" s="2562"/>
      <c r="AK24" s="2562"/>
      <c r="AL24" s="2562"/>
      <c r="AM24" s="2563"/>
    </row>
    <row r="25" spans="1:40" ht="12.95" customHeight="1">
      <c r="B25" s="2594" t="s">
        <v>2672</v>
      </c>
      <c r="C25" s="2595"/>
      <c r="D25" s="2595"/>
      <c r="E25" s="2595"/>
      <c r="F25" s="2595"/>
      <c r="G25" s="2595"/>
      <c r="H25" s="2595"/>
      <c r="I25" s="2595"/>
      <c r="J25" s="2595"/>
      <c r="K25" s="2595"/>
      <c r="L25" s="2595"/>
      <c r="M25" s="2595"/>
      <c r="N25" s="2595"/>
      <c r="O25" s="2595"/>
      <c r="P25" s="2595"/>
      <c r="Q25" s="2595"/>
      <c r="R25" s="2595"/>
      <c r="S25" s="2596"/>
      <c r="T25" s="2576">
        <f>IF(OR(Application!T196="yes",Application!T195="yes"),1.3,1)</f>
        <v>1.3</v>
      </c>
      <c r="U25" s="2577"/>
      <c r="V25" s="2577"/>
      <c r="W25" s="2577"/>
      <c r="X25" s="2577"/>
      <c r="Y25" s="2576">
        <v>1</v>
      </c>
      <c r="Z25" s="2577"/>
      <c r="AA25" s="2577"/>
      <c r="AB25" s="2577"/>
      <c r="AC25" s="2577"/>
      <c r="AD25" s="2576">
        <v>1</v>
      </c>
      <c r="AE25" s="2577"/>
      <c r="AF25" s="2577"/>
      <c r="AG25" s="2577"/>
      <c r="AH25" s="2578"/>
      <c r="AI25" s="2576">
        <v>1</v>
      </c>
      <c r="AJ25" s="2577"/>
      <c r="AK25" s="2577"/>
      <c r="AL25" s="2577"/>
      <c r="AM25" s="2578"/>
    </row>
    <row r="26" spans="1:40" ht="12.95" customHeight="1">
      <c r="B26" s="2547" t="s">
        <v>2673</v>
      </c>
      <c r="C26" s="2548"/>
      <c r="D26" s="2548"/>
      <c r="E26" s="2548"/>
      <c r="F26" s="2548"/>
      <c r="G26" s="2548"/>
      <c r="H26" s="2548"/>
      <c r="I26" s="2548"/>
      <c r="J26" s="2548"/>
      <c r="K26" s="2548"/>
      <c r="L26" s="2548"/>
      <c r="M26" s="2548"/>
      <c r="N26" s="2548"/>
      <c r="O26" s="2548"/>
      <c r="P26" s="2548"/>
      <c r="Q26" s="2548"/>
      <c r="R26" s="2548"/>
      <c r="S26" s="2549"/>
      <c r="T26" s="2563">
        <f>T23*T25</f>
        <v>177840426.48912802</v>
      </c>
      <c r="U26" s="2541"/>
      <c r="V26" s="2541"/>
      <c r="W26" s="2541"/>
      <c r="X26" s="2541"/>
      <c r="Y26" s="2563">
        <f>Y23*Y25</f>
        <v>0</v>
      </c>
      <c r="Z26" s="2541"/>
      <c r="AA26" s="2541"/>
      <c r="AB26" s="2541"/>
      <c r="AC26" s="2541"/>
      <c r="AD26" s="2563">
        <f>AD23*AD25</f>
        <v>0</v>
      </c>
      <c r="AE26" s="2541"/>
      <c r="AF26" s="2541"/>
      <c r="AG26" s="2541"/>
      <c r="AH26" s="2541"/>
      <c r="AI26" s="2563">
        <f>AI23*AI25</f>
        <v>0</v>
      </c>
      <c r="AJ26" s="2541"/>
      <c r="AK26" s="2541"/>
      <c r="AL26" s="2541"/>
      <c r="AM26" s="2541"/>
    </row>
    <row r="27" spans="1:40" ht="12.95" customHeight="1">
      <c r="A27" s="335"/>
      <c r="B27" s="2597" t="s">
        <v>2674</v>
      </c>
      <c r="C27" s="2598"/>
      <c r="D27" s="2598"/>
      <c r="E27" s="2598"/>
      <c r="F27" s="2598"/>
      <c r="G27" s="2598"/>
      <c r="H27" s="2598"/>
      <c r="I27" s="2598"/>
      <c r="J27" s="2598"/>
      <c r="K27" s="2598"/>
      <c r="L27" s="2598"/>
      <c r="M27" s="2598"/>
      <c r="N27" s="2598"/>
      <c r="O27" s="2598"/>
      <c r="P27" s="2598"/>
      <c r="Q27" s="2598"/>
      <c r="R27" s="2598"/>
      <c r="S27" s="2599"/>
      <c r="T27" s="2574">
        <f>Application!$AG$445</f>
        <v>1</v>
      </c>
      <c r="U27" s="2575"/>
      <c r="V27" s="2575"/>
      <c r="W27" s="2575"/>
      <c r="X27" s="2575"/>
      <c r="Y27" s="2574">
        <f>Application!$AG$445</f>
        <v>1</v>
      </c>
      <c r="Z27" s="2575"/>
      <c r="AA27" s="2575"/>
      <c r="AB27" s="2575"/>
      <c r="AC27" s="2575"/>
      <c r="AD27" s="2574">
        <f>Application!$AG$445</f>
        <v>1</v>
      </c>
      <c r="AE27" s="2575"/>
      <c r="AF27" s="2575"/>
      <c r="AG27" s="2575"/>
      <c r="AH27" s="2575"/>
      <c r="AI27" s="2574">
        <f>Application!$AG$445</f>
        <v>1</v>
      </c>
      <c r="AJ27" s="2575"/>
      <c r="AK27" s="2575"/>
      <c r="AL27" s="2575"/>
      <c r="AM27" s="2575"/>
    </row>
    <row r="28" spans="1:40" ht="12.95" customHeight="1">
      <c r="A28" s="329"/>
      <c r="B28" s="2547" t="s">
        <v>2675</v>
      </c>
      <c r="C28" s="2548"/>
      <c r="D28" s="2548"/>
      <c r="E28" s="2548"/>
      <c r="F28" s="2548"/>
      <c r="G28" s="2548"/>
      <c r="H28" s="2548"/>
      <c r="I28" s="2548"/>
      <c r="J28" s="2548"/>
      <c r="K28" s="2548"/>
      <c r="L28" s="2548"/>
      <c r="M28" s="2548"/>
      <c r="N28" s="2548"/>
      <c r="O28" s="2548"/>
      <c r="P28" s="2548"/>
      <c r="Q28" s="2548"/>
      <c r="R28" s="2548"/>
      <c r="S28" s="2549"/>
      <c r="T28" s="2563">
        <f>IF(ISERROR((T26*T27)),0,(T26*T27))</f>
        <v>177840426.48912802</v>
      </c>
      <c r="U28" s="2541"/>
      <c r="V28" s="2541"/>
      <c r="W28" s="2541"/>
      <c r="X28" s="2541"/>
      <c r="Y28" s="2563">
        <f>IF(ISERROR((Y26*Y27)),0,(Y26*Y27))</f>
        <v>0</v>
      </c>
      <c r="Z28" s="2541"/>
      <c r="AA28" s="2541"/>
      <c r="AB28" s="2541"/>
      <c r="AC28" s="2541"/>
      <c r="AD28" s="2563">
        <f>IF(ISERROR((AD26*AD27)),0,(AD26*AD27))</f>
        <v>0</v>
      </c>
      <c r="AE28" s="2541"/>
      <c r="AF28" s="2541"/>
      <c r="AG28" s="2541"/>
      <c r="AH28" s="2541"/>
      <c r="AI28" s="2563">
        <f>IF(ISERROR((AI26*AI27)),0,(AI26*AI27))</f>
        <v>0</v>
      </c>
      <c r="AJ28" s="2541"/>
      <c r="AK28" s="2541"/>
      <c r="AL28" s="2541"/>
      <c r="AM28" s="2541"/>
    </row>
    <row r="29" spans="1:40" ht="12.95" customHeight="1">
      <c r="B29" s="2547" t="s">
        <v>2676</v>
      </c>
      <c r="C29" s="2548"/>
      <c r="D29" s="2548"/>
      <c r="E29" s="2548"/>
      <c r="F29" s="2548"/>
      <c r="G29" s="2548"/>
      <c r="H29" s="2548"/>
      <c r="I29" s="2548"/>
      <c r="J29" s="2548"/>
      <c r="K29" s="2548"/>
      <c r="L29" s="2548"/>
      <c r="M29" s="2548"/>
      <c r="N29" s="2548"/>
      <c r="O29" s="2548"/>
      <c r="P29" s="2548"/>
      <c r="Q29" s="2548"/>
      <c r="R29" s="2548"/>
      <c r="S29" s="2549"/>
      <c r="T29" s="2551">
        <f>T28+Y28+AD28+AI28</f>
        <v>177840426.48912802</v>
      </c>
      <c r="U29" s="2562"/>
      <c r="V29" s="2562"/>
      <c r="W29" s="2562"/>
      <c r="X29" s="2562"/>
      <c r="Y29" s="2562"/>
      <c r="Z29" s="2562"/>
      <c r="AA29" s="2562"/>
      <c r="AB29" s="2562"/>
      <c r="AC29" s="2562"/>
      <c r="AD29" s="2562"/>
      <c r="AE29" s="2562"/>
      <c r="AF29" s="2562"/>
      <c r="AG29" s="2562"/>
      <c r="AH29" s="2562"/>
      <c r="AI29" s="2562"/>
      <c r="AJ29" s="2562"/>
      <c r="AK29" s="2562"/>
      <c r="AL29" s="2562"/>
      <c r="AM29" s="2563"/>
    </row>
    <row r="30" spans="1:40" ht="12.95" customHeight="1">
      <c r="B30" s="2567" t="s">
        <v>2677</v>
      </c>
      <c r="C30" s="2567"/>
      <c r="D30" s="2567"/>
      <c r="E30" s="2567"/>
      <c r="F30" s="2567"/>
      <c r="G30" s="2567"/>
      <c r="H30" s="2567"/>
      <c r="I30" s="2567"/>
      <c r="J30" s="2567"/>
      <c r="K30" s="2567"/>
      <c r="L30" s="2567"/>
      <c r="M30" s="2567"/>
      <c r="N30" s="2567"/>
      <c r="O30" s="2567"/>
      <c r="P30" s="2567"/>
      <c r="Q30" s="2567"/>
      <c r="R30" s="2567"/>
      <c r="S30" s="2567"/>
      <c r="T30" s="2567"/>
      <c r="U30" s="2567"/>
      <c r="V30" s="2567"/>
      <c r="W30" s="2567"/>
      <c r="X30" s="2567"/>
      <c r="Y30" s="2567"/>
      <c r="Z30" s="2567"/>
      <c r="AA30" s="2567"/>
      <c r="AB30" s="2567"/>
      <c r="AC30" s="2567"/>
      <c r="AD30" s="2567"/>
      <c r="AE30" s="2567"/>
      <c r="AF30" s="2567"/>
      <c r="AG30" s="2567"/>
      <c r="AH30" s="2567"/>
      <c r="AI30" s="2567"/>
      <c r="AJ30" s="2567"/>
      <c r="AK30" s="2567"/>
      <c r="AL30" s="2567"/>
      <c r="AM30" s="2567"/>
    </row>
    <row r="31" spans="1:40" ht="12.95" customHeight="1">
      <c r="B31" s="2567" t="s">
        <v>2678</v>
      </c>
      <c r="C31" s="2567"/>
      <c r="D31" s="2567"/>
      <c r="E31" s="2567"/>
      <c r="F31" s="2567"/>
      <c r="G31" s="2567"/>
      <c r="H31" s="2567"/>
      <c r="I31" s="2567"/>
      <c r="J31" s="2567"/>
      <c r="K31" s="2567"/>
      <c r="L31" s="2567"/>
      <c r="M31" s="2567"/>
      <c r="N31" s="2567"/>
      <c r="O31" s="2567"/>
      <c r="P31" s="2567"/>
      <c r="Q31" s="2567"/>
      <c r="R31" s="2567"/>
      <c r="S31" s="2567"/>
      <c r="T31" s="2567"/>
      <c r="U31" s="2567"/>
      <c r="V31" s="2567"/>
      <c r="W31" s="2567"/>
      <c r="X31" s="2567"/>
      <c r="Y31" s="2567"/>
      <c r="Z31" s="2567"/>
      <c r="AA31" s="2567"/>
      <c r="AB31" s="2567"/>
      <c r="AC31" s="2567"/>
      <c r="AD31" s="2567"/>
      <c r="AE31" s="2567"/>
      <c r="AF31" s="2567"/>
      <c r="AG31" s="2567"/>
      <c r="AH31" s="2567"/>
      <c r="AI31" s="2567"/>
      <c r="AJ31" s="2567"/>
      <c r="AK31" s="2567"/>
      <c r="AL31" s="2567"/>
      <c r="AM31" s="2567"/>
      <c r="AN31" s="443"/>
    </row>
    <row r="32" spans="1:40" ht="12.95" customHeight="1">
      <c r="B32" s="360"/>
      <c r="C32" s="436" t="s">
        <v>2679</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956</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564" t="s">
        <v>2680</v>
      </c>
      <c r="Z35" s="2564"/>
      <c r="AA35" s="2564"/>
      <c r="AB35" s="2564"/>
      <c r="AC35" s="2564"/>
      <c r="AD35" s="2565" t="s">
        <v>2681</v>
      </c>
      <c r="AE35" s="2565"/>
      <c r="AF35" s="2565"/>
      <c r="AG35" s="2565"/>
      <c r="AH35" s="2565"/>
    </row>
    <row r="36" spans="1:76" ht="12.95" customHeight="1">
      <c r="B36" s="332"/>
      <c r="X36" s="337"/>
      <c r="Y36" s="2564"/>
      <c r="Z36" s="2564"/>
      <c r="AA36" s="2564"/>
      <c r="AB36" s="2564"/>
      <c r="AC36" s="2564"/>
      <c r="AD36" s="2565"/>
      <c r="AE36" s="2565"/>
      <c r="AF36" s="2565"/>
      <c r="AG36" s="2565"/>
      <c r="AH36" s="2565"/>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564"/>
      <c r="Z37" s="2564"/>
      <c r="AA37" s="2564"/>
      <c r="AB37" s="2564"/>
      <c r="AC37" s="2564"/>
      <c r="AD37" s="2565"/>
      <c r="AE37" s="2565"/>
      <c r="AF37" s="2565"/>
      <c r="AG37" s="2565"/>
      <c r="AH37" s="2565"/>
    </row>
    <row r="38" spans="1:76" ht="12.95" customHeight="1">
      <c r="A38" s="329"/>
      <c r="B38" s="2547" t="s">
        <v>2675</v>
      </c>
      <c r="C38" s="2548"/>
      <c r="D38" s="2548"/>
      <c r="E38" s="2548"/>
      <c r="F38" s="2548"/>
      <c r="G38" s="2548"/>
      <c r="H38" s="2548"/>
      <c r="I38" s="2548"/>
      <c r="J38" s="2548"/>
      <c r="K38" s="2548"/>
      <c r="L38" s="2548"/>
      <c r="M38" s="2548"/>
      <c r="N38" s="2548"/>
      <c r="O38" s="2548"/>
      <c r="P38" s="2548"/>
      <c r="Q38" s="2548"/>
      <c r="R38" s="2548"/>
      <c r="S38" s="2548"/>
      <c r="T38" s="2548"/>
      <c r="U38" s="2548"/>
      <c r="V38" s="2548"/>
      <c r="W38" s="2548"/>
      <c r="X38" s="2549"/>
      <c r="Y38" s="2541">
        <f>IF(T24&gt;=(T23+Y23+AD23+AI23),T28+Y28,0)</f>
        <v>177840426.48912802</v>
      </c>
      <c r="Z38" s="2541"/>
      <c r="AA38" s="2541"/>
      <c r="AB38" s="2541"/>
      <c r="AC38" s="2541"/>
      <c r="AD38" s="2541">
        <f>IF(T24&gt;=(T23+Y23+AD23+AI23),AD28+AI28,0)</f>
        <v>0</v>
      </c>
      <c r="AE38" s="2541"/>
      <c r="AF38" s="2541"/>
      <c r="AG38" s="2541"/>
      <c r="AH38" s="2541"/>
    </row>
    <row r="39" spans="1:76" ht="12.95" customHeight="1">
      <c r="B39" s="2547" t="s">
        <v>2682</v>
      </c>
      <c r="C39" s="2548"/>
      <c r="D39" s="2548"/>
      <c r="E39" s="2548"/>
      <c r="F39" s="2548"/>
      <c r="G39" s="2548"/>
      <c r="H39" s="2548"/>
      <c r="I39" s="2548"/>
      <c r="J39" s="2548"/>
      <c r="K39" s="2548"/>
      <c r="L39" s="2548"/>
      <c r="M39" s="2548"/>
      <c r="N39" s="2548"/>
      <c r="O39" s="2548"/>
      <c r="P39" s="2548"/>
      <c r="Q39" s="2548"/>
      <c r="R39" s="2548"/>
      <c r="S39" s="2548"/>
      <c r="T39" s="2548"/>
      <c r="U39" s="2548"/>
      <c r="V39" s="2548"/>
      <c r="W39" s="2548"/>
      <c r="X39" s="2549"/>
      <c r="Y39" s="2566">
        <v>0.04</v>
      </c>
      <c r="Z39" s="2566"/>
      <c r="AA39" s="2566"/>
      <c r="AB39" s="2566"/>
      <c r="AC39" s="2566"/>
      <c r="AD39" s="2566">
        <v>0.04</v>
      </c>
      <c r="AE39" s="2566"/>
      <c r="AF39" s="2566"/>
      <c r="AG39" s="2566"/>
      <c r="AH39" s="2566"/>
    </row>
    <row r="40" spans="1:76" ht="12.95" customHeight="1">
      <c r="A40" s="329"/>
      <c r="B40" s="2547" t="s">
        <v>2683</v>
      </c>
      <c r="C40" s="2548"/>
      <c r="D40" s="2548"/>
      <c r="E40" s="2548"/>
      <c r="F40" s="2548"/>
      <c r="G40" s="2548"/>
      <c r="H40" s="2548"/>
      <c r="I40" s="2548"/>
      <c r="J40" s="2548"/>
      <c r="K40" s="2548"/>
      <c r="L40" s="2548"/>
      <c r="M40" s="2548"/>
      <c r="N40" s="2548"/>
      <c r="O40" s="2548"/>
      <c r="P40" s="2548"/>
      <c r="Q40" s="2548"/>
      <c r="R40" s="2548"/>
      <c r="S40" s="2548"/>
      <c r="T40" s="2548"/>
      <c r="U40" s="2548"/>
      <c r="V40" s="2548"/>
      <c r="W40" s="2548"/>
      <c r="X40" s="2549"/>
      <c r="Y40" s="2541">
        <f>ROUND(Y38*Y39,0)</f>
        <v>7113617</v>
      </c>
      <c r="Z40" s="2541"/>
      <c r="AA40" s="2541"/>
      <c r="AB40" s="2541"/>
      <c r="AC40" s="2541"/>
      <c r="AD40" s="2563">
        <f>ROUND(AD38*AD39,0)</f>
        <v>0</v>
      </c>
      <c r="AE40" s="2541"/>
      <c r="AF40" s="2541"/>
      <c r="AG40" s="2541"/>
      <c r="AH40" s="2541"/>
    </row>
    <row r="41" spans="1:76" ht="12.95" customHeight="1">
      <c r="B41" s="2547" t="s">
        <v>2684</v>
      </c>
      <c r="C41" s="2548"/>
      <c r="D41" s="2548"/>
      <c r="E41" s="2548"/>
      <c r="F41" s="2548"/>
      <c r="G41" s="2548"/>
      <c r="H41" s="2548"/>
      <c r="I41" s="2548"/>
      <c r="J41" s="2548"/>
      <c r="K41" s="2548"/>
      <c r="L41" s="2548"/>
      <c r="M41" s="2548"/>
      <c r="N41" s="2548"/>
      <c r="O41" s="2548"/>
      <c r="P41" s="2548"/>
      <c r="Q41" s="2548"/>
      <c r="R41" s="2548"/>
      <c r="S41" s="2548"/>
      <c r="T41" s="2548"/>
      <c r="U41" s="2548"/>
      <c r="V41" s="2548"/>
      <c r="W41" s="2548"/>
      <c r="X41" s="2549"/>
      <c r="Y41" s="2551">
        <f>Y40+AD40</f>
        <v>7113617</v>
      </c>
      <c r="Z41" s="2562"/>
      <c r="AA41" s="2562"/>
      <c r="AB41" s="2562"/>
      <c r="AC41" s="2562"/>
      <c r="AD41" s="2562"/>
      <c r="AE41" s="2562"/>
      <c r="AF41" s="2562"/>
      <c r="AG41" s="2562"/>
      <c r="AH41" s="2563"/>
    </row>
    <row r="42" spans="1:76" ht="12.95" customHeight="1">
      <c r="A42" s="329"/>
      <c r="B42" s="850"/>
      <c r="C42" s="850"/>
      <c r="D42" s="850"/>
      <c r="E42" s="850"/>
      <c r="F42" s="850"/>
      <c r="G42" s="850"/>
      <c r="H42" s="850"/>
      <c r="I42" s="850"/>
      <c r="J42" s="850"/>
      <c r="K42" s="850"/>
      <c r="L42" s="850"/>
      <c r="M42" s="850"/>
      <c r="N42" s="850"/>
      <c r="O42" s="850"/>
      <c r="P42" s="850"/>
      <c r="Q42" s="850"/>
      <c r="R42" s="850"/>
      <c r="S42" s="850"/>
      <c r="T42" s="850"/>
      <c r="U42" s="850"/>
      <c r="V42" s="850"/>
      <c r="W42" s="850"/>
      <c r="X42" s="850"/>
      <c r="Y42" s="850"/>
      <c r="Z42" s="850"/>
      <c r="AA42" s="850"/>
      <c r="AB42" s="850"/>
      <c r="AC42" s="850"/>
      <c r="AD42" s="850"/>
      <c r="AE42" s="850"/>
      <c r="AF42" s="850"/>
      <c r="AG42" s="850"/>
      <c r="AH42" s="850"/>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561" t="s">
        <v>2685</v>
      </c>
      <c r="B44" s="2561"/>
      <c r="C44" s="2561"/>
      <c r="D44" s="2561"/>
      <c r="E44" s="2561"/>
      <c r="F44" s="2561"/>
      <c r="G44" s="2561"/>
      <c r="H44" s="2561"/>
      <c r="I44" s="2561"/>
      <c r="J44" s="2561"/>
      <c r="K44" s="2561"/>
      <c r="L44" s="2561"/>
      <c r="M44" s="2561"/>
      <c r="N44" s="2561"/>
      <c r="O44" s="2561"/>
      <c r="P44" s="2561"/>
      <c r="Q44" s="2561"/>
      <c r="R44" s="2561"/>
      <c r="S44" s="2561"/>
      <c r="T44" s="2561"/>
      <c r="U44" s="2561"/>
      <c r="V44" s="2561"/>
      <c r="W44" s="2561"/>
      <c r="X44" s="2561"/>
      <c r="Y44" s="2561"/>
      <c r="Z44" s="2561"/>
      <c r="AA44" s="2561"/>
      <c r="AB44" s="2561"/>
      <c r="AC44" s="2561"/>
      <c r="AD44" s="2561"/>
      <c r="AE44" s="2561"/>
      <c r="AF44" s="2561"/>
      <c r="AG44" s="2561"/>
      <c r="AH44" s="2561"/>
      <c r="AI44" s="2561"/>
      <c r="AJ44" s="2561"/>
      <c r="AK44" s="2561"/>
      <c r="AL44" s="2561"/>
      <c r="AM44" s="2561"/>
      <c r="AN44" s="2561"/>
      <c r="AO44" s="2561"/>
      <c r="AP44" s="2561"/>
      <c r="AQ44" s="2561"/>
      <c r="AR44" s="2561"/>
      <c r="AS44" s="2561"/>
      <c r="AT44" s="2561"/>
      <c r="AU44" s="2561"/>
      <c r="AV44" s="2561"/>
      <c r="AW44" s="2561"/>
      <c r="AX44" s="2561"/>
      <c r="AY44" s="2561"/>
      <c r="AZ44" s="2561"/>
      <c r="BA44" s="2561"/>
      <c r="BB44" s="2561"/>
      <c r="BC44" s="2561"/>
      <c r="BD44" s="2561"/>
      <c r="BE44" s="2561"/>
      <c r="BF44" s="2561"/>
      <c r="BG44" s="2561"/>
      <c r="BH44" s="2561"/>
      <c r="BI44" s="2561"/>
      <c r="BJ44" s="2561"/>
      <c r="BK44" s="2561"/>
      <c r="BL44" s="2561"/>
      <c r="BM44" s="2561"/>
      <c r="BN44" s="2561"/>
      <c r="BO44" s="2561"/>
      <c r="BP44" s="2561"/>
      <c r="BQ44" s="2561"/>
      <c r="BR44" s="2561"/>
      <c r="BS44" s="2561"/>
      <c r="BT44" s="2561"/>
      <c r="BU44" s="2561"/>
      <c r="BV44" s="2561"/>
      <c r="BW44" s="2561"/>
      <c r="BX44" s="2561"/>
    </row>
    <row r="45" spans="1:76" s="143" customFormat="1" ht="12.95" customHeight="1" thickTop="1"/>
    <row r="46" spans="1:76" ht="12.95" customHeight="1">
      <c r="A46" s="329" t="s">
        <v>1033</v>
      </c>
      <c r="C46" s="329" t="s">
        <v>281</v>
      </c>
    </row>
    <row r="47" spans="1:76" ht="12.95" customHeight="1">
      <c r="D47" s="329" t="s">
        <v>2686</v>
      </c>
      <c r="AB47" s="2555">
        <f>'Sources and Uses Budget'!B105-MAX(IF('Sources and Uses Budget'!B15="",0,'Sources and Uses Budget'!B15),IF(Application!AG394="",0,Application!AG394))</f>
        <v>151294076.06856</v>
      </c>
      <c r="AC47" s="2556"/>
      <c r="AD47" s="2556"/>
      <c r="AE47" s="2556"/>
      <c r="AF47" s="2557"/>
    </row>
    <row r="48" spans="1:76" ht="12.95" customHeight="1">
      <c r="D48" s="329" t="s">
        <v>174</v>
      </c>
      <c r="AB48" s="2555">
        <f>Application!AO639-MAX(IF('Sources and Uses Budget'!B15="",0,'Sources and Uses Budget'!B15),IF(Application!AG394="",0,Application!AG394))</f>
        <v>85137438</v>
      </c>
      <c r="AC48" s="2556"/>
      <c r="AD48" s="2556"/>
      <c r="AE48" s="2556"/>
      <c r="AF48" s="2557"/>
    </row>
    <row r="49" spans="1:76" ht="12.95" customHeight="1">
      <c r="D49" s="329" t="s">
        <v>2687</v>
      </c>
      <c r="AB49" s="2555">
        <f>AB47-AB48</f>
        <v>66156638.068560004</v>
      </c>
      <c r="AC49" s="2556"/>
      <c r="AD49" s="2556"/>
      <c r="AE49" s="2556"/>
      <c r="AF49" s="2557"/>
    </row>
    <row r="50" spans="1:76" ht="12.95" customHeight="1">
      <c r="D50" s="329" t="s">
        <v>2688</v>
      </c>
      <c r="AA50" s="340"/>
      <c r="AB50" s="2543">
        <v>0.93</v>
      </c>
      <c r="AC50" s="2544"/>
      <c r="AD50" s="2544"/>
      <c r="AE50" s="2544"/>
      <c r="AF50" s="2545"/>
    </row>
    <row r="51" spans="1:76" s="342" customFormat="1" ht="12.95" customHeight="1">
      <c r="A51" s="327"/>
      <c r="B51" s="327"/>
      <c r="C51" s="327"/>
      <c r="D51" s="327"/>
      <c r="E51" s="2554" t="s">
        <v>2689</v>
      </c>
      <c r="F51" s="2554"/>
      <c r="G51" s="2554"/>
      <c r="H51" s="2554"/>
      <c r="I51" s="2554"/>
      <c r="J51" s="2554"/>
      <c r="K51" s="2554"/>
      <c r="L51" s="2554"/>
      <c r="M51" s="2554"/>
      <c r="N51" s="2554"/>
      <c r="O51" s="2554"/>
      <c r="P51" s="2554"/>
      <c r="Q51" s="2554"/>
      <c r="R51" s="2554"/>
      <c r="S51" s="2554"/>
      <c r="T51" s="2554"/>
      <c r="U51" s="2554"/>
      <c r="V51" s="2554"/>
      <c r="W51" s="2554"/>
      <c r="X51" s="2554"/>
      <c r="Y51" s="2554"/>
      <c r="Z51" s="2554"/>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554"/>
      <c r="F52" s="2554"/>
      <c r="G52" s="2554"/>
      <c r="H52" s="2554"/>
      <c r="I52" s="2554"/>
      <c r="J52" s="2554"/>
      <c r="K52" s="2554"/>
      <c r="L52" s="2554"/>
      <c r="M52" s="2554"/>
      <c r="N52" s="2554"/>
      <c r="O52" s="2554"/>
      <c r="P52" s="2554"/>
      <c r="Q52" s="2554"/>
      <c r="R52" s="2554"/>
      <c r="S52" s="2554"/>
      <c r="T52" s="2554"/>
      <c r="U52" s="2554"/>
      <c r="V52" s="2554"/>
      <c r="W52" s="2554"/>
      <c r="X52" s="2554"/>
      <c r="Y52" s="2554"/>
      <c r="Z52" s="2554"/>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2690</v>
      </c>
      <c r="AB54" s="2555">
        <f>ROUND(IF(ISERROR((AB49/AB50)),0,(AB49/AB50)),0)</f>
        <v>71136170</v>
      </c>
      <c r="AC54" s="2556"/>
      <c r="AD54" s="2556"/>
      <c r="AE54" s="2556"/>
      <c r="AF54" s="2557"/>
    </row>
    <row r="55" spans="1:76" ht="12.95" customHeight="1">
      <c r="D55" s="329" t="s">
        <v>2691</v>
      </c>
      <c r="AB55" s="2555">
        <f>(AB54/10)</f>
        <v>7113617</v>
      </c>
      <c r="AC55" s="2556"/>
      <c r="AD55" s="2556"/>
      <c r="AE55" s="2556"/>
      <c r="AF55" s="2557"/>
    </row>
    <row r="56" spans="1:76" ht="12.95" customHeight="1">
      <c r="D56" s="329" t="s">
        <v>2692</v>
      </c>
      <c r="AB56" s="2558">
        <f>(IF((Y41&lt;AB55),Y41,AB55))</f>
        <v>7113617</v>
      </c>
      <c r="AC56" s="2559"/>
      <c r="AD56" s="2559"/>
      <c r="AE56" s="2559"/>
      <c r="AF56" s="2560"/>
    </row>
    <row r="57" spans="1:76" ht="12.95" customHeight="1">
      <c r="D57" s="329" t="s">
        <v>2693</v>
      </c>
      <c r="AB57" s="2555">
        <f>ROUND((10*AB56*AB50),0)</f>
        <v>66156638</v>
      </c>
      <c r="AC57" s="2556"/>
      <c r="AD57" s="2556"/>
      <c r="AE57" s="2556"/>
      <c r="AF57" s="2557"/>
    </row>
    <row r="58" spans="1:76" ht="12.95" customHeight="1">
      <c r="D58" s="329"/>
      <c r="AB58" s="348"/>
      <c r="AC58" s="348"/>
      <c r="AD58" s="348"/>
      <c r="AE58" s="348"/>
      <c r="AF58" s="348"/>
    </row>
    <row r="59" spans="1:76" ht="12.95" customHeight="1">
      <c r="D59" s="329" t="s">
        <v>2694</v>
      </c>
      <c r="AB59" s="2539">
        <f>AB49-AB57</f>
        <v>6.8560004234313965E-2</v>
      </c>
      <c r="AC59" s="2539"/>
      <c r="AD59" s="2539"/>
      <c r="AE59" s="2539"/>
      <c r="AF59" s="2539"/>
    </row>
    <row r="60" spans="1:76" ht="12.95" customHeight="1">
      <c r="D60" s="329"/>
      <c r="AB60" s="348"/>
      <c r="AC60" s="348"/>
      <c r="AD60" s="348"/>
      <c r="AE60" s="348"/>
      <c r="AF60" s="348"/>
    </row>
    <row r="61" spans="1:76" s="143" customFormat="1" ht="12.95" customHeight="1" thickBot="1">
      <c r="A61" s="2561" t="str">
        <f>IF(Application!AP205="yes","Farmworker State Credit", "State Credit" )</f>
        <v>State Credit</v>
      </c>
      <c r="B61" s="2561"/>
      <c r="C61" s="2561"/>
      <c r="D61" s="2561"/>
      <c r="E61" s="2561"/>
      <c r="F61" s="2561"/>
      <c r="G61" s="2561"/>
      <c r="H61" s="2561"/>
      <c r="I61" s="2561"/>
      <c r="J61" s="2561"/>
      <c r="K61" s="2561"/>
      <c r="L61" s="2561"/>
      <c r="M61" s="2561"/>
      <c r="N61" s="2561"/>
      <c r="O61" s="2561"/>
      <c r="P61" s="2561"/>
      <c r="Q61" s="2561"/>
      <c r="R61" s="2561"/>
      <c r="S61" s="2561"/>
      <c r="T61" s="2561"/>
      <c r="U61" s="2561"/>
      <c r="V61" s="2561"/>
      <c r="W61" s="2561"/>
      <c r="X61" s="2561"/>
      <c r="Y61" s="2561"/>
      <c r="Z61" s="2561"/>
      <c r="AA61" s="2561"/>
      <c r="AB61" s="2561"/>
      <c r="AC61" s="2561"/>
      <c r="AD61" s="2561"/>
      <c r="AE61" s="2561"/>
      <c r="AF61" s="2561"/>
      <c r="AG61" s="2561"/>
      <c r="AH61" s="2561"/>
      <c r="AI61" s="2561"/>
      <c r="AJ61" s="2561"/>
      <c r="AK61" s="2561"/>
      <c r="AL61" s="2561"/>
      <c r="AM61" s="2561"/>
      <c r="AN61" s="2561"/>
      <c r="AO61" s="2561"/>
      <c r="AP61" s="2561"/>
      <c r="AQ61" s="2561"/>
      <c r="AR61" s="2561"/>
      <c r="AS61" s="2561"/>
      <c r="AT61" s="2561"/>
      <c r="AU61" s="2561"/>
      <c r="AV61" s="2561"/>
      <c r="AW61" s="2561"/>
      <c r="AX61" s="2561"/>
      <c r="AY61" s="2561"/>
      <c r="AZ61" s="2561"/>
      <c r="BA61" s="2561"/>
      <c r="BB61" s="2561"/>
      <c r="BC61" s="2561"/>
      <c r="BD61" s="2561"/>
      <c r="BE61" s="2561"/>
      <c r="BF61" s="2561"/>
      <c r="BG61" s="2561"/>
      <c r="BH61" s="2561"/>
      <c r="BI61" s="2561"/>
      <c r="BJ61" s="2561"/>
      <c r="BK61" s="2561"/>
      <c r="BL61" s="2561"/>
      <c r="BM61" s="2561"/>
      <c r="BN61" s="2561"/>
      <c r="BO61" s="2561"/>
      <c r="BP61" s="2561"/>
      <c r="BQ61" s="2561"/>
      <c r="BR61" s="2561"/>
      <c r="BS61" s="2561"/>
      <c r="BT61" s="2561"/>
      <c r="BU61" s="2561"/>
      <c r="BV61" s="2561"/>
      <c r="BW61" s="2561"/>
      <c r="BX61" s="2561"/>
    </row>
    <row r="62" spans="1:76" s="143" customFormat="1" ht="12.95" customHeight="1" thickTop="1"/>
    <row r="63" spans="1:76" ht="12.95" customHeight="1">
      <c r="A63" s="329" t="s">
        <v>1052</v>
      </c>
      <c r="C63" s="144" t="s">
        <v>2695</v>
      </c>
      <c r="Y63" s="2550" t="s">
        <v>2696</v>
      </c>
      <c r="Z63" s="2550"/>
      <c r="AA63" s="2550"/>
      <c r="AB63" s="2550"/>
      <c r="AC63" s="2550"/>
      <c r="AD63" s="2550" t="s">
        <v>2681</v>
      </c>
      <c r="AE63" s="2550"/>
      <c r="AF63" s="2550"/>
      <c r="AG63" s="2550"/>
      <c r="AH63" s="2550"/>
    </row>
    <row r="64" spans="1:76" ht="12.95" customHeight="1">
      <c r="C64" s="329"/>
      <c r="D64" s="302" t="s">
        <v>2697</v>
      </c>
      <c r="E64" s="345"/>
      <c r="F64" s="345"/>
      <c r="G64" s="345"/>
      <c r="H64" s="345"/>
      <c r="I64" s="345"/>
      <c r="J64" s="345"/>
      <c r="K64" s="345"/>
      <c r="L64" s="345"/>
      <c r="M64" s="345"/>
      <c r="N64" s="345"/>
      <c r="O64" s="345"/>
      <c r="P64" s="345"/>
      <c r="Q64" s="345"/>
      <c r="R64" s="345"/>
      <c r="S64" s="345"/>
      <c r="T64" s="345"/>
      <c r="U64" s="345"/>
      <c r="V64" s="345"/>
      <c r="W64" s="345"/>
      <c r="X64" s="345"/>
      <c r="Y64" s="2551">
        <f>IF(Application!Z205="(select)",0,((T23*T27)+Y28))</f>
        <v>136800328.06856</v>
      </c>
      <c r="Z64" s="2552"/>
      <c r="AA64" s="2552"/>
      <c r="AB64" s="2552"/>
      <c r="AC64" s="2553"/>
      <c r="AD64" s="2551">
        <f>IF(AND(OR(Application!D211="At-Risk",Application!D211="At-Risk and Special Needs"),Application!M358="yes"),AD28+AI28,0)</f>
        <v>0</v>
      </c>
      <c r="AE64" s="2552"/>
      <c r="AF64" s="2552"/>
      <c r="AG64" s="2552"/>
      <c r="AH64" s="2553"/>
    </row>
    <row r="65" spans="1:36" ht="12.95" customHeight="1">
      <c r="C65" s="329"/>
      <c r="E65" s="935" t="s">
        <v>2698</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5" t="s">
        <v>2699</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2700</v>
      </c>
      <c r="E67" s="346"/>
      <c r="F67" s="346"/>
      <c r="G67" s="346"/>
      <c r="H67" s="346"/>
      <c r="I67" s="346"/>
      <c r="J67" s="346"/>
      <c r="K67" s="346"/>
      <c r="L67" s="346"/>
      <c r="M67" s="346"/>
      <c r="N67" s="346"/>
      <c r="O67" s="346"/>
      <c r="P67" s="346"/>
      <c r="Q67" s="346"/>
      <c r="R67" s="346"/>
      <c r="S67" s="346"/>
      <c r="T67" s="346"/>
      <c r="U67" s="346"/>
      <c r="V67" s="346"/>
      <c r="W67" s="346"/>
      <c r="X67" s="346"/>
      <c r="Y67" s="2540">
        <f>IF(Application!AP205="yes",0.75,IF(Application!Z204="15% set-aside",0.13,IF(Application!Z204="15% set-aside with qualifying low value rehab",0.95,0.3)))</f>
        <v>0.3</v>
      </c>
      <c r="Z67" s="2540"/>
      <c r="AA67" s="2540"/>
      <c r="AB67" s="2540"/>
      <c r="AC67" s="2540"/>
      <c r="AD67" s="2540">
        <f>IF(Application!Z204="15% set-aside with qualifying low value rehab", 0.95,0.13)</f>
        <v>0.13</v>
      </c>
      <c r="AE67" s="2540"/>
      <c r="AF67" s="2540"/>
      <c r="AG67" s="2540"/>
      <c r="AH67" s="2540"/>
    </row>
    <row r="68" spans="1:36" ht="12.95" customHeight="1">
      <c r="C68" s="329"/>
      <c r="D68" s="144" t="s">
        <v>2701</v>
      </c>
      <c r="Y68" s="2541">
        <f>ROUND(Y64*Y67,0)</f>
        <v>41040098</v>
      </c>
      <c r="Z68" s="2542"/>
      <c r="AA68" s="2542"/>
      <c r="AB68" s="2542"/>
      <c r="AC68" s="2542"/>
      <c r="AD68" s="2541">
        <f>ROUND(AD64*AD67,0)</f>
        <v>0</v>
      </c>
      <c r="AE68" s="2542"/>
      <c r="AF68" s="2542"/>
      <c r="AG68" s="2542"/>
      <c r="AH68" s="2542"/>
    </row>
    <row r="69" spans="1:36" ht="12.95" customHeight="1">
      <c r="C69" s="329"/>
      <c r="E69" s="329"/>
      <c r="AB69" s="347"/>
      <c r="AC69" s="347"/>
      <c r="AD69" s="347"/>
      <c r="AE69" s="347"/>
      <c r="AF69" s="347"/>
    </row>
    <row r="70" spans="1:36" ht="12.95" customHeight="1">
      <c r="A70" s="329" t="s">
        <v>1064</v>
      </c>
      <c r="C70" s="144" t="s">
        <v>287</v>
      </c>
    </row>
    <row r="71" spans="1:36" ht="12.95" customHeight="1">
      <c r="A71" s="329"/>
      <c r="C71" s="329"/>
      <c r="D71" s="144" t="s">
        <v>2702</v>
      </c>
      <c r="AB71" s="2543">
        <v>0.73</v>
      </c>
      <c r="AC71" s="2544"/>
      <c r="AD71" s="2544"/>
      <c r="AE71" s="2544"/>
      <c r="AF71" s="2545"/>
    </row>
    <row r="72" spans="1:36" ht="12.95" customHeight="1">
      <c r="A72" s="329"/>
      <c r="C72" s="329"/>
      <c r="D72" s="329"/>
      <c r="E72" s="2546" t="s">
        <v>2703</v>
      </c>
      <c r="F72" s="2546"/>
      <c r="G72" s="2546"/>
      <c r="H72" s="2546"/>
      <c r="I72" s="2546"/>
      <c r="J72" s="2546"/>
      <c r="K72" s="2546"/>
      <c r="L72" s="2546"/>
      <c r="M72" s="2546"/>
      <c r="N72" s="2546"/>
      <c r="O72" s="2546"/>
      <c r="P72" s="2546"/>
      <c r="Q72" s="2546"/>
      <c r="R72" s="2546"/>
      <c r="S72" s="2546"/>
      <c r="T72" s="2546"/>
      <c r="U72" s="2546"/>
      <c r="V72" s="2546"/>
      <c r="W72" s="2546"/>
      <c r="X72" s="2546"/>
      <c r="Y72" s="2546"/>
      <c r="Z72" s="2546"/>
      <c r="AA72" s="2546"/>
      <c r="AB72" s="365"/>
      <c r="AC72" s="365"/>
    </row>
    <row r="73" spans="1:36" ht="12.95" customHeight="1">
      <c r="A73" s="329"/>
      <c r="C73" s="329"/>
      <c r="D73" s="329"/>
      <c r="E73" s="2546"/>
      <c r="F73" s="2546"/>
      <c r="G73" s="2546"/>
      <c r="H73" s="2546"/>
      <c r="I73" s="2546"/>
      <c r="J73" s="2546"/>
      <c r="K73" s="2546"/>
      <c r="L73" s="2546"/>
      <c r="M73" s="2546"/>
      <c r="N73" s="2546"/>
      <c r="O73" s="2546"/>
      <c r="P73" s="2546"/>
      <c r="Q73" s="2546"/>
      <c r="R73" s="2546"/>
      <c r="S73" s="2546"/>
      <c r="T73" s="2546"/>
      <c r="U73" s="2546"/>
      <c r="V73" s="2546"/>
      <c r="W73" s="2546"/>
      <c r="X73" s="2546"/>
      <c r="Y73" s="2546"/>
      <c r="Z73" s="2546"/>
      <c r="AA73" s="2546"/>
      <c r="AB73" s="365"/>
      <c r="AC73" s="365"/>
    </row>
    <row r="74" spans="1:36" ht="12.95" customHeight="1">
      <c r="A74" s="329"/>
      <c r="C74" s="329"/>
      <c r="D74" s="329"/>
      <c r="E74" s="2546"/>
      <c r="F74" s="2546"/>
      <c r="G74" s="2546"/>
      <c r="H74" s="2546"/>
      <c r="I74" s="2546"/>
      <c r="J74" s="2546"/>
      <c r="K74" s="2546"/>
      <c r="L74" s="2546"/>
      <c r="M74" s="2546"/>
      <c r="N74" s="2546"/>
      <c r="O74" s="2546"/>
      <c r="P74" s="2546"/>
      <c r="Q74" s="2546"/>
      <c r="R74" s="2546"/>
      <c r="S74" s="2546"/>
      <c r="T74" s="2546"/>
      <c r="U74" s="2546"/>
      <c r="V74" s="2546"/>
      <c r="W74" s="2546"/>
      <c r="X74" s="2546"/>
      <c r="Y74" s="2546"/>
      <c r="Z74" s="2546"/>
      <c r="AA74" s="2546"/>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2704</v>
      </c>
      <c r="AB76" s="2534">
        <f>ROUND(IF(ISERROR((AB59/AB71)),0,(AB59/AB71)),0)</f>
        <v>0</v>
      </c>
      <c r="AC76" s="2534"/>
      <c r="AD76" s="2534"/>
      <c r="AE76" s="2534"/>
      <c r="AF76" s="2534"/>
    </row>
    <row r="77" spans="1:36" ht="12.95" customHeight="1">
      <c r="C77" s="329"/>
      <c r="D77" s="144" t="s">
        <v>2705</v>
      </c>
      <c r="AB77" s="2535">
        <f>IF((Y68+AD68&lt;AB76),Y68+AD68,AB76)</f>
        <v>0</v>
      </c>
      <c r="AC77" s="2536"/>
      <c r="AD77" s="2536"/>
      <c r="AE77" s="2536"/>
      <c r="AF77" s="2537"/>
    </row>
    <row r="78" spans="1:36" ht="12.95" customHeight="1">
      <c r="C78" s="329"/>
      <c r="D78" s="144" t="s">
        <v>2706</v>
      </c>
      <c r="AB78" s="2538">
        <f>AB77*AB71</f>
        <v>0</v>
      </c>
      <c r="AC78" s="2538"/>
      <c r="AD78" s="2538"/>
      <c r="AE78" s="2538"/>
      <c r="AF78" s="2538"/>
    </row>
    <row r="79" spans="1:36" ht="12.95" customHeight="1">
      <c r="C79" s="329"/>
      <c r="D79" s="329"/>
      <c r="AB79" s="350"/>
      <c r="AC79" s="350"/>
      <c r="AD79" s="350"/>
      <c r="AE79" s="350"/>
      <c r="AF79" s="350"/>
    </row>
    <row r="80" spans="1:36" ht="12.95" customHeight="1">
      <c r="D80" s="329" t="s">
        <v>2694</v>
      </c>
      <c r="AB80" s="2539">
        <f>AB49-(AB57+AB78)</f>
        <v>6.8560004234313965E-2</v>
      </c>
      <c r="AC80" s="2539"/>
      <c r="AD80" s="2539"/>
      <c r="AE80" s="2539"/>
      <c r="AF80" s="2539"/>
    </row>
    <row r="81" spans="1:78" ht="12.95" customHeight="1">
      <c r="F81" s="447"/>
      <c r="J81" s="447" t="str">
        <f>IF(AB80&gt;0,"FUNDING GAP MUST NOT EXCEED ZERO","")</f>
        <v>FUNDING GAP MUST NOT EXCEED ZERO</v>
      </c>
    </row>
    <row r="82" spans="1:78" ht="12.95" customHeight="1">
      <c r="D82" s="448"/>
    </row>
    <row r="83" spans="1:78" ht="12.95" customHeight="1" thickBot="1">
      <c r="A83" s="2561"/>
      <c r="B83" s="2561"/>
      <c r="C83" s="2561"/>
      <c r="D83" s="2561"/>
      <c r="E83" s="2561"/>
      <c r="F83" s="2561"/>
      <c r="G83" s="2561"/>
      <c r="H83" s="2561"/>
      <c r="I83" s="2561"/>
      <c r="J83" s="2561"/>
      <c r="K83" s="2561"/>
      <c r="L83" s="2561"/>
      <c r="M83" s="2561"/>
      <c r="N83" s="2561"/>
      <c r="O83" s="2561"/>
      <c r="P83" s="2561"/>
      <c r="Q83" s="2561"/>
      <c r="R83" s="2561"/>
      <c r="S83" s="2561"/>
      <c r="T83" s="2561"/>
      <c r="U83" s="2561"/>
      <c r="V83" s="2561"/>
      <c r="W83" s="2561"/>
      <c r="X83" s="2561"/>
      <c r="Y83" s="2561"/>
      <c r="Z83" s="2561"/>
      <c r="AA83" s="2561"/>
      <c r="AB83" s="2561"/>
      <c r="AC83" s="2561"/>
      <c r="AD83" s="2561"/>
      <c r="AE83" s="2561"/>
      <c r="AF83" s="2561"/>
      <c r="AG83" s="2561"/>
      <c r="AH83" s="2561"/>
      <c r="AI83" s="2561"/>
      <c r="AJ83" s="2561"/>
      <c r="AK83" s="2561"/>
      <c r="AL83" s="2561"/>
      <c r="AM83" s="2561"/>
      <c r="AN83" s="2561"/>
      <c r="AO83" s="2561"/>
      <c r="AP83" s="2561"/>
      <c r="AQ83" s="2561"/>
      <c r="AR83" s="2561"/>
      <c r="AS83" s="2561"/>
      <c r="AT83" s="2561"/>
      <c r="AU83" s="2561"/>
      <c r="AV83" s="2561"/>
      <c r="AW83" s="2561"/>
      <c r="AX83" s="2561"/>
      <c r="AY83" s="2561"/>
      <c r="AZ83" s="2561"/>
      <c r="BA83" s="2561"/>
      <c r="BB83" s="2561"/>
      <c r="BC83" s="2561"/>
      <c r="BD83" s="2561"/>
      <c r="BE83" s="2561"/>
      <c r="BF83" s="2561"/>
      <c r="BG83" s="2561"/>
      <c r="BH83" s="2561"/>
      <c r="BI83" s="2561"/>
      <c r="BJ83" s="2561"/>
      <c r="BK83" s="2561"/>
      <c r="BL83" s="2561"/>
      <c r="BM83" s="2561"/>
      <c r="BN83" s="2561"/>
      <c r="BO83" s="2561"/>
      <c r="BP83" s="2561"/>
      <c r="BQ83" s="2561"/>
      <c r="BR83" s="2561"/>
      <c r="BS83" s="2561"/>
      <c r="BT83" s="2561"/>
      <c r="BU83" s="2561"/>
      <c r="BV83" s="2561"/>
      <c r="BW83" s="2561"/>
      <c r="BX83" s="2561"/>
    </row>
    <row r="84" spans="1:78" ht="12.95" customHeight="1" thickTop="1"/>
    <row r="85" spans="1:78" ht="12.95" customHeight="1">
      <c r="A85" s="329"/>
      <c r="C85" s="144"/>
    </row>
    <row r="86" spans="1:78" ht="12.95" customHeight="1">
      <c r="D86" s="144"/>
      <c r="AB86" s="2593"/>
      <c r="AC86" s="2593"/>
      <c r="AD86" s="2593"/>
      <c r="AE86" s="2593"/>
      <c r="AF86" s="2593"/>
    </row>
    <row r="87" spans="1:78" ht="12.95" customHeight="1" thickBot="1">
      <c r="D87" s="144"/>
      <c r="AB87" s="2592"/>
      <c r="AC87" s="2592"/>
      <c r="AD87" s="2592"/>
      <c r="AE87" s="2592"/>
      <c r="AF87" s="2592"/>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5" priority="3">
      <formula>AND($T$18&gt;0,OR($C$18="",$C$18="Subtract (specify other ineligible amounts):"))</formula>
    </cfRule>
  </conditionalFormatting>
  <conditionalFormatting sqref="C18:S19">
    <cfRule type="expression" dxfId="4" priority="1">
      <formula>AND(T18&gt;0,OR(C18="",C18="Subtract (specify other ineligible amounts):"))</formula>
    </cfRule>
  </conditionalFormatting>
  <conditionalFormatting sqref="AB59:AF60 AB80:AF80">
    <cfRule type="cellIs" dxfId="3"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3" workbookViewId="0">
      <selection activeCell="C6" sqref="C6"/>
    </sheetView>
  </sheetViews>
  <sheetFormatPr defaultColWidth="9.140625"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customWidth="1"/>
    <col min="18" max="16384" width="9.140625" style="226"/>
  </cols>
  <sheetData>
    <row r="1" spans="1:12">
      <c r="A1" s="2600" t="s">
        <v>2707</v>
      </c>
      <c r="B1" s="2600"/>
      <c r="C1" s="2600"/>
      <c r="D1" s="2600"/>
      <c r="E1" s="2600"/>
      <c r="F1" s="2600"/>
      <c r="G1" s="2600"/>
      <c r="H1" s="2600"/>
      <c r="I1" s="2600"/>
      <c r="J1" s="2600"/>
      <c r="K1" s="143"/>
      <c r="L1" s="143"/>
    </row>
    <row r="2" spans="1:12">
      <c r="A2" s="148"/>
      <c r="B2" s="148"/>
      <c r="C2" s="148"/>
      <c r="D2" s="148"/>
      <c r="E2" s="148"/>
      <c r="F2" s="148"/>
      <c r="G2" s="148"/>
      <c r="H2" s="148"/>
      <c r="I2" s="148"/>
      <c r="J2" s="148"/>
    </row>
    <row r="3" spans="1:12" ht="99.75">
      <c r="A3" s="351" t="s">
        <v>2708</v>
      </c>
      <c r="B3" s="351" t="s">
        <v>2709</v>
      </c>
      <c r="C3" s="351" t="s">
        <v>2710</v>
      </c>
      <c r="D3" s="1070" t="s">
        <v>2711</v>
      </c>
      <c r="E3" s="143"/>
      <c r="F3" s="1070" t="s">
        <v>2712</v>
      </c>
      <c r="G3" s="351" t="s">
        <v>2713</v>
      </c>
      <c r="H3" s="352"/>
      <c r="I3" s="351" t="s">
        <v>2714</v>
      </c>
      <c r="J3" s="351" t="s">
        <v>2715</v>
      </c>
      <c r="K3" s="143"/>
      <c r="L3" s="227"/>
    </row>
    <row r="4" spans="1:12">
      <c r="A4" s="353" t="str">
        <f>Application!B718</f>
        <v>SRO/Studio</v>
      </c>
      <c r="B4" s="1002">
        <f>Application!G718</f>
        <v>55</v>
      </c>
      <c r="C4" s="1003" t="s">
        <v>1094</v>
      </c>
      <c r="D4" s="353">
        <f>Application!O718</f>
        <v>630.79999999999995</v>
      </c>
      <c r="E4" s="354"/>
      <c r="F4" s="1004">
        <v>2400</v>
      </c>
      <c r="G4" s="353">
        <f>F4*B4</f>
        <v>132000</v>
      </c>
      <c r="H4" s="354"/>
      <c r="I4" s="353">
        <f t="shared" ref="I4:I27" si="0">IF(F4=0,"",(F4-D4))</f>
        <v>1769.2</v>
      </c>
      <c r="J4" s="353">
        <f t="shared" ref="J4:J27" si="1">IF(F4=0,"",(I4*B4))</f>
        <v>97306</v>
      </c>
      <c r="K4" s="143"/>
      <c r="L4" s="227"/>
    </row>
    <row r="5" spans="1:12">
      <c r="A5" s="353" t="str">
        <f>Application!B719</f>
        <v>SRO/Studio</v>
      </c>
      <c r="B5" s="1002">
        <f>Application!G719</f>
        <v>19</v>
      </c>
      <c r="C5" s="1003" t="s">
        <v>1094</v>
      </c>
      <c r="D5" s="353">
        <f>Application!O719</f>
        <v>1072</v>
      </c>
      <c r="E5" s="354"/>
      <c r="F5" s="1004">
        <f>F4</f>
        <v>2400</v>
      </c>
      <c r="G5" s="353">
        <f t="shared" ref="G5:G38" si="2">F5*B5</f>
        <v>45600</v>
      </c>
      <c r="H5" s="354"/>
      <c r="I5" s="353">
        <f t="shared" si="0"/>
        <v>1328</v>
      </c>
      <c r="J5" s="353">
        <f t="shared" si="1"/>
        <v>25232</v>
      </c>
      <c r="K5" s="143"/>
      <c r="L5" s="227"/>
    </row>
    <row r="6" spans="1:12">
      <c r="A6" s="353" t="str">
        <f>Application!B720</f>
        <v>SRO/Studio</v>
      </c>
      <c r="B6" s="1002">
        <f>Application!G720</f>
        <v>6</v>
      </c>
      <c r="C6" s="1003"/>
      <c r="D6" s="353">
        <f>Application!O720</f>
        <v>1513.1999999999998</v>
      </c>
      <c r="E6" s="354"/>
      <c r="F6" s="1004"/>
      <c r="G6" s="353">
        <f t="shared" si="2"/>
        <v>0</v>
      </c>
      <c r="H6" s="354"/>
      <c r="I6" s="353" t="str">
        <f t="shared" si="0"/>
        <v/>
      </c>
      <c r="J6" s="353" t="str">
        <f t="shared" si="1"/>
        <v/>
      </c>
      <c r="K6" s="143"/>
      <c r="L6" s="227"/>
    </row>
    <row r="7" spans="1:12">
      <c r="A7" s="353" t="str">
        <f>Application!B721</f>
        <v>SRO/Studio</v>
      </c>
      <c r="B7" s="1002">
        <f>Application!G721</f>
        <v>18</v>
      </c>
      <c r="C7" s="1003"/>
      <c r="D7" s="353">
        <f>Application!O721</f>
        <v>1733.8000000000002</v>
      </c>
      <c r="E7" s="354"/>
      <c r="F7" s="1004"/>
      <c r="G7" s="353">
        <f t="shared" si="2"/>
        <v>0</v>
      </c>
      <c r="H7" s="354"/>
      <c r="I7" s="353" t="str">
        <f t="shared" si="0"/>
        <v/>
      </c>
      <c r="J7" s="353" t="str">
        <f t="shared" si="1"/>
        <v/>
      </c>
      <c r="K7" s="143"/>
      <c r="L7" s="227"/>
    </row>
    <row r="8" spans="1:12">
      <c r="A8" s="353">
        <f>Application!B722</f>
        <v>0</v>
      </c>
      <c r="B8" s="1002">
        <f>Application!G722</f>
        <v>0</v>
      </c>
      <c r="C8" s="1003"/>
      <c r="D8" s="353">
        <f>Application!O722</f>
        <v>0</v>
      </c>
      <c r="E8" s="354"/>
      <c r="F8" s="1004"/>
      <c r="G8" s="353">
        <f t="shared" si="2"/>
        <v>0</v>
      </c>
      <c r="H8" s="354"/>
      <c r="I8" s="353" t="str">
        <f t="shared" si="0"/>
        <v/>
      </c>
      <c r="J8" s="353" t="str">
        <f t="shared" si="1"/>
        <v/>
      </c>
      <c r="K8" s="143"/>
      <c r="L8" s="227"/>
    </row>
    <row r="9" spans="1:12">
      <c r="A9" s="353" t="str">
        <f>Application!B723</f>
        <v>1 Bedroom</v>
      </c>
      <c r="B9" s="1002">
        <f>Application!G723</f>
        <v>62</v>
      </c>
      <c r="C9" s="1003" t="s">
        <v>1094</v>
      </c>
      <c r="D9" s="353">
        <f>Application!O723</f>
        <v>665.19999999999993</v>
      </c>
      <c r="E9" s="354"/>
      <c r="F9" s="1004">
        <v>2600</v>
      </c>
      <c r="G9" s="353">
        <f t="shared" si="2"/>
        <v>161200</v>
      </c>
      <c r="H9" s="354"/>
      <c r="I9" s="353">
        <f t="shared" si="0"/>
        <v>1934.8000000000002</v>
      </c>
      <c r="J9" s="353">
        <f t="shared" si="1"/>
        <v>119957.6</v>
      </c>
      <c r="K9" s="143"/>
      <c r="L9" s="227"/>
    </row>
    <row r="10" spans="1:12">
      <c r="A10" s="353" t="str">
        <f>Application!B724</f>
        <v>1 Bedroom</v>
      </c>
      <c r="B10" s="1002">
        <f>Application!G724</f>
        <v>34</v>
      </c>
      <c r="C10" s="1003" t="s">
        <v>1094</v>
      </c>
      <c r="D10" s="353">
        <f>Application!O724</f>
        <v>1138</v>
      </c>
      <c r="E10" s="354"/>
      <c r="F10" s="1004">
        <f>F9</f>
        <v>2600</v>
      </c>
      <c r="G10" s="353">
        <f t="shared" si="2"/>
        <v>88400</v>
      </c>
      <c r="H10" s="354"/>
      <c r="I10" s="353">
        <f t="shared" si="0"/>
        <v>1462</v>
      </c>
      <c r="J10" s="353">
        <f t="shared" si="1"/>
        <v>49708</v>
      </c>
      <c r="K10" s="143"/>
      <c r="L10" s="227"/>
    </row>
    <row r="11" spans="1:12">
      <c r="A11" s="353" t="str">
        <f>Application!B725</f>
        <v>1 Bedroom</v>
      </c>
      <c r="B11" s="1002">
        <f>Application!G725</f>
        <v>8</v>
      </c>
      <c r="C11" s="1003"/>
      <c r="D11" s="353">
        <f>Application!O725</f>
        <v>1610.8</v>
      </c>
      <c r="E11" s="354"/>
      <c r="F11" s="1004"/>
      <c r="G11" s="353">
        <f t="shared" si="2"/>
        <v>0</v>
      </c>
      <c r="H11" s="354"/>
      <c r="I11" s="353" t="str">
        <f t="shared" si="0"/>
        <v/>
      </c>
      <c r="J11" s="353" t="str">
        <f t="shared" si="1"/>
        <v/>
      </c>
      <c r="K11" s="143"/>
      <c r="L11" s="227"/>
    </row>
    <row r="12" spans="1:12">
      <c r="A12" s="353" t="str">
        <f>Application!B726</f>
        <v>1 Bedroom</v>
      </c>
      <c r="B12" s="1002">
        <f>Application!G726</f>
        <v>33</v>
      </c>
      <c r="C12" s="1003"/>
      <c r="D12" s="353">
        <f>Application!O726</f>
        <v>1847.2</v>
      </c>
      <c r="E12" s="354"/>
      <c r="F12" s="1004"/>
      <c r="G12" s="353">
        <f t="shared" si="2"/>
        <v>0</v>
      </c>
      <c r="H12" s="354"/>
      <c r="I12" s="353" t="str">
        <f t="shared" si="0"/>
        <v/>
      </c>
      <c r="J12" s="353" t="str">
        <f t="shared" si="1"/>
        <v/>
      </c>
      <c r="K12" s="143"/>
      <c r="L12" s="227"/>
    </row>
    <row r="13" spans="1:12">
      <c r="A13" s="353">
        <f>Application!B727</f>
        <v>0</v>
      </c>
      <c r="B13" s="1002">
        <f>Application!G727</f>
        <v>0</v>
      </c>
      <c r="C13" s="1003"/>
      <c r="D13" s="353">
        <f>Application!O727</f>
        <v>0</v>
      </c>
      <c r="E13" s="354"/>
      <c r="F13" s="1004"/>
      <c r="G13" s="353">
        <f t="shared" si="2"/>
        <v>0</v>
      </c>
      <c r="H13" s="354"/>
      <c r="I13" s="353" t="str">
        <f t="shared" si="0"/>
        <v/>
      </c>
      <c r="J13" s="353" t="str">
        <f t="shared" si="1"/>
        <v/>
      </c>
      <c r="K13" s="143"/>
      <c r="L13" s="227"/>
    </row>
    <row r="14" spans="1:12">
      <c r="A14" s="353">
        <f>Application!B728</f>
        <v>0</v>
      </c>
      <c r="B14" s="1002">
        <f>Application!G728</f>
        <v>0</v>
      </c>
      <c r="C14" s="1003"/>
      <c r="D14" s="353">
        <f>Application!O728</f>
        <v>0</v>
      </c>
      <c r="E14" s="354"/>
      <c r="F14" s="1004"/>
      <c r="G14" s="353">
        <f t="shared" si="2"/>
        <v>0</v>
      </c>
      <c r="H14" s="354"/>
      <c r="I14" s="353" t="str">
        <f t="shared" si="0"/>
        <v/>
      </c>
      <c r="J14" s="353" t="str">
        <f t="shared" si="1"/>
        <v/>
      </c>
      <c r="K14" s="143"/>
      <c r="L14" s="227"/>
    </row>
    <row r="15" spans="1:12">
      <c r="A15" s="353">
        <f>Application!B729</f>
        <v>0</v>
      </c>
      <c r="B15" s="1002">
        <f>Application!G729</f>
        <v>0</v>
      </c>
      <c r="C15" s="1003"/>
      <c r="D15" s="353">
        <f>Application!O729</f>
        <v>0</v>
      </c>
      <c r="E15" s="354"/>
      <c r="F15" s="1004"/>
      <c r="G15" s="353">
        <f t="shared" si="2"/>
        <v>0</v>
      </c>
      <c r="H15" s="354"/>
      <c r="I15" s="353" t="str">
        <f t="shared" si="0"/>
        <v/>
      </c>
      <c r="J15" s="353" t="str">
        <f t="shared" si="1"/>
        <v/>
      </c>
      <c r="K15" s="143"/>
      <c r="L15" s="227"/>
    </row>
    <row r="16" spans="1:12">
      <c r="A16" s="353">
        <f>Application!B730</f>
        <v>0</v>
      </c>
      <c r="B16" s="1002">
        <f>Application!G730</f>
        <v>0</v>
      </c>
      <c r="C16" s="1003"/>
      <c r="D16" s="353">
        <f>Application!O730</f>
        <v>0</v>
      </c>
      <c r="E16" s="354"/>
      <c r="F16" s="1004"/>
      <c r="G16" s="353">
        <f t="shared" si="2"/>
        <v>0</v>
      </c>
      <c r="H16" s="354"/>
      <c r="I16" s="353" t="str">
        <f t="shared" si="0"/>
        <v/>
      </c>
      <c r="J16" s="353" t="str">
        <f t="shared" si="1"/>
        <v/>
      </c>
      <c r="K16" s="143"/>
      <c r="L16" s="227"/>
    </row>
    <row r="17" spans="1:12">
      <c r="A17" s="353">
        <f>Application!B731</f>
        <v>0</v>
      </c>
      <c r="B17" s="1002">
        <f>Application!G731</f>
        <v>0</v>
      </c>
      <c r="C17" s="1003"/>
      <c r="D17" s="353">
        <f>Application!O731</f>
        <v>0</v>
      </c>
      <c r="E17" s="354"/>
      <c r="F17" s="1004"/>
      <c r="G17" s="353">
        <f t="shared" si="2"/>
        <v>0</v>
      </c>
      <c r="H17" s="354"/>
      <c r="I17" s="353" t="str">
        <f t="shared" si="0"/>
        <v/>
      </c>
      <c r="J17" s="353" t="str">
        <f t="shared" si="1"/>
        <v/>
      </c>
      <c r="K17" s="143"/>
      <c r="L17" s="227"/>
    </row>
    <row r="18" spans="1:12">
      <c r="A18" s="353">
        <f>Application!B732</f>
        <v>0</v>
      </c>
      <c r="B18" s="1002">
        <f>Application!G732</f>
        <v>0</v>
      </c>
      <c r="C18" s="1003"/>
      <c r="D18" s="353">
        <f>Application!O732</f>
        <v>0</v>
      </c>
      <c r="E18" s="354"/>
      <c r="F18" s="1004"/>
      <c r="G18" s="353">
        <f t="shared" si="2"/>
        <v>0</v>
      </c>
      <c r="H18" s="354"/>
      <c r="I18" s="353" t="str">
        <f t="shared" si="0"/>
        <v/>
      </c>
      <c r="J18" s="353" t="str">
        <f t="shared" si="1"/>
        <v/>
      </c>
      <c r="K18" s="143"/>
      <c r="L18" s="227"/>
    </row>
    <row r="19" spans="1:12">
      <c r="A19" s="353">
        <f>Application!B733</f>
        <v>0</v>
      </c>
      <c r="B19" s="1002">
        <f>Application!G733</f>
        <v>0</v>
      </c>
      <c r="C19" s="1003"/>
      <c r="D19" s="353">
        <f>Application!O733</f>
        <v>0</v>
      </c>
      <c r="E19" s="354"/>
      <c r="F19" s="1004"/>
      <c r="G19" s="353">
        <f t="shared" si="2"/>
        <v>0</v>
      </c>
      <c r="H19" s="354"/>
      <c r="I19" s="353" t="str">
        <f t="shared" si="0"/>
        <v/>
      </c>
      <c r="J19" s="353" t="str">
        <f t="shared" si="1"/>
        <v/>
      </c>
      <c r="K19" s="143"/>
      <c r="L19" s="227"/>
    </row>
    <row r="20" spans="1:12">
      <c r="A20" s="353">
        <f>Application!B734</f>
        <v>0</v>
      </c>
      <c r="B20" s="1002">
        <f>Application!G734</f>
        <v>0</v>
      </c>
      <c r="C20" s="1003"/>
      <c r="D20" s="353">
        <f>Application!O734</f>
        <v>0</v>
      </c>
      <c r="E20" s="354"/>
      <c r="F20" s="1004"/>
      <c r="G20" s="353">
        <f t="shared" si="2"/>
        <v>0</v>
      </c>
      <c r="H20" s="354"/>
      <c r="I20" s="353" t="str">
        <f t="shared" si="0"/>
        <v/>
      </c>
      <c r="J20" s="353" t="str">
        <f t="shared" si="1"/>
        <v/>
      </c>
      <c r="K20" s="143"/>
      <c r="L20" s="227"/>
    </row>
    <row r="21" spans="1:12">
      <c r="A21" s="353">
        <f>Application!B735</f>
        <v>0</v>
      </c>
      <c r="B21" s="1002">
        <f>Application!G735</f>
        <v>0</v>
      </c>
      <c r="C21" s="1003"/>
      <c r="D21" s="353">
        <f>Application!O735</f>
        <v>0</v>
      </c>
      <c r="E21" s="354"/>
      <c r="F21" s="1004"/>
      <c r="G21" s="353">
        <f t="shared" si="2"/>
        <v>0</v>
      </c>
      <c r="H21" s="354"/>
      <c r="I21" s="353" t="str">
        <f t="shared" si="0"/>
        <v/>
      </c>
      <c r="J21" s="353" t="str">
        <f t="shared" si="1"/>
        <v/>
      </c>
      <c r="K21" s="143"/>
      <c r="L21" s="227"/>
    </row>
    <row r="22" spans="1:12">
      <c r="A22" s="353">
        <f>Application!B736</f>
        <v>0</v>
      </c>
      <c r="B22" s="1002">
        <f>Application!G736</f>
        <v>0</v>
      </c>
      <c r="C22" s="1003"/>
      <c r="D22" s="353">
        <f>Application!O736</f>
        <v>0</v>
      </c>
      <c r="E22" s="354"/>
      <c r="F22" s="1004"/>
      <c r="G22" s="353">
        <f t="shared" si="2"/>
        <v>0</v>
      </c>
      <c r="H22" s="354"/>
      <c r="I22" s="353" t="str">
        <f t="shared" si="0"/>
        <v/>
      </c>
      <c r="J22" s="353" t="str">
        <f t="shared" si="1"/>
        <v/>
      </c>
      <c r="K22" s="143"/>
      <c r="L22" s="227"/>
    </row>
    <row r="23" spans="1:12">
      <c r="A23" s="353">
        <f>Application!B737</f>
        <v>0</v>
      </c>
      <c r="B23" s="1002">
        <f>Application!G737</f>
        <v>0</v>
      </c>
      <c r="C23" s="1003"/>
      <c r="D23" s="353">
        <f>Application!O737</f>
        <v>0</v>
      </c>
      <c r="E23" s="354"/>
      <c r="F23" s="1004"/>
      <c r="G23" s="353">
        <f t="shared" si="2"/>
        <v>0</v>
      </c>
      <c r="H23" s="354"/>
      <c r="I23" s="353" t="str">
        <f t="shared" si="0"/>
        <v/>
      </c>
      <c r="J23" s="353" t="str">
        <f t="shared" si="1"/>
        <v/>
      </c>
      <c r="K23" s="143"/>
      <c r="L23" s="227"/>
    </row>
    <row r="24" spans="1:12">
      <c r="A24" s="353">
        <f>Application!B738</f>
        <v>0</v>
      </c>
      <c r="B24" s="1002">
        <f>Application!G738</f>
        <v>0</v>
      </c>
      <c r="C24" s="1003"/>
      <c r="D24" s="353">
        <f>Application!O738</f>
        <v>0</v>
      </c>
      <c r="E24" s="354"/>
      <c r="F24" s="1004"/>
      <c r="G24" s="353">
        <f t="shared" si="2"/>
        <v>0</v>
      </c>
      <c r="H24" s="354"/>
      <c r="I24" s="353" t="str">
        <f t="shared" si="0"/>
        <v/>
      </c>
      <c r="J24" s="353" t="str">
        <f t="shared" si="1"/>
        <v/>
      </c>
      <c r="K24" s="143"/>
      <c r="L24" s="227"/>
    </row>
    <row r="25" spans="1:12">
      <c r="A25" s="353">
        <f>Application!B739</f>
        <v>0</v>
      </c>
      <c r="B25" s="1002">
        <f>Application!G739</f>
        <v>0</v>
      </c>
      <c r="C25" s="1003"/>
      <c r="D25" s="353">
        <f>Application!O739</f>
        <v>0</v>
      </c>
      <c r="E25" s="354"/>
      <c r="F25" s="1004"/>
      <c r="G25" s="353">
        <f t="shared" si="2"/>
        <v>0</v>
      </c>
      <c r="H25" s="354"/>
      <c r="I25" s="353" t="str">
        <f t="shared" si="0"/>
        <v/>
      </c>
      <c r="J25" s="353" t="str">
        <f t="shared" si="1"/>
        <v/>
      </c>
      <c r="K25" s="143"/>
      <c r="L25" s="227"/>
    </row>
    <row r="26" spans="1:12">
      <c r="A26" s="353">
        <f>Application!B740</f>
        <v>0</v>
      </c>
      <c r="B26" s="1002">
        <f>Application!G740</f>
        <v>0</v>
      </c>
      <c r="C26" s="1003"/>
      <c r="D26" s="353">
        <f>Application!O740</f>
        <v>0</v>
      </c>
      <c r="E26" s="354"/>
      <c r="F26" s="1004"/>
      <c r="G26" s="353">
        <f t="shared" si="2"/>
        <v>0</v>
      </c>
      <c r="H26" s="354"/>
      <c r="I26" s="353" t="str">
        <f t="shared" si="0"/>
        <v/>
      </c>
      <c r="J26" s="353" t="str">
        <f t="shared" si="1"/>
        <v/>
      </c>
      <c r="K26" s="143"/>
      <c r="L26" s="227"/>
    </row>
    <row r="27" spans="1:12">
      <c r="A27" s="353">
        <f>Application!B741</f>
        <v>0</v>
      </c>
      <c r="B27" s="1002">
        <f>Application!G741</f>
        <v>0</v>
      </c>
      <c r="C27" s="1003"/>
      <c r="D27" s="353">
        <f>Application!O741</f>
        <v>0</v>
      </c>
      <c r="E27" s="354"/>
      <c r="F27" s="1004"/>
      <c r="G27" s="353">
        <f t="shared" si="2"/>
        <v>0</v>
      </c>
      <c r="H27" s="354"/>
      <c r="I27" s="353" t="str">
        <f t="shared" si="0"/>
        <v/>
      </c>
      <c r="J27" s="353" t="str">
        <f t="shared" si="1"/>
        <v/>
      </c>
      <c r="K27" s="143"/>
      <c r="L27" s="227"/>
    </row>
    <row r="28" spans="1:12">
      <c r="A28" s="353">
        <f>Application!B742</f>
        <v>0</v>
      </c>
      <c r="B28" s="1002">
        <f>Application!G742</f>
        <v>0</v>
      </c>
      <c r="C28" s="1003"/>
      <c r="D28" s="353">
        <f>Application!O742</f>
        <v>0</v>
      </c>
      <c r="E28" s="354"/>
      <c r="F28" s="1004"/>
      <c r="G28" s="353">
        <f t="shared" si="2"/>
        <v>0</v>
      </c>
      <c r="H28" s="354"/>
      <c r="I28" s="353" t="str">
        <f t="shared" ref="I28:I37" si="3">IF(F28=0,"",(F28-D28))</f>
        <v/>
      </c>
      <c r="J28" s="353" t="str">
        <f t="shared" ref="J28:J37" si="4">IF(F28=0,"",(I28*B28))</f>
        <v/>
      </c>
      <c r="K28" s="143"/>
      <c r="L28" s="227"/>
    </row>
    <row r="29" spans="1:12">
      <c r="A29" s="353">
        <f>Application!B743</f>
        <v>0</v>
      </c>
      <c r="B29" s="1002">
        <f>Application!G743</f>
        <v>0</v>
      </c>
      <c r="C29" s="1003"/>
      <c r="D29" s="353">
        <f>Application!O743</f>
        <v>0</v>
      </c>
      <c r="E29" s="354"/>
      <c r="F29" s="1004"/>
      <c r="G29" s="353">
        <f t="shared" si="2"/>
        <v>0</v>
      </c>
      <c r="H29" s="354"/>
      <c r="I29" s="353" t="str">
        <f t="shared" si="3"/>
        <v/>
      </c>
      <c r="J29" s="353" t="str">
        <f t="shared" si="4"/>
        <v/>
      </c>
      <c r="K29" s="143"/>
      <c r="L29" s="227"/>
    </row>
    <row r="30" spans="1:12">
      <c r="A30" s="353">
        <f>Application!B744</f>
        <v>0</v>
      </c>
      <c r="B30" s="1002">
        <f>Application!G744</f>
        <v>0</v>
      </c>
      <c r="C30" s="1003"/>
      <c r="D30" s="353">
        <f>Application!O744</f>
        <v>0</v>
      </c>
      <c r="E30" s="354"/>
      <c r="F30" s="1004"/>
      <c r="G30" s="353">
        <f t="shared" si="2"/>
        <v>0</v>
      </c>
      <c r="H30" s="354"/>
      <c r="I30" s="353" t="str">
        <f t="shared" si="3"/>
        <v/>
      </c>
      <c r="J30" s="353" t="str">
        <f t="shared" si="4"/>
        <v/>
      </c>
      <c r="K30" s="143"/>
      <c r="L30" s="227"/>
    </row>
    <row r="31" spans="1:12">
      <c r="A31" s="353">
        <f>Application!B745</f>
        <v>0</v>
      </c>
      <c r="B31" s="1002">
        <f>Application!G745</f>
        <v>0</v>
      </c>
      <c r="C31" s="1003"/>
      <c r="D31" s="353">
        <f>Application!O745</f>
        <v>0</v>
      </c>
      <c r="E31" s="354"/>
      <c r="F31" s="1004"/>
      <c r="G31" s="353">
        <f t="shared" si="2"/>
        <v>0</v>
      </c>
      <c r="H31" s="354"/>
      <c r="I31" s="353" t="str">
        <f t="shared" si="3"/>
        <v/>
      </c>
      <c r="J31" s="353" t="str">
        <f t="shared" si="4"/>
        <v/>
      </c>
      <c r="K31" s="143"/>
      <c r="L31" s="227"/>
    </row>
    <row r="32" spans="1:12">
      <c r="A32" s="353">
        <f>Application!B746</f>
        <v>0</v>
      </c>
      <c r="B32" s="1002">
        <f>Application!G746</f>
        <v>0</v>
      </c>
      <c r="C32" s="1003"/>
      <c r="D32" s="353">
        <f>Application!O746</f>
        <v>0</v>
      </c>
      <c r="E32" s="354"/>
      <c r="F32" s="1004"/>
      <c r="G32" s="353">
        <f t="shared" si="2"/>
        <v>0</v>
      </c>
      <c r="H32" s="354"/>
      <c r="I32" s="353" t="str">
        <f t="shared" si="3"/>
        <v/>
      </c>
      <c r="J32" s="353" t="str">
        <f t="shared" si="4"/>
        <v/>
      </c>
      <c r="K32" s="143"/>
      <c r="L32" s="227"/>
    </row>
    <row r="33" spans="1:12">
      <c r="A33" s="353">
        <f>Application!B747</f>
        <v>0</v>
      </c>
      <c r="B33" s="1002">
        <f>Application!G747</f>
        <v>0</v>
      </c>
      <c r="C33" s="1003"/>
      <c r="D33" s="353">
        <f>Application!O747</f>
        <v>0</v>
      </c>
      <c r="E33" s="354"/>
      <c r="F33" s="1004"/>
      <c r="G33" s="353">
        <f t="shared" si="2"/>
        <v>0</v>
      </c>
      <c r="H33" s="354"/>
      <c r="I33" s="353" t="str">
        <f t="shared" si="3"/>
        <v/>
      </c>
      <c r="J33" s="353" t="str">
        <f t="shared" si="4"/>
        <v/>
      </c>
      <c r="K33" s="143"/>
      <c r="L33" s="227"/>
    </row>
    <row r="34" spans="1:12">
      <c r="A34" s="353">
        <f>Application!B748</f>
        <v>0</v>
      </c>
      <c r="B34" s="1002">
        <f>Application!G748</f>
        <v>0</v>
      </c>
      <c r="C34" s="1003"/>
      <c r="D34" s="353">
        <f>Application!O748</f>
        <v>0</v>
      </c>
      <c r="E34" s="354"/>
      <c r="F34" s="1004"/>
      <c r="G34" s="353">
        <f t="shared" si="2"/>
        <v>0</v>
      </c>
      <c r="H34" s="354"/>
      <c r="I34" s="353" t="str">
        <f t="shared" si="3"/>
        <v/>
      </c>
      <c r="J34" s="353" t="str">
        <f t="shared" si="4"/>
        <v/>
      </c>
      <c r="K34" s="143"/>
      <c r="L34" s="227"/>
    </row>
    <row r="35" spans="1:12">
      <c r="A35" s="353">
        <f>Application!B749</f>
        <v>0</v>
      </c>
      <c r="B35" s="1002">
        <f>Application!G749</f>
        <v>0</v>
      </c>
      <c r="C35" s="1003"/>
      <c r="D35" s="353">
        <f>Application!O749</f>
        <v>0</v>
      </c>
      <c r="E35" s="354"/>
      <c r="F35" s="1004"/>
      <c r="G35" s="353">
        <f t="shared" si="2"/>
        <v>0</v>
      </c>
      <c r="H35" s="354"/>
      <c r="I35" s="353" t="str">
        <f t="shared" si="3"/>
        <v/>
      </c>
      <c r="J35" s="353" t="str">
        <f t="shared" si="4"/>
        <v/>
      </c>
      <c r="K35" s="143"/>
      <c r="L35" s="227"/>
    </row>
    <row r="36" spans="1:12">
      <c r="A36" s="353">
        <f>Application!B750</f>
        <v>0</v>
      </c>
      <c r="B36" s="1002">
        <f>Application!G750</f>
        <v>0</v>
      </c>
      <c r="C36" s="1003"/>
      <c r="D36" s="353">
        <f>Application!O750</f>
        <v>0</v>
      </c>
      <c r="E36" s="354"/>
      <c r="F36" s="1004"/>
      <c r="G36" s="353">
        <f t="shared" si="2"/>
        <v>0</v>
      </c>
      <c r="H36" s="354"/>
      <c r="I36" s="353" t="str">
        <f t="shared" si="3"/>
        <v/>
      </c>
      <c r="J36" s="353" t="str">
        <f t="shared" si="4"/>
        <v/>
      </c>
      <c r="K36" s="143"/>
      <c r="L36" s="227"/>
    </row>
    <row r="37" spans="1:12">
      <c r="A37" s="353">
        <f>Application!B751</f>
        <v>0</v>
      </c>
      <c r="B37" s="1002">
        <f>Application!G751</f>
        <v>0</v>
      </c>
      <c r="C37" s="1003"/>
      <c r="D37" s="353">
        <f>Application!O751</f>
        <v>0</v>
      </c>
      <c r="E37" s="354"/>
      <c r="F37" s="1004"/>
      <c r="G37" s="353">
        <f t="shared" si="2"/>
        <v>0</v>
      </c>
      <c r="H37" s="354"/>
      <c r="I37" s="353" t="str">
        <f t="shared" si="3"/>
        <v/>
      </c>
      <c r="J37" s="353" t="str">
        <f t="shared" si="4"/>
        <v/>
      </c>
      <c r="K37" s="143"/>
      <c r="L37" s="227"/>
    </row>
    <row r="38" spans="1:12">
      <c r="A38" s="353">
        <f>Application!B752</f>
        <v>0</v>
      </c>
      <c r="B38" s="1002">
        <f>Application!G752</f>
        <v>0</v>
      </c>
      <c r="C38" s="1003"/>
      <c r="D38" s="353">
        <f>Application!O752</f>
        <v>0</v>
      </c>
      <c r="E38" s="354"/>
      <c r="F38" s="1004"/>
      <c r="G38" s="353">
        <f t="shared" si="2"/>
        <v>0</v>
      </c>
      <c r="H38" s="354"/>
      <c r="I38" s="353" t="str">
        <f>IF(F38=0,"",(F38-D38))</f>
        <v/>
      </c>
      <c r="J38" s="353" t="str">
        <f>IF(F38=0,"",(I38*B38))</f>
        <v/>
      </c>
      <c r="K38" s="143"/>
      <c r="L38" s="227"/>
    </row>
    <row r="39" spans="1:12">
      <c r="A39" s="143"/>
      <c r="B39" s="143"/>
      <c r="C39" s="143"/>
      <c r="D39" s="354"/>
      <c r="E39" s="354"/>
      <c r="F39" s="354"/>
      <c r="G39" s="354"/>
      <c r="H39" s="354"/>
      <c r="I39" s="354"/>
      <c r="J39" s="143"/>
      <c r="K39" s="143"/>
      <c r="L39" s="227"/>
    </row>
    <row r="40" spans="1:12" ht="15">
      <c r="A40" s="355" t="s">
        <v>2716</v>
      </c>
      <c r="B40" s="356"/>
      <c r="C40" s="356"/>
      <c r="D40" s="357">
        <f>Application!O753</f>
        <v>249128</v>
      </c>
      <c r="E40" s="354"/>
      <c r="F40" s="354"/>
      <c r="G40" s="357">
        <f>SUM(G4:G38)*12</f>
        <v>5126400</v>
      </c>
      <c r="H40" s="358"/>
      <c r="I40" s="356"/>
      <c r="J40" s="357">
        <f>SUM(J4:J38)*12</f>
        <v>3506443.1999999997</v>
      </c>
      <c r="K40" s="143"/>
      <c r="L40" s="228"/>
    </row>
    <row r="41" spans="1:12" ht="15">
      <c r="A41" s="355"/>
      <c r="B41" s="356"/>
      <c r="C41" s="356"/>
      <c r="D41" s="358"/>
      <c r="E41" s="354"/>
      <c r="F41" s="354"/>
      <c r="G41" s="358"/>
      <c r="H41" s="358"/>
      <c r="I41" s="356"/>
      <c r="J41" s="358"/>
      <c r="K41" s="143"/>
      <c r="L41" s="228"/>
    </row>
    <row r="42" spans="1:12">
      <c r="A42" s="359" t="s">
        <v>2717</v>
      </c>
      <c r="B42" s="148"/>
      <c r="C42" s="148"/>
      <c r="D42" s="148"/>
      <c r="E42" s="148"/>
      <c r="F42" s="148"/>
      <c r="G42" s="148"/>
      <c r="H42" s="148"/>
      <c r="I42" s="148"/>
      <c r="J42" s="148"/>
    </row>
    <row r="43" spans="1:12">
      <c r="A43" s="359" t="s">
        <v>2718</v>
      </c>
      <c r="B43" s="148"/>
      <c r="C43" s="148"/>
      <c r="D43" s="148"/>
      <c r="E43" s="148"/>
      <c r="F43" s="148"/>
      <c r="G43" s="148"/>
      <c r="H43" s="148"/>
      <c r="I43" s="148"/>
      <c r="J43" s="148"/>
    </row>
    <row r="44" spans="1:12">
      <c r="A44" s="148" t="s">
        <v>2719</v>
      </c>
      <c r="B44" s="148"/>
      <c r="C44" s="148"/>
      <c r="D44" s="148"/>
      <c r="E44" s="148"/>
      <c r="F44" s="148"/>
      <c r="G44" s="148"/>
      <c r="H44" s="148"/>
      <c r="I44" s="148"/>
      <c r="J44" s="148"/>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XFC217"/>
  <sheetViews>
    <sheetView topLeftCell="A29" workbookViewId="0">
      <selection activeCell="C43" sqref="C43"/>
    </sheetView>
  </sheetViews>
  <sheetFormatPr defaultColWidth="0" defaultRowHeight="12.75" zeroHeight="1"/>
  <cols>
    <col min="1" max="1" width="3.7109375" customWidth="1"/>
    <col min="2" max="2" width="30.42578125" customWidth="1"/>
    <col min="3" max="3" width="15.7109375" style="151" bestFit="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12.7109375" customWidth="1"/>
    <col min="36" max="36" width="2.7109375" customWidth="1"/>
    <col min="37" max="37" width="12.7109375" customWidth="1"/>
    <col min="38" max="38" width="2.7109375" customWidth="1"/>
    <col min="39" max="39" width="0" hidden="1" customWidth="1"/>
    <col min="40" max="16384" width="8.85546875" hidden="1"/>
  </cols>
  <sheetData>
    <row r="1" spans="1:38" ht="18">
      <c r="A1" s="149" t="s">
        <v>2720</v>
      </c>
      <c r="B1" s="149"/>
    </row>
    <row r="2" spans="1:38"/>
    <row r="3" spans="1:38" ht="15.75">
      <c r="A3" s="150" t="s">
        <v>2721</v>
      </c>
      <c r="B3" s="150"/>
      <c r="C3" s="172" t="s">
        <v>2722</v>
      </c>
      <c r="D3" s="13"/>
      <c r="E3" s="173" t="s">
        <v>2723</v>
      </c>
      <c r="F3" s="142"/>
      <c r="G3" s="173" t="s">
        <v>2724</v>
      </c>
      <c r="H3" s="142"/>
      <c r="I3" s="173" t="s">
        <v>2725</v>
      </c>
      <c r="J3" s="142"/>
      <c r="K3" s="173" t="s">
        <v>2726</v>
      </c>
      <c r="L3" s="142"/>
      <c r="M3" s="173" t="s">
        <v>2727</v>
      </c>
      <c r="N3" s="142"/>
      <c r="O3" s="173" t="s">
        <v>2728</v>
      </c>
      <c r="P3" s="142"/>
      <c r="Q3" s="173" t="s">
        <v>2729</v>
      </c>
      <c r="R3" s="142"/>
      <c r="S3" s="173" t="s">
        <v>2730</v>
      </c>
      <c r="T3" s="142"/>
      <c r="U3" s="173" t="s">
        <v>2731</v>
      </c>
      <c r="V3" s="142"/>
      <c r="W3" s="173" t="s">
        <v>2732</v>
      </c>
      <c r="X3" s="142"/>
      <c r="Y3" s="173" t="s">
        <v>2733</v>
      </c>
      <c r="Z3" s="142"/>
      <c r="AA3" s="173" t="s">
        <v>2734</v>
      </c>
      <c r="AB3" s="142"/>
      <c r="AC3" s="173" t="s">
        <v>2735</v>
      </c>
      <c r="AD3" s="142"/>
      <c r="AE3" s="173" t="s">
        <v>2736</v>
      </c>
      <c r="AF3" s="142"/>
      <c r="AG3" s="173" t="s">
        <v>2737</v>
      </c>
      <c r="AH3" s="142"/>
      <c r="AI3" s="173" t="s">
        <v>2738</v>
      </c>
      <c r="AJ3" s="142"/>
      <c r="AK3" s="173" t="s">
        <v>2739</v>
      </c>
      <c r="AL3" s="13"/>
    </row>
    <row r="4" spans="1:38" s="157" customFormat="1" ht="14.25">
      <c r="A4" s="157" t="s">
        <v>2740</v>
      </c>
      <c r="C4" s="1221">
        <v>1.0249999999999999</v>
      </c>
      <c r="E4" s="157">
        <f>Application!Y801</f>
        <v>3059400</v>
      </c>
      <c r="G4" s="157">
        <f>E4*$C$4</f>
        <v>3135884.9999999995</v>
      </c>
      <c r="I4" s="157">
        <f>G4*$C$4</f>
        <v>3214282.1249999991</v>
      </c>
      <c r="K4" s="157">
        <f>I4*$C$4</f>
        <v>3294639.1781249987</v>
      </c>
      <c r="M4" s="157">
        <f>K4*$C$4</f>
        <v>3377005.1575781233</v>
      </c>
      <c r="O4" s="157">
        <f>M4*$C$4</f>
        <v>3461430.2865175758</v>
      </c>
      <c r="Q4" s="157">
        <f>O4*$C$4</f>
        <v>3547966.0436805151</v>
      </c>
      <c r="S4" s="157">
        <f>Q4*$C$4</f>
        <v>3636665.1947725276</v>
      </c>
      <c r="U4" s="157">
        <f>S4*$C$4</f>
        <v>3727581.8246418405</v>
      </c>
      <c r="W4" s="157">
        <f>U4*$C$4</f>
        <v>3820771.3702578861</v>
      </c>
      <c r="Y4" s="157">
        <f>W4*$C$4</f>
        <v>3916290.6545143328</v>
      </c>
      <c r="AA4" s="157">
        <f>Y4*$C$4</f>
        <v>4014197.9208771908</v>
      </c>
      <c r="AC4" s="157">
        <f>AA4*$C$4</f>
        <v>4114552.86889912</v>
      </c>
      <c r="AE4" s="157">
        <f>AC4*$C$4</f>
        <v>4217416.6906215977</v>
      </c>
      <c r="AG4" s="157">
        <f>AE4*$C$4</f>
        <v>4322852.1078871377</v>
      </c>
      <c r="AI4" s="157">
        <f>AG4*$C$4</f>
        <v>4430923.4105843157</v>
      </c>
      <c r="AK4" s="157">
        <f>AI4*$C$4</f>
        <v>4541696.495848923</v>
      </c>
    </row>
    <row r="5" spans="1:38" s="148" customFormat="1" ht="14.25">
      <c r="B5" s="148" t="s">
        <v>2080</v>
      </c>
      <c r="C5" s="1222">
        <f>IF(Application!$D$211="Special Needs",0.075,0.05)</f>
        <v>7.4999999999999997E-2</v>
      </c>
      <c r="E5" s="159">
        <f>-E4*$C$5</f>
        <v>-229455</v>
      </c>
      <c r="F5" s="159"/>
      <c r="G5" s="159">
        <f>-G4*$C$5</f>
        <v>-235191.37499999997</v>
      </c>
      <c r="H5" s="159"/>
      <c r="I5" s="159">
        <f>-I4*$C$5</f>
        <v>-241071.15937499993</v>
      </c>
      <c r="J5" s="159"/>
      <c r="K5" s="159">
        <f>-K4*$C$5</f>
        <v>-247097.93835937488</v>
      </c>
      <c r="L5" s="159"/>
      <c r="M5" s="159">
        <f>-M4*$C$5</f>
        <v>-253275.38681835923</v>
      </c>
      <c r="N5" s="159"/>
      <c r="O5" s="159">
        <f>-O4*$C$5</f>
        <v>-259607.27148881817</v>
      </c>
      <c r="P5" s="159"/>
      <c r="Q5" s="159">
        <f>-Q4*$C$5</f>
        <v>-266097.45327603864</v>
      </c>
      <c r="R5" s="159"/>
      <c r="S5" s="159">
        <f>-S4*$C$5</f>
        <v>-272749.88960793958</v>
      </c>
      <c r="T5" s="159"/>
      <c r="U5" s="159">
        <f>-U4*$C$5</f>
        <v>-279568.63684813801</v>
      </c>
      <c r="V5" s="159"/>
      <c r="W5" s="159">
        <f>-W4*$C$5</f>
        <v>-286557.85276934144</v>
      </c>
      <c r="X5" s="159"/>
      <c r="Y5" s="159">
        <f>-Y4*$C$5</f>
        <v>-293721.79908857495</v>
      </c>
      <c r="Z5" s="159"/>
      <c r="AA5" s="159">
        <f>-AA4*$C$5</f>
        <v>-301064.84406578931</v>
      </c>
      <c r="AB5" s="159"/>
      <c r="AC5" s="159">
        <f>-AC4*$C$5</f>
        <v>-308591.46516743401</v>
      </c>
      <c r="AD5" s="159"/>
      <c r="AE5" s="159">
        <f>-AE4*$C$5</f>
        <v>-316306.25179661979</v>
      </c>
      <c r="AF5" s="159"/>
      <c r="AG5" s="159">
        <f>-AG4*$C$5</f>
        <v>-324213.90809153533</v>
      </c>
      <c r="AH5" s="159"/>
      <c r="AI5" s="159">
        <f>-AI4*$C$5</f>
        <v>-332319.25579382369</v>
      </c>
      <c r="AJ5" s="159"/>
      <c r="AK5" s="159">
        <f>-AK4*$C$5</f>
        <v>-340627.23718866921</v>
      </c>
    </row>
    <row r="6" spans="1:38" s="148" customFormat="1" ht="14.25">
      <c r="A6" s="148" t="s">
        <v>2741</v>
      </c>
      <c r="C6" s="1221">
        <v>1.0249999999999999</v>
      </c>
      <c r="E6" s="160">
        <f>Application!Z809</f>
        <v>3506443.1999999997</v>
      </c>
      <c r="F6" s="160"/>
      <c r="G6" s="160">
        <f>E6*$C$6</f>
        <v>3594104.2799999993</v>
      </c>
      <c r="H6" s="160"/>
      <c r="I6" s="160">
        <f>G6*$C$6</f>
        <v>3683956.8869999992</v>
      </c>
      <c r="J6" s="160"/>
      <c r="K6" s="160">
        <f>I6*$C$6</f>
        <v>3776055.8091749987</v>
      </c>
      <c r="L6" s="160"/>
      <c r="M6" s="160">
        <f>K6*$C$6</f>
        <v>3870457.2044043732</v>
      </c>
      <c r="N6" s="160"/>
      <c r="O6" s="160">
        <f>M6*$C$6</f>
        <v>3967218.6345144822</v>
      </c>
      <c r="P6" s="160"/>
      <c r="Q6" s="160">
        <f>O6*$C$6</f>
        <v>4066399.1003773441</v>
      </c>
      <c r="R6" s="160"/>
      <c r="S6" s="160">
        <f>Q6*$C$6</f>
        <v>4168059.0778867775</v>
      </c>
      <c r="T6" s="160"/>
      <c r="U6" s="160">
        <f>S6*$C$6</f>
        <v>4272260.5548339467</v>
      </c>
      <c r="V6" s="160"/>
      <c r="W6" s="160">
        <f>U6*$C$6</f>
        <v>4379067.0687047951</v>
      </c>
      <c r="X6" s="160"/>
      <c r="Y6" s="160">
        <f>W6*$C$6</f>
        <v>4488543.7454224145</v>
      </c>
      <c r="Z6" s="160"/>
      <c r="AA6" s="160">
        <f>Y6*$C$6</f>
        <v>4600757.3390579745</v>
      </c>
      <c r="AB6" s="160"/>
      <c r="AC6" s="160">
        <f>AA6*$C$6</f>
        <v>4715776.2725344235</v>
      </c>
      <c r="AD6" s="160"/>
      <c r="AE6" s="160">
        <f>AC6*$C$6</f>
        <v>4833670.6793477833</v>
      </c>
      <c r="AF6" s="160"/>
      <c r="AG6" s="160">
        <f>AE6*$C$6</f>
        <v>4954512.4463314777</v>
      </c>
      <c r="AH6" s="160"/>
      <c r="AI6" s="160">
        <f>AG6*$C$6</f>
        <v>5078375.2574897641</v>
      </c>
      <c r="AJ6" s="160"/>
      <c r="AK6" s="160">
        <f>AI6*$C$6</f>
        <v>5205334.638927008</v>
      </c>
    </row>
    <row r="7" spans="1:38" s="148" customFormat="1" ht="14.25">
      <c r="B7" s="148" t="s">
        <v>2080</v>
      </c>
      <c r="C7" s="1222">
        <f>IF(Application!$D$211="Special Needs",0.075,0.05)</f>
        <v>7.4999999999999997E-2</v>
      </c>
      <c r="E7" s="159">
        <f>-E6*$C$7</f>
        <v>-262983.24</v>
      </c>
      <c r="F7" s="159"/>
      <c r="G7" s="159">
        <f>-G6*$C$7</f>
        <v>-269557.82099999994</v>
      </c>
      <c r="H7" s="159"/>
      <c r="I7" s="159">
        <f>-I6*$C$7</f>
        <v>-276296.76652499993</v>
      </c>
      <c r="J7" s="159"/>
      <c r="K7" s="159">
        <f>-K6*$C$7</f>
        <v>-283204.18568812491</v>
      </c>
      <c r="L7" s="159"/>
      <c r="M7" s="159">
        <f>-M6*$C$7</f>
        <v>-290284.29033032799</v>
      </c>
      <c r="N7" s="159"/>
      <c r="O7" s="159">
        <f>-O6*$C$7</f>
        <v>-297541.39758858614</v>
      </c>
      <c r="P7" s="159"/>
      <c r="Q7" s="159">
        <f>-Q6*$C$7</f>
        <v>-304979.93252830079</v>
      </c>
      <c r="R7" s="159"/>
      <c r="S7" s="159">
        <f>-S6*$C$7</f>
        <v>-312604.43084150832</v>
      </c>
      <c r="T7" s="159"/>
      <c r="U7" s="159">
        <f>-U6*$C$7</f>
        <v>-320419.54161254602</v>
      </c>
      <c r="V7" s="159"/>
      <c r="W7" s="159">
        <f>-W6*$C$7</f>
        <v>-328430.03015285963</v>
      </c>
      <c r="X7" s="159"/>
      <c r="Y7" s="159">
        <f>-Y6*$C$7</f>
        <v>-336640.78090668109</v>
      </c>
      <c r="Z7" s="159"/>
      <c r="AA7" s="159">
        <f>-AA6*$C$7</f>
        <v>-345056.80042934808</v>
      </c>
      <c r="AB7" s="159"/>
      <c r="AC7" s="159">
        <f>-AC6*$C$7</f>
        <v>-353683.22044008173</v>
      </c>
      <c r="AD7" s="159"/>
      <c r="AE7" s="159">
        <f>-AE6*$C$7</f>
        <v>-362525.30095108371</v>
      </c>
      <c r="AF7" s="159"/>
      <c r="AG7" s="159">
        <f>-AG6*$C$7</f>
        <v>-371588.43347486079</v>
      </c>
      <c r="AH7" s="159"/>
      <c r="AI7" s="159">
        <f>-AI6*$C$7</f>
        <v>-380878.14431173232</v>
      </c>
      <c r="AJ7" s="159"/>
      <c r="AK7" s="159">
        <f>-AK6*$C$7</f>
        <v>-390400.09791952558</v>
      </c>
    </row>
    <row r="8" spans="1:38" s="148" customFormat="1" ht="14.25">
      <c r="A8" s="148" t="s">
        <v>214</v>
      </c>
      <c r="C8" s="1221">
        <v>1.0249999999999999</v>
      </c>
      <c r="E8" s="160">
        <f>Application!Z817</f>
        <v>250679.79199999999</v>
      </c>
      <c r="F8" s="160"/>
      <c r="G8" s="160">
        <f>E8*$C$8</f>
        <v>256946.78679999997</v>
      </c>
      <c r="H8" s="160"/>
      <c r="I8" s="160">
        <f>G8*$C$8</f>
        <v>263370.45646999998</v>
      </c>
      <c r="J8" s="160"/>
      <c r="K8" s="160">
        <f>I8*$C$8</f>
        <v>269954.71788174997</v>
      </c>
      <c r="L8" s="160"/>
      <c r="M8" s="160">
        <f>K8*$C$8</f>
        <v>276703.5858287937</v>
      </c>
      <c r="N8" s="160"/>
      <c r="O8" s="160">
        <f>M8*$C$8</f>
        <v>283621.1754745135</v>
      </c>
      <c r="P8" s="160"/>
      <c r="Q8" s="160">
        <f>O8*$C$8</f>
        <v>290711.70486137632</v>
      </c>
      <c r="R8" s="160"/>
      <c r="S8" s="160">
        <f>Q8*$C$8</f>
        <v>297979.49748291069</v>
      </c>
      <c r="T8" s="160"/>
      <c r="U8" s="160">
        <f>S8*$C$8</f>
        <v>305428.98491998343</v>
      </c>
      <c r="V8" s="160"/>
      <c r="W8" s="160">
        <f>U8*$C$8</f>
        <v>313064.70954298298</v>
      </c>
      <c r="X8" s="160"/>
      <c r="Y8" s="160">
        <f>W8*$C$8</f>
        <v>320891.32728155755</v>
      </c>
      <c r="Z8" s="160"/>
      <c r="AA8" s="160">
        <f>Y8*$C$8</f>
        <v>328913.61046359647</v>
      </c>
      <c r="AB8" s="160"/>
      <c r="AC8" s="160">
        <f>AA8*$C$8</f>
        <v>337136.45072518638</v>
      </c>
      <c r="AD8" s="160"/>
      <c r="AE8" s="160">
        <f>AC8*$C$8</f>
        <v>345564.86199331604</v>
      </c>
      <c r="AF8" s="160"/>
      <c r="AG8" s="160">
        <f>AE8*$C$8</f>
        <v>354203.9835431489</v>
      </c>
      <c r="AH8" s="160"/>
      <c r="AI8" s="160">
        <f>AG8*$C$8</f>
        <v>363059.08313172759</v>
      </c>
      <c r="AJ8" s="160"/>
      <c r="AK8" s="160">
        <f>AI8*$C$8</f>
        <v>372135.56021002075</v>
      </c>
    </row>
    <row r="9" spans="1:38" s="148" customFormat="1" ht="14.25">
      <c r="B9" s="148" t="s">
        <v>2080</v>
      </c>
      <c r="C9" s="1222">
        <f>IF(Application!$D$211="Special Needs",0.075,0.05)</f>
        <v>7.4999999999999997E-2</v>
      </c>
      <c r="E9" s="159">
        <f>-E8*$C$9</f>
        <v>-18800.984399999998</v>
      </c>
      <c r="F9" s="159"/>
      <c r="G9" s="159">
        <f>-G8*$C$9</f>
        <v>-19271.009009999998</v>
      </c>
      <c r="H9" s="159"/>
      <c r="I9" s="159">
        <f>-I8*$C$9</f>
        <v>-19752.784235249997</v>
      </c>
      <c r="J9" s="159"/>
      <c r="K9" s="159">
        <f>-K8*$C$9</f>
        <v>-20246.603841131247</v>
      </c>
      <c r="L9" s="159"/>
      <c r="M9" s="159">
        <f>-M8*$C$9</f>
        <v>-20752.768937159526</v>
      </c>
      <c r="N9" s="159"/>
      <c r="O9" s="159">
        <f>-O8*$C$9</f>
        <v>-21271.588160588512</v>
      </c>
      <c r="P9" s="159"/>
      <c r="Q9" s="159">
        <f>-Q8*$C$9</f>
        <v>-21803.377864603222</v>
      </c>
      <c r="R9" s="159"/>
      <c r="S9" s="159">
        <f>-S8*$C$9</f>
        <v>-22348.4623112183</v>
      </c>
      <c r="T9" s="159"/>
      <c r="U9" s="159">
        <f>-U8*$C$9</f>
        <v>-22907.173868998758</v>
      </c>
      <c r="V9" s="159"/>
      <c r="W9" s="159">
        <f>-W8*$C$9</f>
        <v>-23479.853215723724</v>
      </c>
      <c r="X9" s="159"/>
      <c r="Y9" s="159">
        <f>-Y8*$C$9</f>
        <v>-24066.849546116817</v>
      </c>
      <c r="Z9" s="159"/>
      <c r="AA9" s="159">
        <f>-AA8*$C$9</f>
        <v>-24668.520784769735</v>
      </c>
      <c r="AB9" s="159"/>
      <c r="AC9" s="159">
        <f>-AC8*$C$9</f>
        <v>-25285.233804388979</v>
      </c>
      <c r="AD9" s="159"/>
      <c r="AE9" s="159">
        <f>-AE8*$C$9</f>
        <v>-25917.364649498701</v>
      </c>
      <c r="AF9" s="159"/>
      <c r="AG9" s="159">
        <f>-AG8*$C$9</f>
        <v>-26565.298765736166</v>
      </c>
      <c r="AH9" s="159"/>
      <c r="AI9" s="159">
        <f>-AI8*$C$9</f>
        <v>-27229.431234879568</v>
      </c>
      <c r="AJ9" s="159"/>
      <c r="AK9" s="159">
        <f>-AK8*$C$9</f>
        <v>-27910.167015751555</v>
      </c>
    </row>
    <row r="10" spans="1:38" s="148" customFormat="1" ht="14.25">
      <c r="A10" s="1067" t="s">
        <v>2742</v>
      </c>
      <c r="B10" s="1067"/>
      <c r="C10" s="1222"/>
      <c r="E10" s="1068"/>
      <c r="F10" s="160"/>
      <c r="G10" s="1068"/>
      <c r="H10" s="160"/>
      <c r="I10" s="1068"/>
      <c r="J10" s="160"/>
      <c r="K10" s="1068"/>
      <c r="L10" s="160"/>
      <c r="M10" s="1068"/>
      <c r="N10" s="160"/>
      <c r="O10" s="1068"/>
      <c r="P10" s="160"/>
      <c r="Q10" s="1068"/>
      <c r="R10" s="160"/>
      <c r="S10" s="1068"/>
      <c r="T10" s="160"/>
      <c r="U10" s="1068"/>
      <c r="V10" s="160"/>
      <c r="W10" s="1068"/>
      <c r="X10" s="160"/>
      <c r="Y10" s="1068"/>
      <c r="Z10" s="160"/>
      <c r="AA10" s="1068"/>
      <c r="AB10" s="160"/>
      <c r="AC10" s="1068"/>
      <c r="AD10" s="160"/>
      <c r="AE10" s="1068"/>
      <c r="AF10" s="160"/>
      <c r="AG10" s="1068"/>
      <c r="AH10" s="160"/>
      <c r="AI10" s="1068"/>
      <c r="AJ10" s="160"/>
      <c r="AK10" s="1068"/>
    </row>
    <row r="11" spans="1:38" s="161" customFormat="1" ht="15">
      <c r="A11" s="161" t="s">
        <v>2743</v>
      </c>
      <c r="C11" s="153"/>
      <c r="E11" s="161">
        <f>SUM(E4:E10)</f>
        <v>6305283.767599999</v>
      </c>
      <c r="G11" s="161">
        <f>SUM(G4:G10)</f>
        <v>6462915.8617899995</v>
      </c>
      <c r="I11" s="161">
        <f>SUM(I4:I10)</f>
        <v>6624488.7583347475</v>
      </c>
      <c r="K11" s="161">
        <f>SUM(K4:K10)</f>
        <v>6790100.977293116</v>
      </c>
      <c r="M11" s="161">
        <f>SUM(M4:M10)</f>
        <v>6959853.5017254446</v>
      </c>
      <c r="O11" s="161">
        <f>SUM(O4:O10)</f>
        <v>7133849.8392685782</v>
      </c>
      <c r="Q11" s="161">
        <f>SUM(Q4:Q10)</f>
        <v>7312196.0852502929</v>
      </c>
      <c r="S11" s="161">
        <f>SUM(S4:S10)</f>
        <v>7495000.9873815496</v>
      </c>
      <c r="U11" s="161">
        <f>SUM(U4:U10)</f>
        <v>7682376.0120660868</v>
      </c>
      <c r="W11" s="161">
        <f>SUM(W4:W10)</f>
        <v>7874435.4123677406</v>
      </c>
      <c r="Y11" s="161">
        <f>SUM(Y4:Y10)</f>
        <v>8071296.2976769321</v>
      </c>
      <c r="AA11" s="161">
        <f>SUM(AA4:AA10)</f>
        <v>8273078.7051188545</v>
      </c>
      <c r="AC11" s="161">
        <f>SUM(AC4:AC10)</f>
        <v>8479905.6727468241</v>
      </c>
      <c r="AE11" s="161">
        <f>SUM(AE4:AE10)</f>
        <v>8691903.3145654947</v>
      </c>
      <c r="AG11" s="161">
        <f>SUM(AG4:AG10)</f>
        <v>8909200.897429632</v>
      </c>
      <c r="AI11" s="161">
        <f>SUM(AI4:AI10)</f>
        <v>9131930.9198653717</v>
      </c>
      <c r="AK11" s="161">
        <f>SUM(AK4:AK10)</f>
        <v>9360229.1928620059</v>
      </c>
    </row>
    <row r="12" spans="1:38">
      <c r="C12" s="881"/>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row>
    <row r="13" spans="1:38" ht="15.75">
      <c r="A13" s="150" t="s">
        <v>2744</v>
      </c>
      <c r="C13" s="881"/>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c r="AH13" s="152"/>
      <c r="AI13" s="152"/>
      <c r="AJ13" s="152"/>
      <c r="AK13" s="152"/>
    </row>
    <row r="14" spans="1:38" s="148" customFormat="1" ht="14.25">
      <c r="A14" s="148" t="s">
        <v>2745</v>
      </c>
      <c r="C14" s="122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160"/>
      <c r="AJ14" s="160"/>
      <c r="AK14" s="160"/>
    </row>
    <row r="15" spans="1:38" s="157" customFormat="1" ht="14.25">
      <c r="A15" s="157" t="s">
        <v>2746</v>
      </c>
      <c r="C15" s="889"/>
      <c r="E15" s="157">
        <f>Application!W847</f>
        <v>141500</v>
      </c>
      <c r="G15" s="157">
        <f>E15*$C$14</f>
        <v>146452.5</v>
      </c>
      <c r="I15" s="157">
        <f>G15*$C$14</f>
        <v>151578.33749999999</v>
      </c>
      <c r="K15" s="157">
        <f>I15*$C$14</f>
        <v>156883.57931249999</v>
      </c>
      <c r="M15" s="157">
        <f>K15*$C$14</f>
        <v>162374.50458843747</v>
      </c>
      <c r="O15" s="157">
        <f>M15*$C$14</f>
        <v>168057.61224903277</v>
      </c>
      <c r="Q15" s="157">
        <f>O15*$C$14</f>
        <v>173939.6286777489</v>
      </c>
      <c r="S15" s="157">
        <f>Q15*$C$14</f>
        <v>180027.5156814701</v>
      </c>
      <c r="U15" s="157">
        <f>S15*$C$14</f>
        <v>186328.47873032154</v>
      </c>
      <c r="W15" s="157">
        <f>U15*$C$14</f>
        <v>192849.97548588278</v>
      </c>
      <c r="Y15" s="157">
        <f>W15*$C$14</f>
        <v>199599.72462788867</v>
      </c>
      <c r="AA15" s="157">
        <f>Y15*$C$14</f>
        <v>206585.71498986476</v>
      </c>
      <c r="AC15" s="157">
        <f>AA15*$C$14</f>
        <v>213816.21501451</v>
      </c>
      <c r="AE15" s="157">
        <f>AC15*$C$14</f>
        <v>221299.78254001783</v>
      </c>
      <c r="AG15" s="157">
        <f>AE15*$C$14</f>
        <v>229045.27492891843</v>
      </c>
      <c r="AI15" s="157">
        <f>AG15*$C$14</f>
        <v>237061.85955143056</v>
      </c>
      <c r="AK15" s="157">
        <f>AI15*$C$14</f>
        <v>245359.0246357306</v>
      </c>
    </row>
    <row r="16" spans="1:38" s="148" customFormat="1" ht="14.25">
      <c r="A16" s="148" t="s">
        <v>1619</v>
      </c>
      <c r="C16" s="881"/>
      <c r="E16" s="160">
        <f>Application!W849</f>
        <v>145000</v>
      </c>
      <c r="F16" s="160"/>
      <c r="G16" s="160">
        <f t="shared" ref="G16:AG21" si="0">E16*$C$14</f>
        <v>150075</v>
      </c>
      <c r="H16" s="160"/>
      <c r="I16" s="160">
        <f t="shared" si="0"/>
        <v>155327.625</v>
      </c>
      <c r="J16" s="160"/>
      <c r="K16" s="160">
        <f t="shared" si="0"/>
        <v>160764.09187499998</v>
      </c>
      <c r="L16" s="160"/>
      <c r="M16" s="160">
        <f t="shared" si="0"/>
        <v>166390.83509062498</v>
      </c>
      <c r="N16" s="160"/>
      <c r="O16" s="160">
        <f t="shared" si="0"/>
        <v>172214.51431879684</v>
      </c>
      <c r="P16" s="160"/>
      <c r="Q16" s="160">
        <f t="shared" si="0"/>
        <v>178242.0223199547</v>
      </c>
      <c r="R16" s="160"/>
      <c r="S16" s="160">
        <f t="shared" si="0"/>
        <v>184480.49310115312</v>
      </c>
      <c r="T16" s="160"/>
      <c r="U16" s="160">
        <f t="shared" si="0"/>
        <v>190937.31035969345</v>
      </c>
      <c r="V16" s="160"/>
      <c r="W16" s="160">
        <f t="shared" si="0"/>
        <v>197620.1162222827</v>
      </c>
      <c r="X16" s="160"/>
      <c r="Y16" s="160">
        <f t="shared" si="0"/>
        <v>204536.82029006258</v>
      </c>
      <c r="Z16" s="160"/>
      <c r="AA16" s="160">
        <f t="shared" si="0"/>
        <v>211695.60900021475</v>
      </c>
      <c r="AB16" s="160"/>
      <c r="AC16" s="160">
        <f t="shared" si="0"/>
        <v>219104.95531522227</v>
      </c>
      <c r="AD16" s="160"/>
      <c r="AE16" s="160">
        <f t="shared" si="0"/>
        <v>226773.62875125502</v>
      </c>
      <c r="AF16" s="160"/>
      <c r="AG16" s="160">
        <f t="shared" si="0"/>
        <v>234710.70575754892</v>
      </c>
      <c r="AH16" s="160"/>
      <c r="AI16" s="160">
        <f t="shared" ref="AI16:AI21" si="1">AG16*$C$14</f>
        <v>242925.58045906312</v>
      </c>
      <c r="AJ16" s="160"/>
      <c r="AK16" s="160">
        <f t="shared" ref="AK16:AK21" si="2">AI16*$C$14</f>
        <v>251427.9757751303</v>
      </c>
    </row>
    <row r="17" spans="1:37" s="148" customFormat="1" ht="14.25">
      <c r="A17" s="148" t="s">
        <v>229</v>
      </c>
      <c r="C17" s="881"/>
      <c r="E17" s="160">
        <f>Application!W855</f>
        <v>102000</v>
      </c>
      <c r="F17" s="160"/>
      <c r="G17" s="160">
        <f t="shared" si="0"/>
        <v>105569.99999999999</v>
      </c>
      <c r="H17" s="160"/>
      <c r="I17" s="160">
        <f t="shared" si="0"/>
        <v>109264.94999999998</v>
      </c>
      <c r="J17" s="160"/>
      <c r="K17" s="160">
        <f t="shared" si="0"/>
        <v>113089.22324999997</v>
      </c>
      <c r="L17" s="160"/>
      <c r="M17" s="160">
        <f t="shared" si="0"/>
        <v>117047.34606374995</v>
      </c>
      <c r="N17" s="160"/>
      <c r="O17" s="160">
        <f t="shared" si="0"/>
        <v>121144.0031759812</v>
      </c>
      <c r="P17" s="160"/>
      <c r="Q17" s="160">
        <f t="shared" si="0"/>
        <v>125384.04328714054</v>
      </c>
      <c r="R17" s="160"/>
      <c r="S17" s="160">
        <f t="shared" si="0"/>
        <v>129772.48480219045</v>
      </c>
      <c r="T17" s="160"/>
      <c r="U17" s="160">
        <f t="shared" si="0"/>
        <v>134314.52177026711</v>
      </c>
      <c r="V17" s="160"/>
      <c r="W17" s="160">
        <f t="shared" si="0"/>
        <v>139015.53003222644</v>
      </c>
      <c r="X17" s="160"/>
      <c r="Y17" s="160">
        <f t="shared" si="0"/>
        <v>143881.07358335436</v>
      </c>
      <c r="Z17" s="160"/>
      <c r="AA17" s="160">
        <f t="shared" si="0"/>
        <v>148916.91115877175</v>
      </c>
      <c r="AB17" s="160"/>
      <c r="AC17" s="160">
        <f t="shared" si="0"/>
        <v>154129.00304932875</v>
      </c>
      <c r="AD17" s="160"/>
      <c r="AE17" s="160">
        <f t="shared" si="0"/>
        <v>159523.51815605524</v>
      </c>
      <c r="AF17" s="160"/>
      <c r="AG17" s="160">
        <f t="shared" si="0"/>
        <v>165106.84129151716</v>
      </c>
      <c r="AH17" s="160"/>
      <c r="AI17" s="160">
        <f t="shared" si="1"/>
        <v>170885.58073672027</v>
      </c>
      <c r="AJ17" s="160"/>
      <c r="AK17" s="160">
        <f t="shared" si="2"/>
        <v>176866.57606250545</v>
      </c>
    </row>
    <row r="18" spans="1:37" s="148" customFormat="1" ht="14.25">
      <c r="A18" s="148" t="s">
        <v>2747</v>
      </c>
      <c r="C18" s="881"/>
      <c r="E18" s="160">
        <f>Application!W862</f>
        <v>229500</v>
      </c>
      <c r="F18" s="160"/>
      <c r="G18" s="160">
        <f t="shared" si="0"/>
        <v>237532.49999999997</v>
      </c>
      <c r="H18" s="160"/>
      <c r="I18" s="160">
        <f t="shared" si="0"/>
        <v>245846.13749999995</v>
      </c>
      <c r="J18" s="160"/>
      <c r="K18" s="160">
        <f t="shared" si="0"/>
        <v>254450.75231249994</v>
      </c>
      <c r="L18" s="160"/>
      <c r="M18" s="160">
        <f t="shared" si="0"/>
        <v>263356.52864343743</v>
      </c>
      <c r="N18" s="160"/>
      <c r="O18" s="160">
        <f t="shared" si="0"/>
        <v>272574.00714595773</v>
      </c>
      <c r="P18" s="160"/>
      <c r="Q18" s="160">
        <f t="shared" si="0"/>
        <v>282114.09739606624</v>
      </c>
      <c r="R18" s="160"/>
      <c r="S18" s="160">
        <f t="shared" si="0"/>
        <v>291988.09080492851</v>
      </c>
      <c r="T18" s="160"/>
      <c r="U18" s="160">
        <f t="shared" si="0"/>
        <v>302207.67398310098</v>
      </c>
      <c r="V18" s="160"/>
      <c r="W18" s="160">
        <f t="shared" si="0"/>
        <v>312784.94257250946</v>
      </c>
      <c r="X18" s="160"/>
      <c r="Y18" s="160">
        <f t="shared" si="0"/>
        <v>323732.41556254728</v>
      </c>
      <c r="Z18" s="160"/>
      <c r="AA18" s="160">
        <f t="shared" si="0"/>
        <v>335063.05010723643</v>
      </c>
      <c r="AB18" s="160"/>
      <c r="AC18" s="160">
        <f t="shared" si="0"/>
        <v>346790.25686098967</v>
      </c>
      <c r="AD18" s="160"/>
      <c r="AE18" s="160">
        <f t="shared" si="0"/>
        <v>358927.91585112427</v>
      </c>
      <c r="AF18" s="160"/>
      <c r="AG18" s="160">
        <f t="shared" si="0"/>
        <v>371490.39290591358</v>
      </c>
      <c r="AH18" s="160"/>
      <c r="AI18" s="160">
        <f t="shared" si="1"/>
        <v>384492.55665762053</v>
      </c>
      <c r="AJ18" s="160"/>
      <c r="AK18" s="160">
        <f t="shared" si="2"/>
        <v>397949.79614063719</v>
      </c>
    </row>
    <row r="19" spans="1:37" s="148" customFormat="1" ht="14.25">
      <c r="A19" s="148" t="s">
        <v>1843</v>
      </c>
      <c r="C19" s="881"/>
      <c r="E19" s="160">
        <f>Application!W863</f>
        <v>204500</v>
      </c>
      <c r="F19" s="160"/>
      <c r="G19" s="160">
        <f t="shared" si="0"/>
        <v>211657.49999999997</v>
      </c>
      <c r="H19" s="160"/>
      <c r="I19" s="160">
        <f t="shared" si="0"/>
        <v>219065.51249999995</v>
      </c>
      <c r="J19" s="160"/>
      <c r="K19" s="160">
        <f t="shared" si="0"/>
        <v>226732.80543749995</v>
      </c>
      <c r="L19" s="160"/>
      <c r="M19" s="160">
        <f t="shared" si="0"/>
        <v>234668.45362781241</v>
      </c>
      <c r="N19" s="160"/>
      <c r="O19" s="160">
        <f t="shared" si="0"/>
        <v>242881.84950478582</v>
      </c>
      <c r="P19" s="160"/>
      <c r="Q19" s="160">
        <f t="shared" si="0"/>
        <v>251382.7142374533</v>
      </c>
      <c r="R19" s="160"/>
      <c r="S19" s="160">
        <f t="shared" si="0"/>
        <v>260181.10923576413</v>
      </c>
      <c r="T19" s="160"/>
      <c r="U19" s="160">
        <f t="shared" si="0"/>
        <v>269287.44805901585</v>
      </c>
      <c r="V19" s="160"/>
      <c r="W19" s="160">
        <f t="shared" si="0"/>
        <v>278712.5087410814</v>
      </c>
      <c r="X19" s="160"/>
      <c r="Y19" s="160">
        <f t="shared" si="0"/>
        <v>288467.44654701924</v>
      </c>
      <c r="Z19" s="160"/>
      <c r="AA19" s="160">
        <f t="shared" si="0"/>
        <v>298563.80717616488</v>
      </c>
      <c r="AB19" s="160"/>
      <c r="AC19" s="160">
        <f t="shared" si="0"/>
        <v>309013.54042733065</v>
      </c>
      <c r="AD19" s="160"/>
      <c r="AE19" s="160">
        <f t="shared" si="0"/>
        <v>319829.01434228721</v>
      </c>
      <c r="AF19" s="160"/>
      <c r="AG19" s="160">
        <f t="shared" si="0"/>
        <v>331023.02984426724</v>
      </c>
      <c r="AH19" s="160"/>
      <c r="AI19" s="160">
        <f t="shared" si="1"/>
        <v>342608.83588881657</v>
      </c>
      <c r="AJ19" s="160"/>
      <c r="AK19" s="160">
        <f t="shared" si="2"/>
        <v>354600.1451449251</v>
      </c>
    </row>
    <row r="20" spans="1:37" s="148" customFormat="1" ht="14.25">
      <c r="A20" s="148" t="s">
        <v>231</v>
      </c>
      <c r="C20" s="881"/>
      <c r="E20" s="160">
        <f>Application!W872</f>
        <v>222200</v>
      </c>
      <c r="F20" s="160"/>
      <c r="G20" s="160">
        <f t="shared" si="0"/>
        <v>229976.99999999997</v>
      </c>
      <c r="H20" s="160"/>
      <c r="I20" s="160">
        <f t="shared" si="0"/>
        <v>238026.19499999995</v>
      </c>
      <c r="J20" s="160"/>
      <c r="K20" s="160">
        <f t="shared" si="0"/>
        <v>246357.11182499994</v>
      </c>
      <c r="L20" s="160"/>
      <c r="M20" s="160">
        <f t="shared" si="0"/>
        <v>254979.61073887491</v>
      </c>
      <c r="N20" s="160"/>
      <c r="O20" s="160">
        <f t="shared" si="0"/>
        <v>263903.8971147355</v>
      </c>
      <c r="P20" s="160"/>
      <c r="Q20" s="160">
        <f t="shared" si="0"/>
        <v>273140.53351375123</v>
      </c>
      <c r="R20" s="160"/>
      <c r="S20" s="160">
        <f t="shared" si="0"/>
        <v>282700.45218673249</v>
      </c>
      <c r="T20" s="160"/>
      <c r="U20" s="160">
        <f t="shared" si="0"/>
        <v>292594.96801326808</v>
      </c>
      <c r="V20" s="160"/>
      <c r="W20" s="160">
        <f t="shared" si="0"/>
        <v>302835.79189373244</v>
      </c>
      <c r="X20" s="160"/>
      <c r="Y20" s="160">
        <f t="shared" si="0"/>
        <v>313435.04461001308</v>
      </c>
      <c r="Z20" s="160"/>
      <c r="AA20" s="160">
        <f t="shared" si="0"/>
        <v>324405.27117136354</v>
      </c>
      <c r="AB20" s="160"/>
      <c r="AC20" s="160">
        <f t="shared" si="0"/>
        <v>335759.45566236123</v>
      </c>
      <c r="AD20" s="160"/>
      <c r="AE20" s="160">
        <f t="shared" si="0"/>
        <v>347511.03661054384</v>
      </c>
      <c r="AF20" s="160"/>
      <c r="AG20" s="160">
        <f t="shared" si="0"/>
        <v>359673.92289191287</v>
      </c>
      <c r="AH20" s="160"/>
      <c r="AI20" s="160">
        <f t="shared" si="1"/>
        <v>372262.51019312977</v>
      </c>
      <c r="AJ20" s="160"/>
      <c r="AK20" s="160">
        <f t="shared" si="2"/>
        <v>385291.6980498893</v>
      </c>
    </row>
    <row r="21" spans="1:37" s="148" customFormat="1" ht="14.25">
      <c r="A21" s="164" t="s">
        <v>2748</v>
      </c>
      <c r="B21" s="164"/>
      <c r="C21" s="881"/>
      <c r="E21" s="170">
        <f>Application!W879</f>
        <v>188000</v>
      </c>
      <c r="F21" s="160"/>
      <c r="G21" s="170">
        <f t="shared" si="0"/>
        <v>194579.99999999997</v>
      </c>
      <c r="H21" s="160"/>
      <c r="I21" s="170">
        <f t="shared" si="0"/>
        <v>201390.29999999996</v>
      </c>
      <c r="J21" s="160"/>
      <c r="K21" s="170">
        <f t="shared" si="0"/>
        <v>208438.96049999993</v>
      </c>
      <c r="L21" s="160"/>
      <c r="M21" s="170">
        <f t="shared" si="0"/>
        <v>215734.3241174999</v>
      </c>
      <c r="N21" s="160"/>
      <c r="O21" s="170">
        <f t="shared" si="0"/>
        <v>223285.02546161239</v>
      </c>
      <c r="P21" s="160"/>
      <c r="Q21" s="170">
        <f t="shared" si="0"/>
        <v>231100.0013527688</v>
      </c>
      <c r="R21" s="160"/>
      <c r="S21" s="170">
        <f t="shared" si="0"/>
        <v>239188.5014001157</v>
      </c>
      <c r="T21" s="160"/>
      <c r="U21" s="170">
        <f t="shared" si="0"/>
        <v>247560.09894911974</v>
      </c>
      <c r="V21" s="160"/>
      <c r="W21" s="170">
        <f t="shared" si="0"/>
        <v>256224.7024123389</v>
      </c>
      <c r="X21" s="160"/>
      <c r="Y21" s="170">
        <f t="shared" si="0"/>
        <v>265192.56699677074</v>
      </c>
      <c r="Z21" s="160"/>
      <c r="AA21" s="170">
        <f t="shared" si="0"/>
        <v>274474.30684165767</v>
      </c>
      <c r="AB21" s="160"/>
      <c r="AC21" s="170">
        <f t="shared" si="0"/>
        <v>284080.90758111567</v>
      </c>
      <c r="AD21" s="160"/>
      <c r="AE21" s="170">
        <f t="shared" si="0"/>
        <v>294023.73934645468</v>
      </c>
      <c r="AF21" s="160"/>
      <c r="AG21" s="170">
        <f t="shared" si="0"/>
        <v>304314.57022358058</v>
      </c>
      <c r="AH21" s="160"/>
      <c r="AI21" s="170">
        <f t="shared" si="1"/>
        <v>314965.58018140588</v>
      </c>
      <c r="AJ21" s="160"/>
      <c r="AK21" s="170">
        <f t="shared" si="2"/>
        <v>325989.37548775505</v>
      </c>
    </row>
    <row r="22" spans="1:37" s="161" customFormat="1" ht="15">
      <c r="A22" s="161" t="s">
        <v>2749</v>
      </c>
      <c r="C22" s="1225">
        <f>E22/Application!AC884</f>
        <v>5201.2658227848106</v>
      </c>
      <c r="E22" s="161">
        <f>SUM(E15:E21)</f>
        <v>1232700</v>
      </c>
      <c r="G22" s="161">
        <f>SUM(G15:G21)</f>
        <v>1275844.5</v>
      </c>
      <c r="I22" s="161">
        <f>SUM(I15:I21)</f>
        <v>1320499.0574999999</v>
      </c>
      <c r="K22" s="161">
        <f>SUM(K15:K21)</f>
        <v>1366716.5245125</v>
      </c>
      <c r="M22" s="161">
        <f>SUM(M15:M21)</f>
        <v>1414551.6028704371</v>
      </c>
      <c r="O22" s="161">
        <f>SUM(O15:O21)</f>
        <v>1464060.9089709022</v>
      </c>
      <c r="Q22" s="161">
        <f>SUM(Q15:Q21)</f>
        <v>1515303.0407848838</v>
      </c>
      <c r="S22" s="161">
        <f>SUM(S15:S21)</f>
        <v>1568338.6472123545</v>
      </c>
      <c r="U22" s="161">
        <f>SUM(U15:U21)</f>
        <v>1623230.4998647866</v>
      </c>
      <c r="W22" s="161">
        <f>SUM(W15:W21)</f>
        <v>1680043.5673600542</v>
      </c>
      <c r="Y22" s="161">
        <f>SUM(Y15:Y21)</f>
        <v>1738845.0922176559</v>
      </c>
      <c r="AA22" s="161">
        <f>SUM(AA15:AA21)</f>
        <v>1799704.6704452739</v>
      </c>
      <c r="AC22" s="161">
        <f>SUM(AC15:AC21)</f>
        <v>1862694.3339108583</v>
      </c>
      <c r="AE22" s="161">
        <f>SUM(AE15:AE21)</f>
        <v>1927888.6355977377</v>
      </c>
      <c r="AG22" s="161">
        <f>SUM(AG15:AG21)</f>
        <v>1995364.7378436588</v>
      </c>
      <c r="AI22" s="161">
        <f>SUM(AI15:AI21)</f>
        <v>2065202.5036681867</v>
      </c>
      <c r="AK22" s="161">
        <f>SUM(AK15:AK21)</f>
        <v>2137484.5912965732</v>
      </c>
    </row>
    <row r="23" spans="1:37" s="148" customFormat="1" ht="14.25">
      <c r="C23" s="881"/>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c r="AH23" s="160"/>
      <c r="AI23" s="160"/>
      <c r="AJ23" s="160"/>
      <c r="AK23" s="160"/>
    </row>
    <row r="24" spans="1:37" s="148" customFormat="1" ht="14.25">
      <c r="A24" s="148" t="s">
        <v>2750</v>
      </c>
      <c r="C24" s="881"/>
      <c r="E24" s="832"/>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c r="AH24" s="160"/>
      <c r="AI24" s="160">
        <f>AG24*$C$24</f>
        <v>0</v>
      </c>
      <c r="AJ24" s="160"/>
      <c r="AK24" s="160">
        <f>AI24*$C$24</f>
        <v>0</v>
      </c>
    </row>
    <row r="25" spans="1:37" s="148" customFormat="1" ht="14.25">
      <c r="C25" s="881"/>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c r="AH25" s="160"/>
      <c r="AI25" s="160"/>
      <c r="AJ25" s="160"/>
      <c r="AK25" s="160"/>
    </row>
    <row r="26" spans="1:37" s="148" customFormat="1" ht="14.25">
      <c r="A26" s="148" t="s">
        <v>2751</v>
      </c>
      <c r="C26" s="1221">
        <v>1.0349999999999999</v>
      </c>
      <c r="E26" s="160">
        <f>Application!AC887</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c r="AH26" s="160"/>
      <c r="AI26" s="160">
        <f>AG26*$C$26</f>
        <v>0</v>
      </c>
      <c r="AJ26" s="160"/>
      <c r="AK26" s="160">
        <f>AI26*$C$26</f>
        <v>0</v>
      </c>
    </row>
    <row r="27" spans="1:37" s="148" customFormat="1" ht="14.25">
      <c r="A27" s="148" t="s">
        <v>2131</v>
      </c>
      <c r="C27" s="1221">
        <v>1.0349999999999999</v>
      </c>
      <c r="E27" s="160">
        <f>Application!AC888</f>
        <v>74500</v>
      </c>
      <c r="F27" s="160"/>
      <c r="G27" s="160">
        <f>E27*$C$27</f>
        <v>77107.5</v>
      </c>
      <c r="H27" s="160"/>
      <c r="I27" s="160">
        <f>G27*$C$27</f>
        <v>79806.262499999997</v>
      </c>
      <c r="J27" s="160"/>
      <c r="K27" s="160">
        <f>I27*$C$27</f>
        <v>82599.481687499996</v>
      </c>
      <c r="L27" s="160"/>
      <c r="M27" s="160">
        <f>K27*$C$27</f>
        <v>85490.463546562489</v>
      </c>
      <c r="N27" s="160"/>
      <c r="O27" s="160">
        <f>M27*$C$27</f>
        <v>88482.629770692176</v>
      </c>
      <c r="P27" s="160"/>
      <c r="Q27" s="160">
        <f>O27*$C$27</f>
        <v>91579.521812666397</v>
      </c>
      <c r="R27" s="160"/>
      <c r="S27" s="160">
        <f>Q27*$C$27</f>
        <v>94784.805076109711</v>
      </c>
      <c r="T27" s="160"/>
      <c r="U27" s="160">
        <f>S27*$C$27</f>
        <v>98102.273253773543</v>
      </c>
      <c r="V27" s="160"/>
      <c r="W27" s="160">
        <f>U27*$C$27</f>
        <v>101535.85281765561</v>
      </c>
      <c r="X27" s="160"/>
      <c r="Y27" s="160">
        <f>W27*$C$27</f>
        <v>105089.60766627356</v>
      </c>
      <c r="Z27" s="160"/>
      <c r="AA27" s="160">
        <f>Y27*$C$27</f>
        <v>108767.74393459312</v>
      </c>
      <c r="AB27" s="160"/>
      <c r="AC27" s="160">
        <f>AA27*$C$27</f>
        <v>112574.61497230387</v>
      </c>
      <c r="AD27" s="160"/>
      <c r="AE27" s="160">
        <f>AC27*$C$27</f>
        <v>116514.72649633449</v>
      </c>
      <c r="AF27" s="160"/>
      <c r="AG27" s="160">
        <f>AE27*$C$27</f>
        <v>120592.74192370618</v>
      </c>
      <c r="AH27" s="160"/>
      <c r="AI27" s="160">
        <f>AG27*$C$27</f>
        <v>124813.4878910359</v>
      </c>
      <c r="AJ27" s="160"/>
      <c r="AK27" s="160">
        <f>AI27*$C$27</f>
        <v>129181.95996722214</v>
      </c>
    </row>
    <row r="28" spans="1:37" s="148" customFormat="1" ht="14.25">
      <c r="A28" s="148" t="s">
        <v>2752</v>
      </c>
      <c r="C28" s="1221"/>
      <c r="E28" s="160">
        <f>Application!AC889</f>
        <v>82950</v>
      </c>
      <c r="F28" s="160"/>
      <c r="G28" s="160">
        <f>$E$28</f>
        <v>82950</v>
      </c>
      <c r="H28" s="160"/>
      <c r="I28" s="160">
        <f>$E$28</f>
        <v>82950</v>
      </c>
      <c r="J28" s="160"/>
      <c r="K28" s="160">
        <f>$E$28</f>
        <v>82950</v>
      </c>
      <c r="L28" s="160"/>
      <c r="M28" s="160">
        <f>$E$28</f>
        <v>82950</v>
      </c>
      <c r="N28" s="160"/>
      <c r="O28" s="160">
        <f>$E$28</f>
        <v>82950</v>
      </c>
      <c r="P28" s="160"/>
      <c r="Q28" s="160">
        <f>$E$28</f>
        <v>82950</v>
      </c>
      <c r="R28" s="160"/>
      <c r="S28" s="160">
        <f>$E$28</f>
        <v>82950</v>
      </c>
      <c r="T28" s="160"/>
      <c r="U28" s="160">
        <f>$E$28</f>
        <v>82950</v>
      </c>
      <c r="V28" s="160"/>
      <c r="W28" s="160">
        <f>$E$28</f>
        <v>82950</v>
      </c>
      <c r="X28" s="160"/>
      <c r="Y28" s="160">
        <f>$E$28</f>
        <v>82950</v>
      </c>
      <c r="Z28" s="160"/>
      <c r="AA28" s="160">
        <f>$E$28</f>
        <v>82950</v>
      </c>
      <c r="AB28" s="160"/>
      <c r="AC28" s="160">
        <f>$E$28</f>
        <v>82950</v>
      </c>
      <c r="AD28" s="160"/>
      <c r="AE28" s="160">
        <f>$E$28</f>
        <v>82950</v>
      </c>
      <c r="AF28" s="160"/>
      <c r="AG28" s="160">
        <f>$E$28</f>
        <v>82950</v>
      </c>
      <c r="AH28" s="160"/>
      <c r="AI28" s="160">
        <f>$E$28</f>
        <v>82950</v>
      </c>
      <c r="AJ28" s="160"/>
      <c r="AK28" s="160">
        <f>$E$28</f>
        <v>82950</v>
      </c>
    </row>
    <row r="29" spans="1:37" s="148" customFormat="1" ht="14.25">
      <c r="A29" s="148" t="s">
        <v>2753</v>
      </c>
      <c r="C29" s="1221"/>
      <c r="E29" s="160">
        <f>Application!AC890</f>
        <v>17500</v>
      </c>
      <c r="F29" s="160"/>
      <c r="G29" s="160">
        <f>$E$29</f>
        <v>17500</v>
      </c>
      <c r="H29" s="160"/>
      <c r="I29" s="160">
        <f>$E$29</f>
        <v>17500</v>
      </c>
      <c r="J29" s="160"/>
      <c r="K29" s="160">
        <f>$E$29</f>
        <v>17500</v>
      </c>
      <c r="L29" s="160"/>
      <c r="M29" s="160">
        <f>$E$29</f>
        <v>17500</v>
      </c>
      <c r="N29" s="160"/>
      <c r="O29" s="160">
        <f>$E$29</f>
        <v>17500</v>
      </c>
      <c r="P29" s="160"/>
      <c r="Q29" s="160">
        <f>$E$29</f>
        <v>17500</v>
      </c>
      <c r="R29" s="160"/>
      <c r="S29" s="160">
        <f>$E$29</f>
        <v>17500</v>
      </c>
      <c r="T29" s="160"/>
      <c r="U29" s="160">
        <f>$E$29</f>
        <v>17500</v>
      </c>
      <c r="V29" s="160"/>
      <c r="W29" s="160">
        <f>$E$29</f>
        <v>17500</v>
      </c>
      <c r="X29" s="160"/>
      <c r="Y29" s="160">
        <f>$E$29</f>
        <v>17500</v>
      </c>
      <c r="Z29" s="160"/>
      <c r="AA29" s="160">
        <f>$E$29</f>
        <v>17500</v>
      </c>
      <c r="AB29" s="160"/>
      <c r="AC29" s="160">
        <f>$E$29</f>
        <v>17500</v>
      </c>
      <c r="AD29" s="160"/>
      <c r="AE29" s="160">
        <f>$E$29</f>
        <v>17500</v>
      </c>
      <c r="AF29" s="160"/>
      <c r="AG29" s="160">
        <f>$E$29</f>
        <v>17500</v>
      </c>
      <c r="AH29" s="160"/>
      <c r="AI29" s="160">
        <f>$E$29</f>
        <v>17500</v>
      </c>
      <c r="AJ29" s="160"/>
      <c r="AK29" s="160">
        <f>$E$29</f>
        <v>17500</v>
      </c>
    </row>
    <row r="30" spans="1:37" s="148" customFormat="1" ht="14.25">
      <c r="A30" s="148" t="s">
        <v>2754</v>
      </c>
      <c r="C30" s="1221">
        <v>1.02</v>
      </c>
      <c r="E30" s="160">
        <f>Application!AC891</f>
        <v>17500</v>
      </c>
      <c r="F30" s="160"/>
      <c r="G30" s="160">
        <f>E30*$C$30</f>
        <v>17850</v>
      </c>
      <c r="H30" s="160"/>
      <c r="I30" s="160">
        <f>G30*$C$30</f>
        <v>18207</v>
      </c>
      <c r="J30" s="160"/>
      <c r="K30" s="160">
        <f>I30*$C$30</f>
        <v>18571.14</v>
      </c>
      <c r="L30" s="160"/>
      <c r="M30" s="160">
        <f>K30*$C$30</f>
        <v>18942.5628</v>
      </c>
      <c r="N30" s="160"/>
      <c r="O30" s="160">
        <f>M30*$C$30</f>
        <v>19321.414056000001</v>
      </c>
      <c r="P30" s="160"/>
      <c r="Q30" s="160">
        <f>O30*$C$30</f>
        <v>19707.842337120001</v>
      </c>
      <c r="R30" s="160"/>
      <c r="S30" s="160">
        <f>Q30*$C$30</f>
        <v>20101.999183862401</v>
      </c>
      <c r="T30" s="160"/>
      <c r="U30" s="160">
        <f>S30*$C$30</f>
        <v>20504.039167539649</v>
      </c>
      <c r="V30" s="160"/>
      <c r="W30" s="160">
        <f>U30*$C$30</f>
        <v>20914.119950890443</v>
      </c>
      <c r="X30" s="160"/>
      <c r="Y30" s="160">
        <f>W30*$C$30</f>
        <v>21332.40234990825</v>
      </c>
      <c r="Z30" s="160"/>
      <c r="AA30" s="160">
        <f>Y30*$C$30</f>
        <v>21759.050396906416</v>
      </c>
      <c r="AB30" s="160"/>
      <c r="AC30" s="160">
        <f>AA30*$C$30</f>
        <v>22194.231404844544</v>
      </c>
      <c r="AD30" s="160"/>
      <c r="AE30" s="160">
        <f>AC30*$C$30</f>
        <v>22638.116032941434</v>
      </c>
      <c r="AF30" s="160"/>
      <c r="AG30" s="160">
        <f>AE30*$C$30</f>
        <v>23090.878353600263</v>
      </c>
      <c r="AH30" s="160"/>
      <c r="AI30" s="160">
        <f>AG30*$C$30</f>
        <v>23552.695920672268</v>
      </c>
      <c r="AJ30" s="160"/>
      <c r="AK30" s="160">
        <f>AI30*$C$30</f>
        <v>24023.749839085714</v>
      </c>
    </row>
    <row r="31" spans="1:37" s="148" customFormat="1" ht="14.25">
      <c r="A31" s="148" t="s">
        <v>2755</v>
      </c>
      <c r="C31" s="1221">
        <v>1.02</v>
      </c>
      <c r="E31" s="160">
        <f>Application!AC892</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c r="AH31" s="160"/>
      <c r="AI31" s="160">
        <f>AG31*$C$31</f>
        <v>0</v>
      </c>
      <c r="AJ31" s="160"/>
      <c r="AK31" s="160">
        <f>AI31*$C$31</f>
        <v>0</v>
      </c>
    </row>
    <row r="32" spans="1:37" s="148" customFormat="1" ht="14.25">
      <c r="A32" s="148" t="str">
        <f>Application!C893</f>
        <v>Other (Specify):</v>
      </c>
      <c r="C32" s="1223">
        <v>1.0349999999999999</v>
      </c>
      <c r="E32" s="160">
        <f>Application!AC893</f>
        <v>0</v>
      </c>
      <c r="F32" s="160"/>
      <c r="G32" s="160">
        <f>E32*$C$32</f>
        <v>0</v>
      </c>
      <c r="H32" s="160"/>
      <c r="I32" s="160">
        <f>G32*$C$32</f>
        <v>0</v>
      </c>
      <c r="J32" s="160"/>
      <c r="K32" s="160">
        <f>I32*$C$32</f>
        <v>0</v>
      </c>
      <c r="L32" s="160"/>
      <c r="M32" s="160">
        <f>K32*$C$32</f>
        <v>0</v>
      </c>
      <c r="N32" s="160"/>
      <c r="O32" s="160">
        <f>M32*$C$32</f>
        <v>0</v>
      </c>
      <c r="P32" s="160"/>
      <c r="Q32" s="160">
        <f>O32*$C$32</f>
        <v>0</v>
      </c>
      <c r="R32" s="160"/>
      <c r="S32" s="160">
        <f>Q32*$C$32</f>
        <v>0</v>
      </c>
      <c r="T32" s="160"/>
      <c r="U32" s="160">
        <f>S32*$C$32</f>
        <v>0</v>
      </c>
      <c r="V32" s="160"/>
      <c r="W32" s="160">
        <f>U32*$C$32</f>
        <v>0</v>
      </c>
      <c r="X32" s="160"/>
      <c r="Y32" s="160">
        <f>W32*$C$32</f>
        <v>0</v>
      </c>
      <c r="Z32" s="160"/>
      <c r="AA32" s="160">
        <f>Y32*$C$32</f>
        <v>0</v>
      </c>
      <c r="AB32" s="160"/>
      <c r="AC32" s="160">
        <f>AA32*$C$32</f>
        <v>0</v>
      </c>
      <c r="AD32" s="160"/>
      <c r="AE32" s="160">
        <f>AC32*$C$32</f>
        <v>0</v>
      </c>
      <c r="AF32" s="160"/>
      <c r="AG32" s="160">
        <f>AE32*$C$32</f>
        <v>0</v>
      </c>
      <c r="AH32" s="160"/>
      <c r="AI32" s="160">
        <f>AG32*$C$32</f>
        <v>0</v>
      </c>
      <c r="AJ32" s="160"/>
      <c r="AK32" s="160">
        <f>AI32*$C$32</f>
        <v>0</v>
      </c>
    </row>
    <row r="33" spans="1:37" s="148" customFormat="1" ht="14.25">
      <c r="A33" s="148" t="str">
        <f>Application!C894</f>
        <v>Other (Specify):</v>
      </c>
      <c r="C33" s="1223">
        <v>1.0349999999999999</v>
      </c>
      <c r="E33" s="160">
        <f>Application!AC894</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c r="AH33" s="160"/>
      <c r="AI33" s="160">
        <f>AG33*$C$33</f>
        <v>0</v>
      </c>
      <c r="AJ33" s="160"/>
      <c r="AK33" s="160">
        <f>AI33*$C$33</f>
        <v>0</v>
      </c>
    </row>
    <row r="34" spans="1:37"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c r="AH34" s="160"/>
      <c r="AI34" s="160"/>
      <c r="AJ34" s="160"/>
      <c r="AK34" s="160"/>
    </row>
    <row r="35" spans="1:37" s="161" customFormat="1" ht="15">
      <c r="A35" s="161" t="s">
        <v>1646</v>
      </c>
      <c r="C35" s="1225">
        <f>E35/Application!AC884</f>
        <v>6013.2911392405067</v>
      </c>
      <c r="E35" s="161">
        <f>SUM(E22:E33)</f>
        <v>1425150</v>
      </c>
      <c r="G35" s="161">
        <f>SUM(G22:G33)</f>
        <v>1471252</v>
      </c>
      <c r="I35" s="161">
        <f>SUM(I22:I33)</f>
        <v>1518962.3199999998</v>
      </c>
      <c r="K35" s="161">
        <f>SUM(K22:K33)</f>
        <v>1568337.1461999998</v>
      </c>
      <c r="M35" s="161">
        <f>SUM(M22:M33)</f>
        <v>1619434.6292169995</v>
      </c>
      <c r="O35" s="161">
        <f>SUM(O22:O33)</f>
        <v>1672314.9527975945</v>
      </c>
      <c r="Q35" s="161">
        <f>SUM(Q22:Q33)</f>
        <v>1727040.4049346703</v>
      </c>
      <c r="S35" s="161">
        <f>SUM(S22:S33)</f>
        <v>1783675.4514723266</v>
      </c>
      <c r="U35" s="161">
        <f>SUM(U22:U33)</f>
        <v>1842286.8122860999</v>
      </c>
      <c r="W35" s="161">
        <f>SUM(W22:W33)</f>
        <v>1902943.5401286003</v>
      </c>
      <c r="Y35" s="161">
        <f>SUM(Y22:Y33)</f>
        <v>1965717.1022338376</v>
      </c>
      <c r="AA35" s="161">
        <f>SUM(AA22:AA33)</f>
        <v>2030681.4647767735</v>
      </c>
      <c r="AC35" s="161">
        <f>SUM(AC22:AC33)</f>
        <v>2097913.1802880066</v>
      </c>
      <c r="AE35" s="161">
        <f>SUM(AE22:AE33)</f>
        <v>2167491.4781270134</v>
      </c>
      <c r="AG35" s="161">
        <f>SUM(AG22:AG33)</f>
        <v>2239498.3581209653</v>
      </c>
      <c r="AI35" s="161">
        <f>SUM(AI22:AI33)</f>
        <v>2314018.6874798951</v>
      </c>
      <c r="AK35" s="161">
        <f>SUM(AK22:AK33)</f>
        <v>2391140.3011028809</v>
      </c>
    </row>
    <row r="36" spans="1:37"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c r="AH36" s="160"/>
      <c r="AI36" s="160"/>
      <c r="AJ36" s="160"/>
      <c r="AK36" s="160"/>
    </row>
    <row r="37" spans="1:37" s="161" customFormat="1" ht="15">
      <c r="A37" s="161" t="s">
        <v>2756</v>
      </c>
      <c r="C37" s="162"/>
      <c r="E37" s="161">
        <f>E11-E35</f>
        <v>4880133.767599999</v>
      </c>
      <c r="G37" s="161">
        <f>G11-G35</f>
        <v>4991663.8617899995</v>
      </c>
      <c r="I37" s="161">
        <f>I11-I35</f>
        <v>5105526.4383347481</v>
      </c>
      <c r="K37" s="161">
        <f>K11-K35</f>
        <v>5221763.8310931157</v>
      </c>
      <c r="M37" s="161">
        <f>M11-M35</f>
        <v>5340418.8725084448</v>
      </c>
      <c r="O37" s="161">
        <f>O11-O35</f>
        <v>5461534.8864709837</v>
      </c>
      <c r="Q37" s="161">
        <f>Q11-Q35</f>
        <v>5585155.6803156231</v>
      </c>
      <c r="S37" s="161">
        <f>S11-S35</f>
        <v>5711325.5359092224</v>
      </c>
      <c r="U37" s="161">
        <f>U11-U35</f>
        <v>5840089.1997799873</v>
      </c>
      <c r="W37" s="161">
        <f>W11-W35</f>
        <v>5971491.8722391408</v>
      </c>
      <c r="Y37" s="161">
        <f>Y11-Y35</f>
        <v>6105579.1954430947</v>
      </c>
      <c r="AA37" s="161">
        <f>AA11-AA35</f>
        <v>6242397.2403420806</v>
      </c>
      <c r="AC37" s="161">
        <f>AC11-AC35</f>
        <v>6381992.4924588175</v>
      </c>
      <c r="AE37" s="161">
        <f>AE11-AE35</f>
        <v>6524411.8364384808</v>
      </c>
      <c r="AG37" s="161">
        <f>AG11-AG35</f>
        <v>6669702.5393086672</v>
      </c>
      <c r="AI37" s="161">
        <f>AI11-AI35</f>
        <v>6817912.2323854771</v>
      </c>
      <c r="AK37" s="161">
        <f>AK11-AK35</f>
        <v>6969088.8917591255</v>
      </c>
    </row>
    <row r="38" spans="1:37"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c r="AH38" s="160"/>
      <c r="AI38" s="160"/>
      <c r="AJ38" s="160"/>
      <c r="AK38" s="160"/>
    </row>
    <row r="39" spans="1:37" s="148" customFormat="1" ht="15">
      <c r="A39" s="156" t="s">
        <v>2757</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row>
    <row r="40" spans="1:37" s="148" customFormat="1" ht="14.25">
      <c r="A40" s="163" t="str">
        <f>Application!C627</f>
        <v>GreyStone - Perm Loan</v>
      </c>
      <c r="B40" s="164"/>
      <c r="C40" s="1148">
        <f>E37/1.155</f>
        <v>4225224.0412121201</v>
      </c>
      <c r="E40" s="160">
        <f>Application!AF627</f>
        <v>4225925.4605999999</v>
      </c>
      <c r="F40" s="160"/>
      <c r="G40" s="160">
        <f>$E$40</f>
        <v>4225925.4605999999</v>
      </c>
      <c r="H40" s="160"/>
      <c r="I40" s="160">
        <f>$E$40</f>
        <v>4225925.4605999999</v>
      </c>
      <c r="J40" s="160"/>
      <c r="K40" s="160">
        <f>$E$40</f>
        <v>4225925.4605999999</v>
      </c>
      <c r="L40" s="160"/>
      <c r="M40" s="160">
        <f>$E$40</f>
        <v>4225925.4605999999</v>
      </c>
      <c r="N40" s="160"/>
      <c r="O40" s="160">
        <f>$E$40</f>
        <v>4225925.4605999999</v>
      </c>
      <c r="P40" s="160"/>
      <c r="Q40" s="160">
        <f>$E$40</f>
        <v>4225925.4605999999</v>
      </c>
      <c r="R40" s="160"/>
      <c r="S40" s="160">
        <f>$E$40</f>
        <v>4225925.4605999999</v>
      </c>
      <c r="T40" s="160"/>
      <c r="U40" s="160">
        <f>$E$40</f>
        <v>4225925.4605999999</v>
      </c>
      <c r="V40" s="160"/>
      <c r="W40" s="160">
        <f>$E$40</f>
        <v>4225925.4605999999</v>
      </c>
      <c r="X40" s="160"/>
      <c r="Y40" s="160">
        <f>$E$40</f>
        <v>4225925.4605999999</v>
      </c>
      <c r="Z40" s="160"/>
      <c r="AA40" s="160">
        <f>$E$40</f>
        <v>4225925.4605999999</v>
      </c>
      <c r="AB40" s="160"/>
      <c r="AC40" s="160">
        <f>$E$40</f>
        <v>4225925.4605999999</v>
      </c>
      <c r="AD40" s="160"/>
      <c r="AE40" s="160">
        <f>$E$40</f>
        <v>4225925.4605999999</v>
      </c>
      <c r="AF40" s="160"/>
      <c r="AG40" s="160">
        <f>$E$40</f>
        <v>4225925.4605999999</v>
      </c>
      <c r="AH40" s="160"/>
      <c r="AI40" s="160">
        <f>$E$40</f>
        <v>4225925.4605999999</v>
      </c>
      <c r="AJ40" s="160"/>
      <c r="AK40" s="160">
        <f>$E$40</f>
        <v>4225925.4605999999</v>
      </c>
    </row>
    <row r="41" spans="1:37" s="148" customFormat="1" ht="14.25">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c r="AH41" s="160"/>
      <c r="AI41" s="160">
        <f>$E$41</f>
        <v>0</v>
      </c>
      <c r="AJ41" s="160"/>
      <c r="AK41" s="160">
        <f>$E$41</f>
        <v>0</v>
      </c>
    </row>
    <row r="42" spans="1:37" s="148" customFormat="1" ht="14.25">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c r="AH42" s="160"/>
      <c r="AI42" s="170">
        <f>$E$42</f>
        <v>0</v>
      </c>
      <c r="AJ42" s="160"/>
      <c r="AK42" s="170">
        <f>$E$42</f>
        <v>0</v>
      </c>
    </row>
    <row r="43" spans="1:37" s="161" customFormat="1" ht="15">
      <c r="A43" s="161" t="s">
        <v>2758</v>
      </c>
      <c r="C43" s="162">
        <f>(C40+E35)/12*3</f>
        <v>1412593.51030303</v>
      </c>
      <c r="E43" s="161">
        <f>SUM(E40:E42)</f>
        <v>4225925.4605999999</v>
      </c>
      <c r="G43" s="161">
        <f>SUM(G40:G42)</f>
        <v>4225925.4605999999</v>
      </c>
      <c r="I43" s="161">
        <f>SUM(I40:I42)</f>
        <v>4225925.4605999999</v>
      </c>
      <c r="K43" s="161">
        <f>SUM(K40:K42)</f>
        <v>4225925.4605999999</v>
      </c>
      <c r="M43" s="161">
        <f>SUM(M40:M42)</f>
        <v>4225925.4605999999</v>
      </c>
      <c r="O43" s="161">
        <f>SUM(O40:O42)</f>
        <v>4225925.4605999999</v>
      </c>
      <c r="Q43" s="161">
        <f>SUM(Q40:Q42)</f>
        <v>4225925.4605999999</v>
      </c>
      <c r="S43" s="161">
        <f>SUM(S40:S42)</f>
        <v>4225925.4605999999</v>
      </c>
      <c r="U43" s="161">
        <f>SUM(U40:U42)</f>
        <v>4225925.4605999999</v>
      </c>
      <c r="W43" s="161">
        <f>SUM(W40:W42)</f>
        <v>4225925.4605999999</v>
      </c>
      <c r="Y43" s="161">
        <f>SUM(Y40:Y42)</f>
        <v>4225925.4605999999</v>
      </c>
      <c r="AA43" s="161">
        <f>SUM(AA40:AA42)</f>
        <v>4225925.4605999999</v>
      </c>
      <c r="AC43" s="161">
        <f>SUM(AC40:AC42)</f>
        <v>4225925.4605999999</v>
      </c>
      <c r="AE43" s="161">
        <f>SUM(AE40:AE42)</f>
        <v>4225925.4605999999</v>
      </c>
      <c r="AG43" s="161">
        <f>SUM(AG40:AG42)</f>
        <v>4225925.4605999999</v>
      </c>
      <c r="AI43" s="161">
        <f>SUM(AI40:AI42)</f>
        <v>4225925.4605999999</v>
      </c>
      <c r="AK43" s="161">
        <f>SUM(AK40:AK42)</f>
        <v>4225925.4605999999</v>
      </c>
    </row>
    <row r="44" spans="1:37"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c r="AH44" s="160"/>
      <c r="AI44" s="160"/>
      <c r="AJ44" s="160"/>
      <c r="AK44" s="160"/>
    </row>
    <row r="45" spans="1:37" s="161" customFormat="1" ht="15">
      <c r="A45" s="161" t="s">
        <v>2759</v>
      </c>
      <c r="C45" s="162"/>
      <c r="E45" s="161">
        <f>E37-E43</f>
        <v>654208.3069999991</v>
      </c>
      <c r="G45" s="161">
        <f>G37-G43</f>
        <v>765738.40118999965</v>
      </c>
      <c r="I45" s="161">
        <f>I37-I43</f>
        <v>879600.97773474827</v>
      </c>
      <c r="K45" s="161">
        <f>K37-K43</f>
        <v>995838.37049311586</v>
      </c>
      <c r="M45" s="161">
        <f>M37-M43</f>
        <v>1114493.4119084449</v>
      </c>
      <c r="O45" s="161">
        <f>O37-O43</f>
        <v>1235609.4258709839</v>
      </c>
      <c r="Q45" s="161">
        <f>Q37-Q43</f>
        <v>1359230.2197156232</v>
      </c>
      <c r="S45" s="161">
        <f>S37-S43</f>
        <v>1485400.0753092226</v>
      </c>
      <c r="U45" s="161">
        <f>U37-U43</f>
        <v>1614163.7391799875</v>
      </c>
      <c r="W45" s="161">
        <f>W37-W43</f>
        <v>1745566.4116391409</v>
      </c>
      <c r="Y45" s="161">
        <f>Y37-Y43</f>
        <v>1879653.7348430948</v>
      </c>
      <c r="AA45" s="161">
        <f>AA37-AA43</f>
        <v>2016471.7797420807</v>
      </c>
      <c r="AC45" s="161">
        <f>AC37-AC43</f>
        <v>2156067.0318588177</v>
      </c>
      <c r="AE45" s="161">
        <f>AE37-AE43</f>
        <v>2298486.3758384809</v>
      </c>
      <c r="AG45" s="161">
        <f>AG37-AG43</f>
        <v>2443777.0787086673</v>
      </c>
      <c r="AI45" s="161">
        <f>AI37-AI43</f>
        <v>2591986.7717854772</v>
      </c>
      <c r="AK45" s="161">
        <f>AK37-AK43</f>
        <v>2743163.4311591256</v>
      </c>
    </row>
    <row r="46" spans="1:37"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c r="AH46" s="160"/>
      <c r="AI46" s="160"/>
      <c r="AJ46" s="160"/>
      <c r="AK46" s="160"/>
    </row>
    <row r="47" spans="1:37" s="165" customFormat="1" ht="14.25">
      <c r="A47" s="165" t="s">
        <v>2760</v>
      </c>
      <c r="C47" s="158"/>
      <c r="E47" s="165">
        <f>E45/(E4+E6+E8)</f>
        <v>9.5973901616379836E-2</v>
      </c>
      <c r="G47" s="165">
        <f>G45/(G4+G6+G8)</f>
        <v>0.10959573608073762</v>
      </c>
      <c r="I47" s="165">
        <f>I45/(I4+I6+I8)</f>
        <v>0.12282168995772758</v>
      </c>
      <c r="K47" s="165">
        <f>K45/(K4+K6+K8)</f>
        <v>0.13566079441035797</v>
      </c>
      <c r="M47" s="165">
        <f>M45/(M4+M6+M8)</f>
        <v>0.14812185425450919</v>
      </c>
      <c r="O47" s="165">
        <f>O45/(O4+O6+O8)</f>
        <v>0.1602134534202424</v>
      </c>
      <c r="Q47" s="165">
        <f>Q45/(Q4+Q6+Q8)</f>
        <v>0.1719439602793304</v>
      </c>
      <c r="S47" s="165">
        <f>S45/(S4+S6+S8)</f>
        <v>0.18332153284225905</v>
      </c>
      <c r="U47" s="165">
        <f>U45/(U4+U6+U8)</f>
        <v>0.19435412382788794</v>
      </c>
      <c r="W47" s="165">
        <f>W45/(W4+W6+W8)</f>
        <v>0.20504948560886116</v>
      </c>
      <c r="Y47" s="165">
        <f>Y45/(Y4+Y6+Y8)</f>
        <v>0.2154151750357978</v>
      </c>
      <c r="AA47" s="165">
        <f>AA45/(AA4+AA6+AA8)</f>
        <v>0.22545855814321397</v>
      </c>
      <c r="AC47" s="165">
        <f>AC45/(AC4+AC6+AC8)</f>
        <v>0.23518681474004993</v>
      </c>
      <c r="AE47" s="165">
        <f>AE45/(AE4+AE6+AE8)</f>
        <v>0.24460694288761514</v>
      </c>
      <c r="AG47" s="165">
        <f>AG45/(AG4+AG6+AG8)</f>
        <v>0.25372576326768947</v>
      </c>
      <c r="AI47" s="165">
        <f>AI45/(AI4+AI6+AI8)</f>
        <v>0.26254992344345435</v>
      </c>
      <c r="AK47" s="165">
        <f>AK45/(AK4+AK6+AK8)</f>
        <v>0.27108590201586097</v>
      </c>
    </row>
    <row r="48" spans="1:37" s="165" customFormat="1" ht="14.25">
      <c r="A48" s="165" t="s">
        <v>2761</v>
      </c>
      <c r="C48" s="158"/>
      <c r="E48" s="165">
        <f>E45/E43</f>
        <v>0.15480829302349175</v>
      </c>
      <c r="G48" s="165">
        <f>G45/G43</f>
        <v>0.18120016747320469</v>
      </c>
      <c r="I48" s="165">
        <f>I45/I43</f>
        <v>0.20814398785203891</v>
      </c>
      <c r="K48" s="165">
        <f>K45/K43</f>
        <v>0.23564977181394156</v>
      </c>
      <c r="M48" s="165">
        <f>M45/M43</f>
        <v>0.26372765499517553</v>
      </c>
      <c r="O48" s="165">
        <f>O45/O43</f>
        <v>0.29238788932532456</v>
      </c>
      <c r="Q48" s="165">
        <f>Q45/Q43</f>
        <v>0.32164084113368124</v>
      </c>
      <c r="S48" s="165">
        <f>S45/S43</f>
        <v>0.35149698904020055</v>
      </c>
      <c r="U48" s="165">
        <f>U45/U43</f>
        <v>0.38196692161976925</v>
      </c>
      <c r="W48" s="165">
        <f>W45/W43</f>
        <v>0.41306133482801755</v>
      </c>
      <c r="Y48" s="165">
        <f>Y45/Y43</f>
        <v>0.44479102917641627</v>
      </c>
      <c r="AA48" s="165">
        <f>AA45/AA43</f>
        <v>0.47716690664387174</v>
      </c>
      <c r="AC48" s="165">
        <f>AC45/AC43</f>
        <v>0.51019996731146733</v>
      </c>
      <c r="AE48" s="165">
        <f>AE45/AE43</f>
        <v>0.54390130570645234</v>
      </c>
      <c r="AG48" s="165">
        <f>AG45/AG43</f>
        <v>0.5782821068409707</v>
      </c>
      <c r="AI48" s="165">
        <f>AI45/AI43</f>
        <v>0.61335364193041519</v>
      </c>
      <c r="AK48" s="165">
        <f>AK45/AK43</f>
        <v>0.64912726377564867</v>
      </c>
    </row>
    <row r="49" spans="1:39" s="166" customFormat="1" ht="14.25">
      <c r="A49" s="166" t="s">
        <v>2086</v>
      </c>
      <c r="C49" s="167"/>
      <c r="E49" s="166">
        <f>E37/E43</f>
        <v>1.1548082930234917</v>
      </c>
      <c r="G49" s="166">
        <f>G37/G43</f>
        <v>1.1812001674732047</v>
      </c>
      <c r="I49" s="166">
        <f>I37/I43</f>
        <v>1.2081439878520388</v>
      </c>
      <c r="K49" s="166">
        <f>K37/K43</f>
        <v>1.2356497718139416</v>
      </c>
      <c r="M49" s="166">
        <f>M37/M43</f>
        <v>1.2637276549951755</v>
      </c>
      <c r="O49" s="166">
        <f>O37/O43</f>
        <v>1.2923878893253244</v>
      </c>
      <c r="Q49" s="166">
        <f>Q37/Q43</f>
        <v>1.3216408411336813</v>
      </c>
      <c r="S49" s="166">
        <f>S37/S43</f>
        <v>1.3514969890402004</v>
      </c>
      <c r="U49" s="166">
        <f>U37/U43</f>
        <v>1.3819669216197692</v>
      </c>
      <c r="W49" s="166">
        <f>W37/W43</f>
        <v>1.4130613348280177</v>
      </c>
      <c r="Y49" s="166">
        <f>Y37/Y43</f>
        <v>1.4447910291764163</v>
      </c>
      <c r="AA49" s="166">
        <f>AA37/AA43</f>
        <v>1.4771669066438717</v>
      </c>
      <c r="AC49" s="166">
        <f>AC37/AC43</f>
        <v>1.5101999673114674</v>
      </c>
      <c r="AE49" s="166">
        <f>AE37/AE43</f>
        <v>1.5439013057064523</v>
      </c>
      <c r="AG49" s="166">
        <f>AG37/AG43</f>
        <v>1.5782821068409707</v>
      </c>
      <c r="AI49" s="166">
        <f>AI37/AI43</f>
        <v>1.6133536419304151</v>
      </c>
      <c r="AK49" s="166">
        <f>AK37/AK43</f>
        <v>1.6491272637756487</v>
      </c>
    </row>
    <row r="50" spans="1:39"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row>
    <row r="51" spans="1:39" s="3" customFormat="1">
      <c r="A51" s="3" t="s">
        <v>2762</v>
      </c>
      <c r="C51" s="881"/>
      <c r="E51" s="880"/>
      <c r="F51" s="880"/>
      <c r="G51" s="880"/>
      <c r="H51" s="880"/>
      <c r="I51" s="880"/>
      <c r="J51" s="880"/>
      <c r="K51" s="880"/>
      <c r="L51" s="880"/>
      <c r="M51" s="880"/>
      <c r="N51" s="880"/>
      <c r="O51" s="880"/>
      <c r="P51" s="880"/>
      <c r="Q51" s="880"/>
      <c r="R51" s="880"/>
      <c r="S51" s="880"/>
      <c r="T51" s="880"/>
      <c r="U51" s="880"/>
      <c r="V51" s="880"/>
      <c r="W51" s="880"/>
      <c r="X51" s="880"/>
      <c r="Y51" s="880"/>
      <c r="Z51" s="880"/>
      <c r="AA51" s="880"/>
      <c r="AB51" s="880"/>
      <c r="AC51" s="880"/>
      <c r="AD51" s="880"/>
      <c r="AE51" s="880"/>
      <c r="AF51" s="880"/>
      <c r="AG51" s="880"/>
      <c r="AH51" s="880"/>
      <c r="AI51" s="880"/>
      <c r="AJ51" s="880"/>
      <c r="AK51" s="880"/>
    </row>
    <row r="52" spans="1:39" s="3" customFormat="1">
      <c r="A52" s="2602" t="s">
        <v>2763</v>
      </c>
      <c r="B52" s="2602"/>
      <c r="C52" s="2602"/>
      <c r="D52" s="880"/>
      <c r="E52" s="880"/>
      <c r="F52" s="880"/>
      <c r="G52" s="880"/>
      <c r="H52" s="880"/>
      <c r="I52" s="880"/>
      <c r="J52" s="880"/>
      <c r="K52" s="880"/>
      <c r="L52" s="880"/>
      <c r="M52" s="880"/>
      <c r="N52" s="880"/>
      <c r="O52" s="880"/>
      <c r="P52" s="880"/>
      <c r="Q52" s="880"/>
      <c r="R52" s="880"/>
      <c r="S52" s="880"/>
      <c r="T52" s="880"/>
      <c r="U52" s="880"/>
      <c r="V52" s="880"/>
      <c r="W52" s="880"/>
      <c r="X52" s="880"/>
      <c r="Y52" s="880"/>
      <c r="Z52" s="880"/>
      <c r="AA52" s="880"/>
      <c r="AB52" s="880"/>
      <c r="AC52" s="880"/>
      <c r="AD52" s="880"/>
      <c r="AE52" s="880"/>
      <c r="AF52" s="880"/>
      <c r="AG52" s="880"/>
      <c r="AH52" s="880"/>
      <c r="AI52" s="880"/>
      <c r="AJ52" s="880"/>
      <c r="AK52" s="880"/>
    </row>
    <row r="53" spans="1:39" s="882" customFormat="1">
      <c r="A53" s="882" t="s">
        <v>2627</v>
      </c>
      <c r="C53" s="883">
        <v>1.03</v>
      </c>
      <c r="E53" s="884">
        <f>7500</f>
        <v>7500</v>
      </c>
      <c r="G53" s="880">
        <f>E53*$C$53</f>
        <v>7725</v>
      </c>
      <c r="I53" s="880">
        <f>G53*$C$53</f>
        <v>7956.75</v>
      </c>
      <c r="K53" s="880">
        <f>I53*$C$53</f>
        <v>8195.4524999999994</v>
      </c>
      <c r="M53" s="880">
        <f>K53*$C$53</f>
        <v>8441.3160749999988</v>
      </c>
      <c r="O53" s="880">
        <f>M53*$C$53</f>
        <v>8694.5555572499998</v>
      </c>
      <c r="Q53" s="880">
        <f>O53*$C$53</f>
        <v>8955.3922239674994</v>
      </c>
      <c r="S53" s="880">
        <f>Q53*$C$53</f>
        <v>9224.0539906865251</v>
      </c>
      <c r="U53" s="880">
        <f>S53*$C$53</f>
        <v>9500.7756104071213</v>
      </c>
      <c r="W53" s="880">
        <f>U53*$C$53</f>
        <v>9785.7988787193353</v>
      </c>
      <c r="Y53" s="880">
        <f>W53*$C$53</f>
        <v>10079.372845080916</v>
      </c>
      <c r="AA53" s="880">
        <f>Y53*$C$53</f>
        <v>10381.754030433343</v>
      </c>
      <c r="AC53" s="880">
        <f>AA53*$C$53</f>
        <v>10693.206651346343</v>
      </c>
      <c r="AE53" s="880">
        <f>AC53*$C$53</f>
        <v>11014.002850886734</v>
      </c>
      <c r="AG53" s="880">
        <f>AE53*$C$53</f>
        <v>11344.422936413337</v>
      </c>
      <c r="AI53" s="880">
        <f>AG53*$C$53</f>
        <v>11684.755624505737</v>
      </c>
      <c r="AK53" s="880">
        <f>AI53*$C$53</f>
        <v>12035.298293240909</v>
      </c>
    </row>
    <row r="54" spans="1:39" s="3" customFormat="1">
      <c r="A54" s="3" t="s">
        <v>2764</v>
      </c>
      <c r="C54" s="878">
        <f>C53</f>
        <v>1.03</v>
      </c>
      <c r="E54" s="885">
        <f>12500</f>
        <v>12500</v>
      </c>
      <c r="F54" s="880"/>
      <c r="G54" s="880">
        <f t="shared" ref="G54:AG57" si="3">E54*$C$53</f>
        <v>12875</v>
      </c>
      <c r="H54" s="880"/>
      <c r="I54" s="880">
        <f t="shared" si="3"/>
        <v>13261.25</v>
      </c>
      <c r="J54" s="880"/>
      <c r="K54" s="880">
        <f t="shared" si="3"/>
        <v>13659.0875</v>
      </c>
      <c r="L54" s="880"/>
      <c r="M54" s="880">
        <f t="shared" si="3"/>
        <v>14068.860124999999</v>
      </c>
      <c r="N54" s="880"/>
      <c r="O54" s="880">
        <f t="shared" si="3"/>
        <v>14490.925928749999</v>
      </c>
      <c r="P54" s="880"/>
      <c r="Q54" s="880">
        <f t="shared" si="3"/>
        <v>14925.6537066125</v>
      </c>
      <c r="R54" s="880"/>
      <c r="S54" s="880">
        <f t="shared" si="3"/>
        <v>15373.423317810875</v>
      </c>
      <c r="T54" s="880"/>
      <c r="U54" s="880">
        <f t="shared" si="3"/>
        <v>15834.626017345201</v>
      </c>
      <c r="V54" s="880"/>
      <c r="W54" s="880">
        <f t="shared" si="3"/>
        <v>16309.664797865558</v>
      </c>
      <c r="X54" s="880"/>
      <c r="Y54" s="880">
        <f t="shared" si="3"/>
        <v>16798.954741801525</v>
      </c>
      <c r="Z54" s="880"/>
      <c r="AA54" s="880">
        <f t="shared" si="3"/>
        <v>17302.923384055572</v>
      </c>
      <c r="AB54" s="880"/>
      <c r="AC54" s="880">
        <f t="shared" si="3"/>
        <v>17822.01108557724</v>
      </c>
      <c r="AD54" s="880"/>
      <c r="AE54" s="880">
        <f t="shared" si="3"/>
        <v>18356.671418144557</v>
      </c>
      <c r="AF54" s="880"/>
      <c r="AG54" s="880">
        <f t="shared" si="3"/>
        <v>18907.371560688895</v>
      </c>
      <c r="AH54" s="880"/>
      <c r="AI54" s="880">
        <f t="shared" ref="AI54:AI57" si="4">AG54*$C$53</f>
        <v>19474.592707509561</v>
      </c>
      <c r="AJ54" s="880"/>
      <c r="AK54" s="880">
        <f t="shared" ref="AK54:AK57" si="5">AI54*$C$53</f>
        <v>20058.830488734849</v>
      </c>
      <c r="AL54" s="880"/>
      <c r="AM54" s="880"/>
    </row>
    <row r="55" spans="1:39" s="3" customFormat="1">
      <c r="A55" s="3" t="s">
        <v>2765</v>
      </c>
      <c r="C55" s="878"/>
      <c r="E55" s="885"/>
      <c r="F55" s="880"/>
      <c r="G55" s="880">
        <f t="shared" si="3"/>
        <v>0</v>
      </c>
      <c r="H55" s="880"/>
      <c r="I55" s="880">
        <f t="shared" si="3"/>
        <v>0</v>
      </c>
      <c r="J55" s="880"/>
      <c r="K55" s="880">
        <f t="shared" si="3"/>
        <v>0</v>
      </c>
      <c r="L55" s="880"/>
      <c r="M55" s="880">
        <f t="shared" si="3"/>
        <v>0</v>
      </c>
      <c r="N55" s="880"/>
      <c r="O55" s="880">
        <f t="shared" si="3"/>
        <v>0</v>
      </c>
      <c r="P55" s="880"/>
      <c r="Q55" s="880">
        <f t="shared" si="3"/>
        <v>0</v>
      </c>
      <c r="R55" s="880"/>
      <c r="S55" s="880">
        <f t="shared" si="3"/>
        <v>0</v>
      </c>
      <c r="T55" s="880"/>
      <c r="U55" s="880">
        <f t="shared" si="3"/>
        <v>0</v>
      </c>
      <c r="V55" s="880"/>
      <c r="W55" s="880">
        <f t="shared" si="3"/>
        <v>0</v>
      </c>
      <c r="X55" s="880"/>
      <c r="Y55" s="880">
        <f t="shared" si="3"/>
        <v>0</v>
      </c>
      <c r="Z55" s="880"/>
      <c r="AA55" s="880">
        <f t="shared" si="3"/>
        <v>0</v>
      </c>
      <c r="AB55" s="880"/>
      <c r="AC55" s="880">
        <f t="shared" si="3"/>
        <v>0</v>
      </c>
      <c r="AD55" s="880"/>
      <c r="AE55" s="880">
        <f t="shared" si="3"/>
        <v>0</v>
      </c>
      <c r="AF55" s="880"/>
      <c r="AG55" s="880">
        <f t="shared" si="3"/>
        <v>0</v>
      </c>
      <c r="AH55" s="880"/>
      <c r="AI55" s="880">
        <f t="shared" si="4"/>
        <v>0</v>
      </c>
      <c r="AJ55" s="880"/>
      <c r="AK55" s="880">
        <f t="shared" si="5"/>
        <v>0</v>
      </c>
      <c r="AL55" s="880"/>
      <c r="AM55" s="880"/>
    </row>
    <row r="56" spans="1:39" s="3" customFormat="1">
      <c r="A56" s="886"/>
      <c r="B56" s="886"/>
      <c r="C56" s="878"/>
      <c r="E56" s="885"/>
      <c r="F56" s="880"/>
      <c r="G56" s="880">
        <f t="shared" si="3"/>
        <v>0</v>
      </c>
      <c r="H56" s="880"/>
      <c r="I56" s="880">
        <f t="shared" si="3"/>
        <v>0</v>
      </c>
      <c r="J56" s="880"/>
      <c r="K56" s="880">
        <f t="shared" si="3"/>
        <v>0</v>
      </c>
      <c r="L56" s="880"/>
      <c r="M56" s="880">
        <f t="shared" si="3"/>
        <v>0</v>
      </c>
      <c r="N56" s="880"/>
      <c r="O56" s="880">
        <f t="shared" si="3"/>
        <v>0</v>
      </c>
      <c r="P56" s="880"/>
      <c r="Q56" s="880">
        <f t="shared" si="3"/>
        <v>0</v>
      </c>
      <c r="R56" s="880"/>
      <c r="S56" s="880">
        <f t="shared" si="3"/>
        <v>0</v>
      </c>
      <c r="T56" s="880"/>
      <c r="U56" s="880">
        <f t="shared" si="3"/>
        <v>0</v>
      </c>
      <c r="V56" s="880"/>
      <c r="W56" s="880">
        <f t="shared" si="3"/>
        <v>0</v>
      </c>
      <c r="X56" s="880"/>
      <c r="Y56" s="880">
        <f t="shared" si="3"/>
        <v>0</v>
      </c>
      <c r="Z56" s="880"/>
      <c r="AA56" s="880">
        <f t="shared" si="3"/>
        <v>0</v>
      </c>
      <c r="AB56" s="880"/>
      <c r="AC56" s="880">
        <f t="shared" si="3"/>
        <v>0</v>
      </c>
      <c r="AD56" s="880"/>
      <c r="AE56" s="880">
        <f t="shared" si="3"/>
        <v>0</v>
      </c>
      <c r="AF56" s="880"/>
      <c r="AG56" s="880">
        <f t="shared" si="3"/>
        <v>0</v>
      </c>
      <c r="AH56" s="880"/>
      <c r="AI56" s="880">
        <f t="shared" si="4"/>
        <v>0</v>
      </c>
      <c r="AJ56" s="880"/>
      <c r="AK56" s="880">
        <f t="shared" si="5"/>
        <v>0</v>
      </c>
      <c r="AL56" s="880"/>
      <c r="AM56" s="880"/>
    </row>
    <row r="57" spans="1:39" s="3" customFormat="1">
      <c r="A57" s="886"/>
      <c r="B57" s="886"/>
      <c r="C57" s="878"/>
      <c r="E57" s="887"/>
      <c r="F57" s="880"/>
      <c r="G57" s="888">
        <f t="shared" si="3"/>
        <v>0</v>
      </c>
      <c r="H57" s="880"/>
      <c r="I57" s="888">
        <f t="shared" si="3"/>
        <v>0</v>
      </c>
      <c r="J57" s="880"/>
      <c r="K57" s="888">
        <f t="shared" si="3"/>
        <v>0</v>
      </c>
      <c r="L57" s="880"/>
      <c r="M57" s="888">
        <f t="shared" si="3"/>
        <v>0</v>
      </c>
      <c r="N57" s="880"/>
      <c r="O57" s="888">
        <f t="shared" si="3"/>
        <v>0</v>
      </c>
      <c r="P57" s="880"/>
      <c r="Q57" s="888">
        <f t="shared" si="3"/>
        <v>0</v>
      </c>
      <c r="R57" s="880"/>
      <c r="S57" s="888">
        <f t="shared" si="3"/>
        <v>0</v>
      </c>
      <c r="T57" s="880"/>
      <c r="U57" s="888">
        <f t="shared" si="3"/>
        <v>0</v>
      </c>
      <c r="V57" s="880"/>
      <c r="W57" s="888">
        <f t="shared" si="3"/>
        <v>0</v>
      </c>
      <c r="X57" s="880"/>
      <c r="Y57" s="888">
        <f t="shared" si="3"/>
        <v>0</v>
      </c>
      <c r="Z57" s="880"/>
      <c r="AA57" s="888">
        <f t="shared" si="3"/>
        <v>0</v>
      </c>
      <c r="AB57" s="880"/>
      <c r="AC57" s="888">
        <f t="shared" si="3"/>
        <v>0</v>
      </c>
      <c r="AD57" s="880"/>
      <c r="AE57" s="888">
        <f t="shared" si="3"/>
        <v>0</v>
      </c>
      <c r="AF57" s="880"/>
      <c r="AG57" s="888">
        <f t="shared" si="3"/>
        <v>0</v>
      </c>
      <c r="AH57" s="880"/>
      <c r="AI57" s="888">
        <f t="shared" si="4"/>
        <v>0</v>
      </c>
      <c r="AJ57" s="880"/>
      <c r="AK57" s="888">
        <f t="shared" si="5"/>
        <v>0</v>
      </c>
      <c r="AL57" s="880"/>
      <c r="AM57" s="880"/>
    </row>
    <row r="58" spans="1:39" s="3" customFormat="1">
      <c r="A58" s="882" t="s">
        <v>2766</v>
      </c>
      <c r="C58" s="881"/>
      <c r="E58" s="880">
        <f>SUM(E53:E57)</f>
        <v>20000</v>
      </c>
      <c r="F58" s="880"/>
      <c r="G58" s="880">
        <f>SUM(G53:G57)</f>
        <v>20600</v>
      </c>
      <c r="H58" s="880"/>
      <c r="I58" s="880">
        <f>SUM(I53:I57)</f>
        <v>21218</v>
      </c>
      <c r="J58" s="880"/>
      <c r="K58" s="880">
        <f>SUM(K53:K57)</f>
        <v>21854.54</v>
      </c>
      <c r="L58" s="880"/>
      <c r="M58" s="880">
        <f>SUM(M53:M57)</f>
        <v>22510.176199999998</v>
      </c>
      <c r="N58" s="880"/>
      <c r="O58" s="880">
        <f>SUM(O53:O57)</f>
        <v>23185.481485999997</v>
      </c>
      <c r="P58" s="880"/>
      <c r="Q58" s="880">
        <f>SUM(Q53:Q57)</f>
        <v>23881.04593058</v>
      </c>
      <c r="R58" s="880"/>
      <c r="S58" s="880">
        <f>SUM(S53:S57)</f>
        <v>24597.4773084974</v>
      </c>
      <c r="T58" s="880"/>
      <c r="U58" s="880">
        <f>SUM(U53:U57)</f>
        <v>25335.401627752322</v>
      </c>
      <c r="V58" s="880"/>
      <c r="W58" s="880">
        <f>SUM(W53:W57)</f>
        <v>26095.463676584892</v>
      </c>
      <c r="X58" s="880"/>
      <c r="Y58" s="880">
        <f>SUM(Y53:Y57)</f>
        <v>26878.327586882442</v>
      </c>
      <c r="Z58" s="880"/>
      <c r="AA58" s="880">
        <f>SUM(AA53:AA57)</f>
        <v>27684.677414488913</v>
      </c>
      <c r="AB58" s="880"/>
      <c r="AC58" s="880">
        <f>SUM(AC53:AC57)</f>
        <v>28515.217736923583</v>
      </c>
      <c r="AD58" s="880"/>
      <c r="AE58" s="880">
        <f>SUM(AE53:AE57)</f>
        <v>29370.674269031289</v>
      </c>
      <c r="AF58" s="880"/>
      <c r="AG58" s="880">
        <f>SUM(AG53:AG57)</f>
        <v>30251.79449710223</v>
      </c>
      <c r="AH58" s="880"/>
      <c r="AI58" s="880">
        <f>SUM(AI53:AI57)</f>
        <v>31159.348332015295</v>
      </c>
      <c r="AJ58" s="880"/>
      <c r="AK58" s="880">
        <f>SUM(AK53:AK57)</f>
        <v>32094.128781975756</v>
      </c>
      <c r="AL58" s="880"/>
      <c r="AM58" s="880"/>
    </row>
    <row r="59" spans="1:39" s="3" customFormat="1" ht="12.75" customHeight="1">
      <c r="A59" s="882"/>
      <c r="C59" s="881"/>
      <c r="E59" s="880"/>
      <c r="F59" s="880"/>
      <c r="G59" s="880"/>
      <c r="H59" s="880"/>
      <c r="I59" s="880"/>
      <c r="J59" s="880"/>
      <c r="K59" s="880"/>
      <c r="L59" s="880"/>
      <c r="M59" s="880"/>
      <c r="N59" s="880"/>
      <c r="O59" s="880"/>
      <c r="P59" s="880"/>
      <c r="Q59" s="880"/>
      <c r="R59" s="880"/>
      <c r="S59" s="880"/>
      <c r="T59" s="880"/>
      <c r="U59" s="880"/>
      <c r="V59" s="880"/>
      <c r="W59" s="880"/>
      <c r="X59" s="880"/>
      <c r="Y59" s="880"/>
      <c r="Z59" s="880"/>
      <c r="AA59" s="880"/>
      <c r="AB59" s="880"/>
      <c r="AC59" s="880"/>
      <c r="AD59" s="880"/>
      <c r="AE59" s="880"/>
      <c r="AF59" s="880"/>
      <c r="AG59" s="880"/>
      <c r="AH59" s="880"/>
      <c r="AI59" s="880"/>
      <c r="AJ59" s="880"/>
      <c r="AK59" s="880"/>
      <c r="AL59" s="880"/>
      <c r="AM59" s="880"/>
    </row>
    <row r="60" spans="1:39" s="882" customFormat="1">
      <c r="A60" s="882" t="s">
        <v>2767</v>
      </c>
      <c r="C60" s="889"/>
      <c r="E60" s="882">
        <f>E45-E58</f>
        <v>634208.3069999991</v>
      </c>
      <c r="G60" s="882">
        <f>G45-G58</f>
        <v>745138.40118999965</v>
      </c>
      <c r="I60" s="882">
        <f>I45-I58</f>
        <v>858382.97773474827</v>
      </c>
      <c r="K60" s="882">
        <f>K45-K58</f>
        <v>973983.83049311582</v>
      </c>
      <c r="M60" s="882">
        <f>M45-M58</f>
        <v>1091983.2357084448</v>
      </c>
      <c r="O60" s="882">
        <f>O45-O58</f>
        <v>1212423.944384984</v>
      </c>
      <c r="Q60" s="882">
        <f>Q45-Q58</f>
        <v>1335349.1737850432</v>
      </c>
      <c r="S60" s="882">
        <f>S45-S58</f>
        <v>1460802.5980007253</v>
      </c>
      <c r="U60" s="882">
        <f>U45-U58</f>
        <v>1588828.3375522352</v>
      </c>
      <c r="W60" s="882">
        <f>W45-W58</f>
        <v>1719470.947962556</v>
      </c>
      <c r="Y60" s="882">
        <f>Y45-Y58</f>
        <v>1852775.4072562123</v>
      </c>
      <c r="AA60" s="882">
        <f>AA45-AA58</f>
        <v>1988787.1023275917</v>
      </c>
      <c r="AC60" s="882">
        <f>AC45-AC58</f>
        <v>2127551.8141218941</v>
      </c>
      <c r="AE60" s="882">
        <f>AE45-AE58</f>
        <v>2269115.7015694496</v>
      </c>
      <c r="AG60" s="882">
        <f>AG45-AG58</f>
        <v>2413525.2842115653</v>
      </c>
      <c r="AI60" s="882">
        <f>AI45-AI58</f>
        <v>2560827.4234534618</v>
      </c>
      <c r="AK60" s="882">
        <f>AK45-AK58</f>
        <v>2711069.3023771499</v>
      </c>
    </row>
    <row r="61" spans="1:39" s="3" customFormat="1" ht="8.25" customHeight="1">
      <c r="C61" s="881"/>
      <c r="E61" s="880"/>
      <c r="F61" s="880"/>
      <c r="G61" s="880"/>
      <c r="H61" s="880"/>
      <c r="I61" s="880"/>
      <c r="J61" s="880"/>
      <c r="K61" s="880"/>
      <c r="L61" s="880"/>
      <c r="M61" s="880"/>
      <c r="N61" s="880"/>
      <c r="O61" s="880"/>
      <c r="P61" s="880"/>
      <c r="Q61" s="880"/>
      <c r="R61" s="880"/>
      <c r="S61" s="880"/>
      <c r="T61" s="880"/>
      <c r="U61" s="880"/>
      <c r="V61" s="880"/>
      <c r="W61" s="880"/>
      <c r="X61" s="880"/>
      <c r="Y61" s="880"/>
      <c r="Z61" s="880"/>
      <c r="AA61" s="880"/>
      <c r="AB61" s="880"/>
      <c r="AC61" s="880"/>
      <c r="AD61" s="880"/>
      <c r="AE61" s="880"/>
      <c r="AF61" s="880"/>
      <c r="AG61" s="880"/>
      <c r="AH61" s="880"/>
      <c r="AI61" s="880"/>
      <c r="AJ61" s="880"/>
      <c r="AK61" s="880"/>
      <c r="AL61" s="880"/>
      <c r="AM61" s="880"/>
    </row>
    <row r="62" spans="1:39" s="882" customFormat="1">
      <c r="A62" s="882" t="s">
        <v>2768</v>
      </c>
      <c r="C62" s="879">
        <v>0.5</v>
      </c>
      <c r="E62" s="884">
        <f>E60*$C$62</f>
        <v>317104.15349999955</v>
      </c>
      <c r="G62" s="882">
        <f>G60*$C$62</f>
        <v>372569.20059499983</v>
      </c>
      <c r="I62" s="882">
        <f>I60*$C$62</f>
        <v>429191.48886737414</v>
      </c>
      <c r="K62" s="882">
        <f>K60*$C$62</f>
        <v>486991.91524655791</v>
      </c>
      <c r="M62" s="882">
        <f>M60*$C$62</f>
        <v>545991.61785422242</v>
      </c>
      <c r="O62" s="882">
        <f>O60*$C$62</f>
        <v>606211.97219249199</v>
      </c>
      <c r="Q62" s="882">
        <f>Q60*$C$62</f>
        <v>667674.58689252159</v>
      </c>
      <c r="S62" s="882">
        <f>S60*$C$62</f>
        <v>730401.29900036263</v>
      </c>
      <c r="U62" s="882">
        <f>U60*$C$62</f>
        <v>794414.16877611761</v>
      </c>
      <c r="W62" s="882">
        <f>W60*$C$62</f>
        <v>859735.47398127802</v>
      </c>
      <c r="Y62" s="882">
        <f>Y60*$C$62</f>
        <v>926387.70362810616</v>
      </c>
      <c r="AA62" s="882">
        <f>AA60*$C$62</f>
        <v>994393.55116379587</v>
      </c>
      <c r="AC62" s="882">
        <f>AC60*$C$62</f>
        <v>1063775.907060947</v>
      </c>
      <c r="AE62" s="882">
        <f>AE60*$C$62</f>
        <v>1134557.8507847248</v>
      </c>
      <c r="AG62" s="882">
        <f>AG60*$C$62</f>
        <v>1206762.6421057826</v>
      </c>
      <c r="AI62" s="882">
        <f>AI60*$C$62</f>
        <v>1280413.7117267309</v>
      </c>
      <c r="AK62" s="882">
        <f>AK60*$C$62</f>
        <v>1355534.651188575</v>
      </c>
    </row>
    <row r="63" spans="1:39" s="882" customFormat="1">
      <c r="A63" s="2602" t="s">
        <v>1071</v>
      </c>
      <c r="B63" s="2602"/>
      <c r="C63" s="2602"/>
    </row>
    <row r="64" spans="1:39" s="3" customFormat="1" ht="8.25" customHeight="1">
      <c r="C64" s="881"/>
      <c r="E64" s="880"/>
      <c r="F64" s="880"/>
      <c r="G64" s="880"/>
      <c r="H64" s="880"/>
      <c r="I64" s="880"/>
      <c r="J64" s="880"/>
      <c r="K64" s="880"/>
      <c r="L64" s="880"/>
      <c r="M64" s="880"/>
      <c r="N64" s="880"/>
      <c r="O64" s="880"/>
      <c r="P64" s="880"/>
      <c r="Q64" s="880"/>
      <c r="R64" s="880"/>
      <c r="S64" s="880"/>
      <c r="T64" s="880"/>
      <c r="U64" s="880"/>
      <c r="V64" s="880"/>
      <c r="W64" s="880"/>
      <c r="X64" s="880"/>
      <c r="Y64" s="880"/>
      <c r="Z64" s="880"/>
      <c r="AA64" s="880"/>
      <c r="AB64" s="880"/>
      <c r="AC64" s="880"/>
      <c r="AD64" s="880"/>
      <c r="AE64" s="880"/>
      <c r="AF64" s="880"/>
      <c r="AG64" s="880"/>
      <c r="AH64" s="880"/>
      <c r="AI64" s="880"/>
      <c r="AJ64" s="880"/>
      <c r="AK64" s="880"/>
      <c r="AL64" s="880"/>
      <c r="AM64" s="880"/>
    </row>
    <row r="65" spans="1:1023 1025:2047 2049:3071 3073:4095 4097:5119 5121:6143 6145:7167 7169:8191 8193:9215 9217:10239 10241:11263 11265:12287 12289:13311 13313:14335 14337:15359 15361:16383" s="3" customFormat="1">
      <c r="A65" s="3" t="s">
        <v>2769</v>
      </c>
      <c r="C65" s="879">
        <v>0.5</v>
      </c>
      <c r="E65" s="880"/>
      <c r="F65" s="880"/>
      <c r="G65" s="880"/>
      <c r="H65" s="880"/>
      <c r="I65" s="880"/>
      <c r="J65" s="880"/>
      <c r="K65" s="880"/>
      <c r="L65" s="880"/>
      <c r="M65" s="880"/>
      <c r="N65" s="880"/>
      <c r="O65" s="880"/>
      <c r="P65" s="880"/>
      <c r="Q65" s="880"/>
      <c r="R65" s="880"/>
      <c r="S65" s="880"/>
      <c r="T65" s="880"/>
      <c r="U65" s="880"/>
      <c r="V65" s="880"/>
      <c r="W65" s="880"/>
      <c r="X65" s="880"/>
      <c r="Y65" s="880"/>
      <c r="Z65" s="880"/>
      <c r="AA65" s="880"/>
      <c r="AB65" s="880"/>
      <c r="AC65" s="880"/>
      <c r="AD65" s="880"/>
      <c r="AE65" s="880"/>
      <c r="AF65" s="880"/>
      <c r="AG65" s="880"/>
      <c r="AH65" s="880"/>
      <c r="AI65" s="880"/>
      <c r="AJ65" s="880"/>
      <c r="AK65" s="880"/>
      <c r="AL65" s="880"/>
      <c r="AM65" s="880"/>
    </row>
    <row r="66" spans="1:1023 1025:2047 2049:3071 3073:4095 4097:5119 5121:6143 6145:7167 7169:8191 8193:9215 9217:10239 10241:11263 11265:12287 12289:13311 13313:14335 14337:15359 15361:16383" s="882" customFormat="1">
      <c r="A66" s="884"/>
      <c r="B66" s="884" t="str">
        <f>Application!C629</f>
        <v>Seller Subordinate Financing</v>
      </c>
      <c r="C66" s="883"/>
      <c r="E66" s="884">
        <f>$E60*$C$65</f>
        <v>317104.15349999955</v>
      </c>
      <c r="G66" s="880">
        <f>G60*$C$65</f>
        <v>372569.20059499983</v>
      </c>
      <c r="I66" s="880">
        <f>I60*$C$65</f>
        <v>429191.48886737414</v>
      </c>
      <c r="K66" s="880">
        <f>K60*$C$65</f>
        <v>486991.91524655791</v>
      </c>
      <c r="M66" s="880">
        <f>M60*$C$65</f>
        <v>545991.61785422242</v>
      </c>
      <c r="O66" s="880">
        <f>O60*$C$65</f>
        <v>606211.97219249199</v>
      </c>
      <c r="Q66" s="880">
        <f>Q60*$C$65</f>
        <v>667674.58689252159</v>
      </c>
      <c r="S66" s="880">
        <f>S60*$C$65</f>
        <v>730401.29900036263</v>
      </c>
      <c r="U66" s="880">
        <f>U60*$C$65</f>
        <v>794414.16877611761</v>
      </c>
      <c r="W66" s="880">
        <f>W60*$C$65</f>
        <v>859735.47398127802</v>
      </c>
      <c r="Y66" s="880">
        <f>Y60*$C$65</f>
        <v>926387.70362810616</v>
      </c>
      <c r="AA66" s="880">
        <f>AA60*$C$65</f>
        <v>994393.55116379587</v>
      </c>
      <c r="AC66" s="880">
        <f>AC60*$C$65</f>
        <v>1063775.907060947</v>
      </c>
      <c r="AE66" s="880">
        <f>AE60*$C$65</f>
        <v>1134557.8507847248</v>
      </c>
      <c r="AG66" s="880">
        <f>AG60*$C$65</f>
        <v>1206762.6421057826</v>
      </c>
      <c r="AI66" s="880">
        <f>AI60*$C$65</f>
        <v>1280413.7117267309</v>
      </c>
      <c r="AK66" s="880">
        <f>AK60*$C$65</f>
        <v>1355534.651188575</v>
      </c>
    </row>
    <row r="67" spans="1:1023 1025:2047 2049:3071 3073:4095 4097:5119 5121:6143 6145:7167 7169:8191 8193:9215 9217:10239 10241:11263 11265:12287 12289:13311 13313:14335 14337:15359 15361:16383" s="880" customFormat="1">
      <c r="A67" s="885"/>
      <c r="B67" s="885"/>
      <c r="C67" s="890"/>
      <c r="E67" s="884"/>
      <c r="G67" s="880">
        <f>G60*$C$66</f>
        <v>0</v>
      </c>
      <c r="I67" s="880">
        <f t="shared" ref="I67" si="6">I60*$C$66</f>
        <v>0</v>
      </c>
      <c r="K67" s="880">
        <f t="shared" ref="K67" si="7">K60*$C$66</f>
        <v>0</v>
      </c>
      <c r="M67" s="880">
        <f t="shared" ref="M67" si="8">M60*$C$66</f>
        <v>0</v>
      </c>
      <c r="O67" s="880">
        <f t="shared" ref="O67" si="9">O60*$C$66</f>
        <v>0</v>
      </c>
      <c r="Q67" s="880">
        <f t="shared" ref="Q67" si="10">Q60*$C$66</f>
        <v>0</v>
      </c>
      <c r="S67" s="880">
        <f t="shared" ref="S67" si="11">S60*$C$66</f>
        <v>0</v>
      </c>
      <c r="U67" s="880">
        <f t="shared" ref="U67" si="12">U60*$C$66</f>
        <v>0</v>
      </c>
      <c r="W67" s="880">
        <f t="shared" ref="W67" si="13">W60*$C$66</f>
        <v>0</v>
      </c>
      <c r="Y67" s="880">
        <f t="shared" ref="Y67" si="14">Y60*$C$66</f>
        <v>0</v>
      </c>
      <c r="AA67" s="880">
        <f t="shared" ref="AA67" si="15">AA60*$C$66</f>
        <v>0</v>
      </c>
      <c r="AC67" s="880">
        <f t="shared" ref="AC67" si="16">AC60*$C$66</f>
        <v>0</v>
      </c>
      <c r="AE67" s="880">
        <f t="shared" ref="AE67" si="17">AE60*$C$66</f>
        <v>0</v>
      </c>
      <c r="AG67" s="880">
        <f t="shared" ref="AG67" si="18">AG60*$C$66</f>
        <v>0</v>
      </c>
      <c r="AI67" s="880">
        <f t="shared" ref="AI67" si="19">AI60*$C$66</f>
        <v>0</v>
      </c>
      <c r="AK67" s="880">
        <f t="shared" ref="AK67" si="20">AK60*$C$66</f>
        <v>0</v>
      </c>
      <c r="AM67" s="880">
        <f t="shared" ref="AM67" si="21">AM60*$C$66</f>
        <v>0</v>
      </c>
      <c r="AO67" s="880">
        <f t="shared" ref="AO67" si="22">AO60*$C$66</f>
        <v>0</v>
      </c>
      <c r="AQ67" s="880">
        <f t="shared" ref="AQ67" si="23">AQ60*$C$66</f>
        <v>0</v>
      </c>
      <c r="AS67" s="880">
        <f t="shared" ref="AS67" si="24">AS60*$C$66</f>
        <v>0</v>
      </c>
      <c r="AU67" s="880">
        <f t="shared" ref="AU67" si="25">AU60*$C$66</f>
        <v>0</v>
      </c>
      <c r="AW67" s="880">
        <f t="shared" ref="AW67" si="26">AW60*$C$66</f>
        <v>0</v>
      </c>
      <c r="AY67" s="880">
        <f t="shared" ref="AY67" si="27">AY60*$C$66</f>
        <v>0</v>
      </c>
      <c r="BA67" s="880">
        <f t="shared" ref="BA67" si="28">BA60*$C$66</f>
        <v>0</v>
      </c>
      <c r="BC67" s="880">
        <f t="shared" ref="BC67" si="29">BC60*$C$66</f>
        <v>0</v>
      </c>
      <c r="BE67" s="880">
        <f t="shared" ref="BE67" si="30">BE60*$C$66</f>
        <v>0</v>
      </c>
      <c r="BG67" s="880">
        <f t="shared" ref="BG67" si="31">BG60*$C$66</f>
        <v>0</v>
      </c>
      <c r="BI67" s="880">
        <f t="shared" ref="BI67" si="32">BI60*$C$66</f>
        <v>0</v>
      </c>
      <c r="BK67" s="880">
        <f t="shared" ref="BK67" si="33">BK60*$C$66</f>
        <v>0</v>
      </c>
      <c r="BM67" s="880">
        <f t="shared" ref="BM67" si="34">BM60*$C$66</f>
        <v>0</v>
      </c>
      <c r="BO67" s="880">
        <f t="shared" ref="BO67" si="35">BO60*$C$66</f>
        <v>0</v>
      </c>
      <c r="BQ67" s="880">
        <f t="shared" ref="BQ67" si="36">BQ60*$C$66</f>
        <v>0</v>
      </c>
      <c r="BS67" s="880">
        <f t="shared" ref="BS67" si="37">BS60*$C$66</f>
        <v>0</v>
      </c>
      <c r="BU67" s="880">
        <f t="shared" ref="BU67" si="38">BU60*$C$66</f>
        <v>0</v>
      </c>
      <c r="BW67" s="880">
        <f t="shared" ref="BW67" si="39">BW60*$C$66</f>
        <v>0</v>
      </c>
      <c r="BY67" s="880">
        <f t="shared" ref="BY67" si="40">BY60*$C$66</f>
        <v>0</v>
      </c>
      <c r="CA67" s="880">
        <f t="shared" ref="CA67" si="41">CA60*$C$66</f>
        <v>0</v>
      </c>
      <c r="CC67" s="880">
        <f t="shared" ref="CC67" si="42">CC60*$C$66</f>
        <v>0</v>
      </c>
      <c r="CE67" s="880">
        <f t="shared" ref="CE67" si="43">CE60*$C$66</f>
        <v>0</v>
      </c>
      <c r="CG67" s="880">
        <f t="shared" ref="CG67" si="44">CG60*$C$66</f>
        <v>0</v>
      </c>
      <c r="CI67" s="880">
        <f t="shared" ref="CI67" si="45">CI60*$C$66</f>
        <v>0</v>
      </c>
      <c r="CK67" s="880">
        <f t="shared" ref="CK67" si="46">CK60*$C$66</f>
        <v>0</v>
      </c>
      <c r="CM67" s="880">
        <f t="shared" ref="CM67" si="47">CM60*$C$66</f>
        <v>0</v>
      </c>
      <c r="CO67" s="880">
        <f t="shared" ref="CO67" si="48">CO60*$C$66</f>
        <v>0</v>
      </c>
      <c r="CQ67" s="880">
        <f t="shared" ref="CQ67" si="49">CQ60*$C$66</f>
        <v>0</v>
      </c>
      <c r="CS67" s="880">
        <f t="shared" ref="CS67" si="50">CS60*$C$66</f>
        <v>0</v>
      </c>
      <c r="CU67" s="880">
        <f t="shared" ref="CU67" si="51">CU60*$C$66</f>
        <v>0</v>
      </c>
      <c r="CW67" s="880">
        <f t="shared" ref="CW67" si="52">CW60*$C$66</f>
        <v>0</v>
      </c>
      <c r="CY67" s="880">
        <f t="shared" ref="CY67" si="53">CY60*$C$66</f>
        <v>0</v>
      </c>
      <c r="DA67" s="880">
        <f t="shared" ref="DA67" si="54">DA60*$C$66</f>
        <v>0</v>
      </c>
      <c r="DC67" s="880">
        <f t="shared" ref="DC67" si="55">DC60*$C$66</f>
        <v>0</v>
      </c>
      <c r="DE67" s="880">
        <f t="shared" ref="DE67" si="56">DE60*$C$66</f>
        <v>0</v>
      </c>
      <c r="DG67" s="880">
        <f t="shared" ref="DG67" si="57">DG60*$C$66</f>
        <v>0</v>
      </c>
      <c r="DI67" s="880">
        <f t="shared" ref="DI67" si="58">DI60*$C$66</f>
        <v>0</v>
      </c>
      <c r="DK67" s="880">
        <f t="shared" ref="DK67" si="59">DK60*$C$66</f>
        <v>0</v>
      </c>
      <c r="DM67" s="880">
        <f t="shared" ref="DM67" si="60">DM60*$C$66</f>
        <v>0</v>
      </c>
      <c r="DO67" s="880">
        <f t="shared" ref="DO67" si="61">DO60*$C$66</f>
        <v>0</v>
      </c>
      <c r="DQ67" s="880">
        <f t="shared" ref="DQ67" si="62">DQ60*$C$66</f>
        <v>0</v>
      </c>
      <c r="DS67" s="880">
        <f t="shared" ref="DS67" si="63">DS60*$C$66</f>
        <v>0</v>
      </c>
      <c r="DU67" s="880">
        <f t="shared" ref="DU67" si="64">DU60*$C$66</f>
        <v>0</v>
      </c>
      <c r="DW67" s="880">
        <f t="shared" ref="DW67" si="65">DW60*$C$66</f>
        <v>0</v>
      </c>
      <c r="DY67" s="880">
        <f t="shared" ref="DY67" si="66">DY60*$C$66</f>
        <v>0</v>
      </c>
      <c r="EA67" s="880">
        <f t="shared" ref="EA67" si="67">EA60*$C$66</f>
        <v>0</v>
      </c>
      <c r="EC67" s="880">
        <f t="shared" ref="EC67" si="68">EC60*$C$66</f>
        <v>0</v>
      </c>
      <c r="EE67" s="880">
        <f t="shared" ref="EE67" si="69">EE60*$C$66</f>
        <v>0</v>
      </c>
      <c r="EG67" s="880">
        <f t="shared" ref="EG67" si="70">EG60*$C$66</f>
        <v>0</v>
      </c>
      <c r="EI67" s="880">
        <f t="shared" ref="EI67" si="71">EI60*$C$66</f>
        <v>0</v>
      </c>
      <c r="EK67" s="880">
        <f t="shared" ref="EK67" si="72">EK60*$C$66</f>
        <v>0</v>
      </c>
      <c r="EM67" s="880">
        <f t="shared" ref="EM67" si="73">EM60*$C$66</f>
        <v>0</v>
      </c>
      <c r="EO67" s="880">
        <f t="shared" ref="EO67" si="74">EO60*$C$66</f>
        <v>0</v>
      </c>
      <c r="EQ67" s="880">
        <f t="shared" ref="EQ67" si="75">EQ60*$C$66</f>
        <v>0</v>
      </c>
      <c r="ES67" s="880">
        <f t="shared" ref="ES67" si="76">ES60*$C$66</f>
        <v>0</v>
      </c>
      <c r="EU67" s="880">
        <f t="shared" ref="EU67" si="77">EU60*$C$66</f>
        <v>0</v>
      </c>
      <c r="EW67" s="880">
        <f t="shared" ref="EW67" si="78">EW60*$C$66</f>
        <v>0</v>
      </c>
      <c r="EY67" s="880">
        <f t="shared" ref="EY67" si="79">EY60*$C$66</f>
        <v>0</v>
      </c>
      <c r="FA67" s="880">
        <f t="shared" ref="FA67" si="80">FA60*$C$66</f>
        <v>0</v>
      </c>
      <c r="FC67" s="880">
        <f t="shared" ref="FC67" si="81">FC60*$C$66</f>
        <v>0</v>
      </c>
      <c r="FE67" s="880">
        <f t="shared" ref="FE67" si="82">FE60*$C$66</f>
        <v>0</v>
      </c>
      <c r="FG67" s="880">
        <f t="shared" ref="FG67" si="83">FG60*$C$66</f>
        <v>0</v>
      </c>
      <c r="FI67" s="880">
        <f t="shared" ref="FI67" si="84">FI60*$C$66</f>
        <v>0</v>
      </c>
      <c r="FK67" s="880">
        <f t="shared" ref="FK67" si="85">FK60*$C$66</f>
        <v>0</v>
      </c>
      <c r="FM67" s="880">
        <f t="shared" ref="FM67" si="86">FM60*$C$66</f>
        <v>0</v>
      </c>
      <c r="FO67" s="880">
        <f t="shared" ref="FO67" si="87">FO60*$C$66</f>
        <v>0</v>
      </c>
      <c r="FQ67" s="880">
        <f t="shared" ref="FQ67" si="88">FQ60*$C$66</f>
        <v>0</v>
      </c>
      <c r="FS67" s="880">
        <f t="shared" ref="FS67" si="89">FS60*$C$66</f>
        <v>0</v>
      </c>
      <c r="FU67" s="880">
        <f t="shared" ref="FU67" si="90">FU60*$C$66</f>
        <v>0</v>
      </c>
      <c r="FW67" s="880">
        <f t="shared" ref="FW67" si="91">FW60*$C$66</f>
        <v>0</v>
      </c>
      <c r="FY67" s="880">
        <f t="shared" ref="FY67" si="92">FY60*$C$66</f>
        <v>0</v>
      </c>
      <c r="GA67" s="880">
        <f t="shared" ref="GA67" si="93">GA60*$C$66</f>
        <v>0</v>
      </c>
      <c r="GC67" s="880">
        <f t="shared" ref="GC67" si="94">GC60*$C$66</f>
        <v>0</v>
      </c>
      <c r="GE67" s="880">
        <f t="shared" ref="GE67" si="95">GE60*$C$66</f>
        <v>0</v>
      </c>
      <c r="GG67" s="880">
        <f t="shared" ref="GG67" si="96">GG60*$C$66</f>
        <v>0</v>
      </c>
      <c r="GI67" s="880">
        <f t="shared" ref="GI67" si="97">GI60*$C$66</f>
        <v>0</v>
      </c>
      <c r="GK67" s="880">
        <f t="shared" ref="GK67" si="98">GK60*$C$66</f>
        <v>0</v>
      </c>
      <c r="GM67" s="880">
        <f t="shared" ref="GM67" si="99">GM60*$C$66</f>
        <v>0</v>
      </c>
      <c r="GO67" s="880">
        <f t="shared" ref="GO67" si="100">GO60*$C$66</f>
        <v>0</v>
      </c>
      <c r="GQ67" s="880">
        <f t="shared" ref="GQ67" si="101">GQ60*$C$66</f>
        <v>0</v>
      </c>
      <c r="GS67" s="880">
        <f t="shared" ref="GS67" si="102">GS60*$C$66</f>
        <v>0</v>
      </c>
      <c r="GU67" s="880">
        <f t="shared" ref="GU67" si="103">GU60*$C$66</f>
        <v>0</v>
      </c>
      <c r="GW67" s="880">
        <f t="shared" ref="GW67" si="104">GW60*$C$66</f>
        <v>0</v>
      </c>
      <c r="GY67" s="880">
        <f t="shared" ref="GY67" si="105">GY60*$C$66</f>
        <v>0</v>
      </c>
      <c r="HA67" s="880">
        <f t="shared" ref="HA67" si="106">HA60*$C$66</f>
        <v>0</v>
      </c>
      <c r="HC67" s="880">
        <f t="shared" ref="HC67" si="107">HC60*$C$66</f>
        <v>0</v>
      </c>
      <c r="HE67" s="880">
        <f t="shared" ref="HE67" si="108">HE60*$C$66</f>
        <v>0</v>
      </c>
      <c r="HG67" s="880">
        <f t="shared" ref="HG67" si="109">HG60*$C$66</f>
        <v>0</v>
      </c>
      <c r="HI67" s="880">
        <f t="shared" ref="HI67" si="110">HI60*$C$66</f>
        <v>0</v>
      </c>
      <c r="HK67" s="880">
        <f t="shared" ref="HK67" si="111">HK60*$C$66</f>
        <v>0</v>
      </c>
      <c r="HM67" s="880">
        <f t="shared" ref="HM67" si="112">HM60*$C$66</f>
        <v>0</v>
      </c>
      <c r="HO67" s="880">
        <f t="shared" ref="HO67" si="113">HO60*$C$66</f>
        <v>0</v>
      </c>
      <c r="HQ67" s="880">
        <f t="shared" ref="HQ67" si="114">HQ60*$C$66</f>
        <v>0</v>
      </c>
      <c r="HS67" s="880">
        <f t="shared" ref="HS67" si="115">HS60*$C$66</f>
        <v>0</v>
      </c>
      <c r="HU67" s="880">
        <f t="shared" ref="HU67" si="116">HU60*$C$66</f>
        <v>0</v>
      </c>
      <c r="HW67" s="880">
        <f t="shared" ref="HW67" si="117">HW60*$C$66</f>
        <v>0</v>
      </c>
      <c r="HY67" s="880">
        <f t="shared" ref="HY67" si="118">HY60*$C$66</f>
        <v>0</v>
      </c>
      <c r="IA67" s="880">
        <f t="shared" ref="IA67" si="119">IA60*$C$66</f>
        <v>0</v>
      </c>
      <c r="IC67" s="880">
        <f t="shared" ref="IC67" si="120">IC60*$C$66</f>
        <v>0</v>
      </c>
      <c r="IE67" s="880">
        <f t="shared" ref="IE67" si="121">IE60*$C$66</f>
        <v>0</v>
      </c>
      <c r="IG67" s="880">
        <f t="shared" ref="IG67" si="122">IG60*$C$66</f>
        <v>0</v>
      </c>
      <c r="II67" s="880">
        <f t="shared" ref="II67" si="123">II60*$C$66</f>
        <v>0</v>
      </c>
      <c r="IK67" s="880">
        <f t="shared" ref="IK67" si="124">IK60*$C$66</f>
        <v>0</v>
      </c>
      <c r="IM67" s="880">
        <f t="shared" ref="IM67" si="125">IM60*$C$66</f>
        <v>0</v>
      </c>
      <c r="IO67" s="880">
        <f t="shared" ref="IO67" si="126">IO60*$C$66</f>
        <v>0</v>
      </c>
      <c r="IQ67" s="880">
        <f t="shared" ref="IQ67" si="127">IQ60*$C$66</f>
        <v>0</v>
      </c>
      <c r="IS67" s="880">
        <f t="shared" ref="IS67" si="128">IS60*$C$66</f>
        <v>0</v>
      </c>
      <c r="IU67" s="880">
        <f t="shared" ref="IU67" si="129">IU60*$C$66</f>
        <v>0</v>
      </c>
      <c r="IW67" s="880">
        <f t="shared" ref="IW67" si="130">IW60*$C$66</f>
        <v>0</v>
      </c>
      <c r="IY67" s="880">
        <f t="shared" ref="IY67" si="131">IY60*$C$66</f>
        <v>0</v>
      </c>
      <c r="JA67" s="880">
        <f t="shared" ref="JA67" si="132">JA60*$C$66</f>
        <v>0</v>
      </c>
      <c r="JC67" s="880">
        <f t="shared" ref="JC67" si="133">JC60*$C$66</f>
        <v>0</v>
      </c>
      <c r="JE67" s="880">
        <f t="shared" ref="JE67" si="134">JE60*$C$66</f>
        <v>0</v>
      </c>
      <c r="JG67" s="880">
        <f t="shared" ref="JG67" si="135">JG60*$C$66</f>
        <v>0</v>
      </c>
      <c r="JI67" s="880">
        <f t="shared" ref="JI67" si="136">JI60*$C$66</f>
        <v>0</v>
      </c>
      <c r="JK67" s="880">
        <f t="shared" ref="JK67" si="137">JK60*$C$66</f>
        <v>0</v>
      </c>
      <c r="JM67" s="880">
        <f t="shared" ref="JM67" si="138">JM60*$C$66</f>
        <v>0</v>
      </c>
      <c r="JO67" s="880">
        <f t="shared" ref="JO67" si="139">JO60*$C$66</f>
        <v>0</v>
      </c>
      <c r="JQ67" s="880">
        <f t="shared" ref="JQ67" si="140">JQ60*$C$66</f>
        <v>0</v>
      </c>
      <c r="JS67" s="880">
        <f t="shared" ref="JS67" si="141">JS60*$C$66</f>
        <v>0</v>
      </c>
      <c r="JU67" s="880">
        <f t="shared" ref="JU67" si="142">JU60*$C$66</f>
        <v>0</v>
      </c>
      <c r="JW67" s="880">
        <f t="shared" ref="JW67" si="143">JW60*$C$66</f>
        <v>0</v>
      </c>
      <c r="JY67" s="880">
        <f t="shared" ref="JY67" si="144">JY60*$C$66</f>
        <v>0</v>
      </c>
      <c r="KA67" s="880">
        <f t="shared" ref="KA67" si="145">KA60*$C$66</f>
        <v>0</v>
      </c>
      <c r="KC67" s="880">
        <f t="shared" ref="KC67" si="146">KC60*$C$66</f>
        <v>0</v>
      </c>
      <c r="KE67" s="880">
        <f t="shared" ref="KE67" si="147">KE60*$C$66</f>
        <v>0</v>
      </c>
      <c r="KG67" s="880">
        <f t="shared" ref="KG67" si="148">KG60*$C$66</f>
        <v>0</v>
      </c>
      <c r="KI67" s="880">
        <f t="shared" ref="KI67" si="149">KI60*$C$66</f>
        <v>0</v>
      </c>
      <c r="KK67" s="880">
        <f t="shared" ref="KK67" si="150">KK60*$C$66</f>
        <v>0</v>
      </c>
      <c r="KM67" s="880">
        <f t="shared" ref="KM67" si="151">KM60*$C$66</f>
        <v>0</v>
      </c>
      <c r="KO67" s="880">
        <f t="shared" ref="KO67" si="152">KO60*$C$66</f>
        <v>0</v>
      </c>
      <c r="KQ67" s="880">
        <f t="shared" ref="KQ67" si="153">KQ60*$C$66</f>
        <v>0</v>
      </c>
      <c r="KS67" s="880">
        <f t="shared" ref="KS67" si="154">KS60*$C$66</f>
        <v>0</v>
      </c>
      <c r="KU67" s="880">
        <f t="shared" ref="KU67" si="155">KU60*$C$66</f>
        <v>0</v>
      </c>
      <c r="KW67" s="880">
        <f t="shared" ref="KW67" si="156">KW60*$C$66</f>
        <v>0</v>
      </c>
      <c r="KY67" s="880">
        <f t="shared" ref="KY67" si="157">KY60*$C$66</f>
        <v>0</v>
      </c>
      <c r="LA67" s="880">
        <f t="shared" ref="LA67" si="158">LA60*$C$66</f>
        <v>0</v>
      </c>
      <c r="LC67" s="880">
        <f t="shared" ref="LC67" si="159">LC60*$C$66</f>
        <v>0</v>
      </c>
      <c r="LE67" s="880">
        <f t="shared" ref="LE67" si="160">LE60*$C$66</f>
        <v>0</v>
      </c>
      <c r="LG67" s="880">
        <f t="shared" ref="LG67" si="161">LG60*$C$66</f>
        <v>0</v>
      </c>
      <c r="LI67" s="880">
        <f t="shared" ref="LI67" si="162">LI60*$C$66</f>
        <v>0</v>
      </c>
      <c r="LK67" s="880">
        <f t="shared" ref="LK67" si="163">LK60*$C$66</f>
        <v>0</v>
      </c>
      <c r="LM67" s="880">
        <f t="shared" ref="LM67" si="164">LM60*$C$66</f>
        <v>0</v>
      </c>
      <c r="LO67" s="880">
        <f t="shared" ref="LO67" si="165">LO60*$C$66</f>
        <v>0</v>
      </c>
      <c r="LQ67" s="880">
        <f t="shared" ref="LQ67" si="166">LQ60*$C$66</f>
        <v>0</v>
      </c>
      <c r="LS67" s="880">
        <f t="shared" ref="LS67" si="167">LS60*$C$66</f>
        <v>0</v>
      </c>
      <c r="LU67" s="880">
        <f t="shared" ref="LU67" si="168">LU60*$C$66</f>
        <v>0</v>
      </c>
      <c r="LW67" s="880">
        <f t="shared" ref="LW67" si="169">LW60*$C$66</f>
        <v>0</v>
      </c>
      <c r="LY67" s="880">
        <f t="shared" ref="LY67" si="170">LY60*$C$66</f>
        <v>0</v>
      </c>
      <c r="MA67" s="880">
        <f t="shared" ref="MA67" si="171">MA60*$C$66</f>
        <v>0</v>
      </c>
      <c r="MC67" s="880">
        <f t="shared" ref="MC67" si="172">MC60*$C$66</f>
        <v>0</v>
      </c>
      <c r="ME67" s="880">
        <f t="shared" ref="ME67" si="173">ME60*$C$66</f>
        <v>0</v>
      </c>
      <c r="MG67" s="880">
        <f t="shared" ref="MG67" si="174">MG60*$C$66</f>
        <v>0</v>
      </c>
      <c r="MI67" s="880">
        <f t="shared" ref="MI67" si="175">MI60*$C$66</f>
        <v>0</v>
      </c>
      <c r="MK67" s="880">
        <f t="shared" ref="MK67" si="176">MK60*$C$66</f>
        <v>0</v>
      </c>
      <c r="MM67" s="880">
        <f t="shared" ref="MM67" si="177">MM60*$C$66</f>
        <v>0</v>
      </c>
      <c r="MO67" s="880">
        <f t="shared" ref="MO67" si="178">MO60*$C$66</f>
        <v>0</v>
      </c>
      <c r="MQ67" s="880">
        <f t="shared" ref="MQ67" si="179">MQ60*$C$66</f>
        <v>0</v>
      </c>
      <c r="MS67" s="880">
        <f t="shared" ref="MS67" si="180">MS60*$C$66</f>
        <v>0</v>
      </c>
      <c r="MU67" s="880">
        <f t="shared" ref="MU67" si="181">MU60*$C$66</f>
        <v>0</v>
      </c>
      <c r="MW67" s="880">
        <f t="shared" ref="MW67" si="182">MW60*$C$66</f>
        <v>0</v>
      </c>
      <c r="MY67" s="880">
        <f t="shared" ref="MY67" si="183">MY60*$C$66</f>
        <v>0</v>
      </c>
      <c r="NA67" s="880">
        <f t="shared" ref="NA67" si="184">NA60*$C$66</f>
        <v>0</v>
      </c>
      <c r="NC67" s="880">
        <f t="shared" ref="NC67" si="185">NC60*$C$66</f>
        <v>0</v>
      </c>
      <c r="NE67" s="880">
        <f t="shared" ref="NE67" si="186">NE60*$C$66</f>
        <v>0</v>
      </c>
      <c r="NG67" s="880">
        <f t="shared" ref="NG67" si="187">NG60*$C$66</f>
        <v>0</v>
      </c>
      <c r="NI67" s="880">
        <f t="shared" ref="NI67" si="188">NI60*$C$66</f>
        <v>0</v>
      </c>
      <c r="NK67" s="880">
        <f t="shared" ref="NK67" si="189">NK60*$C$66</f>
        <v>0</v>
      </c>
      <c r="NM67" s="880">
        <f t="shared" ref="NM67" si="190">NM60*$C$66</f>
        <v>0</v>
      </c>
      <c r="NO67" s="880">
        <f t="shared" ref="NO67" si="191">NO60*$C$66</f>
        <v>0</v>
      </c>
      <c r="NQ67" s="880">
        <f t="shared" ref="NQ67" si="192">NQ60*$C$66</f>
        <v>0</v>
      </c>
      <c r="NS67" s="880">
        <f t="shared" ref="NS67" si="193">NS60*$C$66</f>
        <v>0</v>
      </c>
      <c r="NU67" s="880">
        <f t="shared" ref="NU67" si="194">NU60*$C$66</f>
        <v>0</v>
      </c>
      <c r="NW67" s="880">
        <f t="shared" ref="NW67" si="195">NW60*$C$66</f>
        <v>0</v>
      </c>
      <c r="NY67" s="880">
        <f t="shared" ref="NY67" si="196">NY60*$C$66</f>
        <v>0</v>
      </c>
      <c r="OA67" s="880">
        <f t="shared" ref="OA67" si="197">OA60*$C$66</f>
        <v>0</v>
      </c>
      <c r="OC67" s="880">
        <f t="shared" ref="OC67" si="198">OC60*$C$66</f>
        <v>0</v>
      </c>
      <c r="OE67" s="880">
        <f t="shared" ref="OE67" si="199">OE60*$C$66</f>
        <v>0</v>
      </c>
      <c r="OG67" s="880">
        <f t="shared" ref="OG67" si="200">OG60*$C$66</f>
        <v>0</v>
      </c>
      <c r="OI67" s="880">
        <f t="shared" ref="OI67" si="201">OI60*$C$66</f>
        <v>0</v>
      </c>
      <c r="OK67" s="880">
        <f t="shared" ref="OK67" si="202">OK60*$C$66</f>
        <v>0</v>
      </c>
      <c r="OM67" s="880">
        <f t="shared" ref="OM67" si="203">OM60*$C$66</f>
        <v>0</v>
      </c>
      <c r="OO67" s="880">
        <f t="shared" ref="OO67" si="204">OO60*$C$66</f>
        <v>0</v>
      </c>
      <c r="OQ67" s="880">
        <f t="shared" ref="OQ67" si="205">OQ60*$C$66</f>
        <v>0</v>
      </c>
      <c r="OS67" s="880">
        <f t="shared" ref="OS67" si="206">OS60*$C$66</f>
        <v>0</v>
      </c>
      <c r="OU67" s="880">
        <f t="shared" ref="OU67" si="207">OU60*$C$66</f>
        <v>0</v>
      </c>
      <c r="OW67" s="880">
        <f t="shared" ref="OW67" si="208">OW60*$C$66</f>
        <v>0</v>
      </c>
      <c r="OY67" s="880">
        <f t="shared" ref="OY67" si="209">OY60*$C$66</f>
        <v>0</v>
      </c>
      <c r="PA67" s="880">
        <f t="shared" ref="PA67" si="210">PA60*$C$66</f>
        <v>0</v>
      </c>
      <c r="PC67" s="880">
        <f t="shared" ref="PC67" si="211">PC60*$C$66</f>
        <v>0</v>
      </c>
      <c r="PE67" s="880">
        <f t="shared" ref="PE67" si="212">PE60*$C$66</f>
        <v>0</v>
      </c>
      <c r="PG67" s="880">
        <f t="shared" ref="PG67" si="213">PG60*$C$66</f>
        <v>0</v>
      </c>
      <c r="PI67" s="880">
        <f t="shared" ref="PI67" si="214">PI60*$C$66</f>
        <v>0</v>
      </c>
      <c r="PK67" s="880">
        <f t="shared" ref="PK67" si="215">PK60*$C$66</f>
        <v>0</v>
      </c>
      <c r="PM67" s="880">
        <f t="shared" ref="PM67" si="216">PM60*$C$66</f>
        <v>0</v>
      </c>
      <c r="PO67" s="880">
        <f t="shared" ref="PO67" si="217">PO60*$C$66</f>
        <v>0</v>
      </c>
      <c r="PQ67" s="880">
        <f t="shared" ref="PQ67" si="218">PQ60*$C$66</f>
        <v>0</v>
      </c>
      <c r="PS67" s="880">
        <f t="shared" ref="PS67" si="219">PS60*$C$66</f>
        <v>0</v>
      </c>
      <c r="PU67" s="880">
        <f t="shared" ref="PU67" si="220">PU60*$C$66</f>
        <v>0</v>
      </c>
      <c r="PW67" s="880">
        <f t="shared" ref="PW67" si="221">PW60*$C$66</f>
        <v>0</v>
      </c>
      <c r="PY67" s="880">
        <f t="shared" ref="PY67" si="222">PY60*$C$66</f>
        <v>0</v>
      </c>
      <c r="QA67" s="880">
        <f t="shared" ref="QA67" si="223">QA60*$C$66</f>
        <v>0</v>
      </c>
      <c r="QC67" s="880">
        <f t="shared" ref="QC67" si="224">QC60*$C$66</f>
        <v>0</v>
      </c>
      <c r="QE67" s="880">
        <f t="shared" ref="QE67" si="225">QE60*$C$66</f>
        <v>0</v>
      </c>
      <c r="QG67" s="880">
        <f t="shared" ref="QG67" si="226">QG60*$C$66</f>
        <v>0</v>
      </c>
      <c r="QI67" s="880">
        <f t="shared" ref="QI67" si="227">QI60*$C$66</f>
        <v>0</v>
      </c>
      <c r="QK67" s="880">
        <f t="shared" ref="QK67" si="228">QK60*$C$66</f>
        <v>0</v>
      </c>
      <c r="QM67" s="880">
        <f t="shared" ref="QM67" si="229">QM60*$C$66</f>
        <v>0</v>
      </c>
      <c r="QO67" s="880">
        <f t="shared" ref="QO67" si="230">QO60*$C$66</f>
        <v>0</v>
      </c>
      <c r="QQ67" s="880">
        <f t="shared" ref="QQ67" si="231">QQ60*$C$66</f>
        <v>0</v>
      </c>
      <c r="QS67" s="880">
        <f t="shared" ref="QS67" si="232">QS60*$C$66</f>
        <v>0</v>
      </c>
      <c r="QU67" s="880">
        <f t="shared" ref="QU67" si="233">QU60*$C$66</f>
        <v>0</v>
      </c>
      <c r="QW67" s="880">
        <f t="shared" ref="QW67" si="234">QW60*$C$66</f>
        <v>0</v>
      </c>
      <c r="QY67" s="880">
        <f t="shared" ref="QY67" si="235">QY60*$C$66</f>
        <v>0</v>
      </c>
      <c r="RA67" s="880">
        <f t="shared" ref="RA67" si="236">RA60*$C$66</f>
        <v>0</v>
      </c>
      <c r="RC67" s="880">
        <f t="shared" ref="RC67" si="237">RC60*$C$66</f>
        <v>0</v>
      </c>
      <c r="RE67" s="880">
        <f t="shared" ref="RE67" si="238">RE60*$C$66</f>
        <v>0</v>
      </c>
      <c r="RG67" s="880">
        <f t="shared" ref="RG67" si="239">RG60*$C$66</f>
        <v>0</v>
      </c>
      <c r="RI67" s="880">
        <f t="shared" ref="RI67" si="240">RI60*$C$66</f>
        <v>0</v>
      </c>
      <c r="RK67" s="880">
        <f t="shared" ref="RK67" si="241">RK60*$C$66</f>
        <v>0</v>
      </c>
      <c r="RM67" s="880">
        <f t="shared" ref="RM67" si="242">RM60*$C$66</f>
        <v>0</v>
      </c>
      <c r="RO67" s="880">
        <f t="shared" ref="RO67" si="243">RO60*$C$66</f>
        <v>0</v>
      </c>
      <c r="RQ67" s="880">
        <f t="shared" ref="RQ67" si="244">RQ60*$C$66</f>
        <v>0</v>
      </c>
      <c r="RS67" s="880">
        <f t="shared" ref="RS67" si="245">RS60*$C$66</f>
        <v>0</v>
      </c>
      <c r="RU67" s="880">
        <f t="shared" ref="RU67" si="246">RU60*$C$66</f>
        <v>0</v>
      </c>
      <c r="RW67" s="880">
        <f t="shared" ref="RW67" si="247">RW60*$C$66</f>
        <v>0</v>
      </c>
      <c r="RY67" s="880">
        <f t="shared" ref="RY67" si="248">RY60*$C$66</f>
        <v>0</v>
      </c>
      <c r="SA67" s="880">
        <f t="shared" ref="SA67" si="249">SA60*$C$66</f>
        <v>0</v>
      </c>
      <c r="SC67" s="880">
        <f t="shared" ref="SC67" si="250">SC60*$C$66</f>
        <v>0</v>
      </c>
      <c r="SE67" s="880">
        <f t="shared" ref="SE67" si="251">SE60*$C$66</f>
        <v>0</v>
      </c>
      <c r="SG67" s="880">
        <f t="shared" ref="SG67" si="252">SG60*$C$66</f>
        <v>0</v>
      </c>
      <c r="SI67" s="880">
        <f t="shared" ref="SI67" si="253">SI60*$C$66</f>
        <v>0</v>
      </c>
      <c r="SK67" s="880">
        <f t="shared" ref="SK67" si="254">SK60*$C$66</f>
        <v>0</v>
      </c>
      <c r="SM67" s="880">
        <f t="shared" ref="SM67" si="255">SM60*$C$66</f>
        <v>0</v>
      </c>
      <c r="SO67" s="880">
        <f t="shared" ref="SO67" si="256">SO60*$C$66</f>
        <v>0</v>
      </c>
      <c r="SQ67" s="880">
        <f t="shared" ref="SQ67" si="257">SQ60*$C$66</f>
        <v>0</v>
      </c>
      <c r="SS67" s="880">
        <f t="shared" ref="SS67" si="258">SS60*$C$66</f>
        <v>0</v>
      </c>
      <c r="SU67" s="880">
        <f t="shared" ref="SU67" si="259">SU60*$C$66</f>
        <v>0</v>
      </c>
      <c r="SW67" s="880">
        <f t="shared" ref="SW67" si="260">SW60*$C$66</f>
        <v>0</v>
      </c>
      <c r="SY67" s="880">
        <f t="shared" ref="SY67" si="261">SY60*$C$66</f>
        <v>0</v>
      </c>
      <c r="TA67" s="880">
        <f t="shared" ref="TA67" si="262">TA60*$C$66</f>
        <v>0</v>
      </c>
      <c r="TC67" s="880">
        <f t="shared" ref="TC67" si="263">TC60*$C$66</f>
        <v>0</v>
      </c>
      <c r="TE67" s="880">
        <f t="shared" ref="TE67" si="264">TE60*$C$66</f>
        <v>0</v>
      </c>
      <c r="TG67" s="880">
        <f t="shared" ref="TG67" si="265">TG60*$C$66</f>
        <v>0</v>
      </c>
      <c r="TI67" s="880">
        <f t="shared" ref="TI67" si="266">TI60*$C$66</f>
        <v>0</v>
      </c>
      <c r="TK67" s="880">
        <f t="shared" ref="TK67" si="267">TK60*$C$66</f>
        <v>0</v>
      </c>
      <c r="TM67" s="880">
        <f t="shared" ref="TM67" si="268">TM60*$C$66</f>
        <v>0</v>
      </c>
      <c r="TO67" s="880">
        <f t="shared" ref="TO67" si="269">TO60*$C$66</f>
        <v>0</v>
      </c>
      <c r="TQ67" s="880">
        <f t="shared" ref="TQ67" si="270">TQ60*$C$66</f>
        <v>0</v>
      </c>
      <c r="TS67" s="880">
        <f t="shared" ref="TS67" si="271">TS60*$C$66</f>
        <v>0</v>
      </c>
      <c r="TU67" s="880">
        <f t="shared" ref="TU67" si="272">TU60*$C$66</f>
        <v>0</v>
      </c>
      <c r="TW67" s="880">
        <f t="shared" ref="TW67" si="273">TW60*$C$66</f>
        <v>0</v>
      </c>
      <c r="TY67" s="880">
        <f t="shared" ref="TY67" si="274">TY60*$C$66</f>
        <v>0</v>
      </c>
      <c r="UA67" s="880">
        <f t="shared" ref="UA67" si="275">UA60*$C$66</f>
        <v>0</v>
      </c>
      <c r="UC67" s="880">
        <f t="shared" ref="UC67" si="276">UC60*$C$66</f>
        <v>0</v>
      </c>
      <c r="UE67" s="880">
        <f t="shared" ref="UE67" si="277">UE60*$C$66</f>
        <v>0</v>
      </c>
      <c r="UG67" s="880">
        <f t="shared" ref="UG67" si="278">UG60*$C$66</f>
        <v>0</v>
      </c>
      <c r="UI67" s="880">
        <f t="shared" ref="UI67" si="279">UI60*$C$66</f>
        <v>0</v>
      </c>
      <c r="UK67" s="880">
        <f t="shared" ref="UK67" si="280">UK60*$C$66</f>
        <v>0</v>
      </c>
      <c r="UM67" s="880">
        <f t="shared" ref="UM67" si="281">UM60*$C$66</f>
        <v>0</v>
      </c>
      <c r="UO67" s="880">
        <f t="shared" ref="UO67" si="282">UO60*$C$66</f>
        <v>0</v>
      </c>
      <c r="UQ67" s="880">
        <f t="shared" ref="UQ67" si="283">UQ60*$C$66</f>
        <v>0</v>
      </c>
      <c r="US67" s="880">
        <f t="shared" ref="US67" si="284">US60*$C$66</f>
        <v>0</v>
      </c>
      <c r="UU67" s="880">
        <f t="shared" ref="UU67" si="285">UU60*$C$66</f>
        <v>0</v>
      </c>
      <c r="UW67" s="880">
        <f t="shared" ref="UW67" si="286">UW60*$C$66</f>
        <v>0</v>
      </c>
      <c r="UY67" s="880">
        <f t="shared" ref="UY67" si="287">UY60*$C$66</f>
        <v>0</v>
      </c>
      <c r="VA67" s="880">
        <f t="shared" ref="VA67" si="288">VA60*$C$66</f>
        <v>0</v>
      </c>
      <c r="VC67" s="880">
        <f t="shared" ref="VC67" si="289">VC60*$C$66</f>
        <v>0</v>
      </c>
      <c r="VE67" s="880">
        <f t="shared" ref="VE67" si="290">VE60*$C$66</f>
        <v>0</v>
      </c>
      <c r="VG67" s="880">
        <f t="shared" ref="VG67" si="291">VG60*$C$66</f>
        <v>0</v>
      </c>
      <c r="VI67" s="880">
        <f t="shared" ref="VI67" si="292">VI60*$C$66</f>
        <v>0</v>
      </c>
      <c r="VK67" s="880">
        <f t="shared" ref="VK67" si="293">VK60*$C$66</f>
        <v>0</v>
      </c>
      <c r="VM67" s="880">
        <f t="shared" ref="VM67" si="294">VM60*$C$66</f>
        <v>0</v>
      </c>
      <c r="VO67" s="880">
        <f t="shared" ref="VO67" si="295">VO60*$C$66</f>
        <v>0</v>
      </c>
      <c r="VQ67" s="880">
        <f t="shared" ref="VQ67" si="296">VQ60*$C$66</f>
        <v>0</v>
      </c>
      <c r="VS67" s="880">
        <f t="shared" ref="VS67" si="297">VS60*$C$66</f>
        <v>0</v>
      </c>
      <c r="VU67" s="880">
        <f t="shared" ref="VU67" si="298">VU60*$C$66</f>
        <v>0</v>
      </c>
      <c r="VW67" s="880">
        <f t="shared" ref="VW67" si="299">VW60*$C$66</f>
        <v>0</v>
      </c>
      <c r="VY67" s="880">
        <f t="shared" ref="VY67" si="300">VY60*$C$66</f>
        <v>0</v>
      </c>
      <c r="WA67" s="880">
        <f t="shared" ref="WA67" si="301">WA60*$C$66</f>
        <v>0</v>
      </c>
      <c r="WC67" s="880">
        <f t="shared" ref="WC67" si="302">WC60*$C$66</f>
        <v>0</v>
      </c>
      <c r="WE67" s="880">
        <f t="shared" ref="WE67" si="303">WE60*$C$66</f>
        <v>0</v>
      </c>
      <c r="WG67" s="880">
        <f t="shared" ref="WG67" si="304">WG60*$C$66</f>
        <v>0</v>
      </c>
      <c r="WI67" s="880">
        <f t="shared" ref="WI67" si="305">WI60*$C$66</f>
        <v>0</v>
      </c>
      <c r="WK67" s="880">
        <f t="shared" ref="WK67" si="306">WK60*$C$66</f>
        <v>0</v>
      </c>
      <c r="WM67" s="880">
        <f t="shared" ref="WM67" si="307">WM60*$C$66</f>
        <v>0</v>
      </c>
      <c r="WO67" s="880">
        <f t="shared" ref="WO67" si="308">WO60*$C$66</f>
        <v>0</v>
      </c>
      <c r="WQ67" s="880">
        <f t="shared" ref="WQ67" si="309">WQ60*$C$66</f>
        <v>0</v>
      </c>
      <c r="WS67" s="880">
        <f t="shared" ref="WS67" si="310">WS60*$C$66</f>
        <v>0</v>
      </c>
      <c r="WU67" s="880">
        <f t="shared" ref="WU67" si="311">WU60*$C$66</f>
        <v>0</v>
      </c>
      <c r="WW67" s="880">
        <f t="shared" ref="WW67" si="312">WW60*$C$66</f>
        <v>0</v>
      </c>
      <c r="WY67" s="880">
        <f t="shared" ref="WY67" si="313">WY60*$C$66</f>
        <v>0</v>
      </c>
      <c r="XA67" s="880">
        <f t="shared" ref="XA67" si="314">XA60*$C$66</f>
        <v>0</v>
      </c>
      <c r="XC67" s="880">
        <f t="shared" ref="XC67" si="315">XC60*$C$66</f>
        <v>0</v>
      </c>
      <c r="XE67" s="880">
        <f t="shared" ref="XE67" si="316">XE60*$C$66</f>
        <v>0</v>
      </c>
      <c r="XG67" s="880">
        <f t="shared" ref="XG67" si="317">XG60*$C$66</f>
        <v>0</v>
      </c>
      <c r="XI67" s="880">
        <f t="shared" ref="XI67" si="318">XI60*$C$66</f>
        <v>0</v>
      </c>
      <c r="XK67" s="880">
        <f t="shared" ref="XK67" si="319">XK60*$C$66</f>
        <v>0</v>
      </c>
      <c r="XM67" s="880">
        <f t="shared" ref="XM67" si="320">XM60*$C$66</f>
        <v>0</v>
      </c>
      <c r="XO67" s="880">
        <f t="shared" ref="XO67" si="321">XO60*$C$66</f>
        <v>0</v>
      </c>
      <c r="XQ67" s="880">
        <f t="shared" ref="XQ67" si="322">XQ60*$C$66</f>
        <v>0</v>
      </c>
      <c r="XS67" s="880">
        <f t="shared" ref="XS67" si="323">XS60*$C$66</f>
        <v>0</v>
      </c>
      <c r="XU67" s="880">
        <f t="shared" ref="XU67" si="324">XU60*$C$66</f>
        <v>0</v>
      </c>
      <c r="XW67" s="880">
        <f t="shared" ref="XW67" si="325">XW60*$C$66</f>
        <v>0</v>
      </c>
      <c r="XY67" s="880">
        <f t="shared" ref="XY67" si="326">XY60*$C$66</f>
        <v>0</v>
      </c>
      <c r="YA67" s="880">
        <f t="shared" ref="YA67" si="327">YA60*$C$66</f>
        <v>0</v>
      </c>
      <c r="YC67" s="880">
        <f t="shared" ref="YC67" si="328">YC60*$C$66</f>
        <v>0</v>
      </c>
      <c r="YE67" s="880">
        <f t="shared" ref="YE67" si="329">YE60*$C$66</f>
        <v>0</v>
      </c>
      <c r="YG67" s="880">
        <f t="shared" ref="YG67" si="330">YG60*$C$66</f>
        <v>0</v>
      </c>
      <c r="YI67" s="880">
        <f t="shared" ref="YI67" si="331">YI60*$C$66</f>
        <v>0</v>
      </c>
      <c r="YK67" s="880">
        <f t="shared" ref="YK67" si="332">YK60*$C$66</f>
        <v>0</v>
      </c>
      <c r="YM67" s="880">
        <f t="shared" ref="YM67" si="333">YM60*$C$66</f>
        <v>0</v>
      </c>
      <c r="YO67" s="880">
        <f t="shared" ref="YO67" si="334">YO60*$C$66</f>
        <v>0</v>
      </c>
      <c r="YQ67" s="880">
        <f t="shared" ref="YQ67" si="335">YQ60*$C$66</f>
        <v>0</v>
      </c>
      <c r="YS67" s="880">
        <f t="shared" ref="YS67" si="336">YS60*$C$66</f>
        <v>0</v>
      </c>
      <c r="YU67" s="880">
        <f t="shared" ref="YU67" si="337">YU60*$C$66</f>
        <v>0</v>
      </c>
      <c r="YW67" s="880">
        <f t="shared" ref="YW67" si="338">YW60*$C$66</f>
        <v>0</v>
      </c>
      <c r="YY67" s="880">
        <f t="shared" ref="YY67" si="339">YY60*$C$66</f>
        <v>0</v>
      </c>
      <c r="ZA67" s="880">
        <f t="shared" ref="ZA67" si="340">ZA60*$C$66</f>
        <v>0</v>
      </c>
      <c r="ZC67" s="880">
        <f t="shared" ref="ZC67" si="341">ZC60*$C$66</f>
        <v>0</v>
      </c>
      <c r="ZE67" s="880">
        <f t="shared" ref="ZE67" si="342">ZE60*$C$66</f>
        <v>0</v>
      </c>
      <c r="ZG67" s="880">
        <f t="shared" ref="ZG67" si="343">ZG60*$C$66</f>
        <v>0</v>
      </c>
      <c r="ZI67" s="880">
        <f t="shared" ref="ZI67" si="344">ZI60*$C$66</f>
        <v>0</v>
      </c>
      <c r="ZK67" s="880">
        <f t="shared" ref="ZK67" si="345">ZK60*$C$66</f>
        <v>0</v>
      </c>
      <c r="ZM67" s="880">
        <f t="shared" ref="ZM67" si="346">ZM60*$C$66</f>
        <v>0</v>
      </c>
      <c r="ZO67" s="880">
        <f t="shared" ref="ZO67" si="347">ZO60*$C$66</f>
        <v>0</v>
      </c>
      <c r="ZQ67" s="880">
        <f t="shared" ref="ZQ67" si="348">ZQ60*$C$66</f>
        <v>0</v>
      </c>
      <c r="ZS67" s="880">
        <f t="shared" ref="ZS67" si="349">ZS60*$C$66</f>
        <v>0</v>
      </c>
      <c r="ZU67" s="880">
        <f t="shared" ref="ZU67" si="350">ZU60*$C$66</f>
        <v>0</v>
      </c>
      <c r="ZW67" s="880">
        <f t="shared" ref="ZW67" si="351">ZW60*$C$66</f>
        <v>0</v>
      </c>
      <c r="ZY67" s="880">
        <f t="shared" ref="ZY67" si="352">ZY60*$C$66</f>
        <v>0</v>
      </c>
      <c r="AAA67" s="880">
        <f t="shared" ref="AAA67" si="353">AAA60*$C$66</f>
        <v>0</v>
      </c>
      <c r="AAC67" s="880">
        <f t="shared" ref="AAC67" si="354">AAC60*$C$66</f>
        <v>0</v>
      </c>
      <c r="AAE67" s="880">
        <f t="shared" ref="AAE67" si="355">AAE60*$C$66</f>
        <v>0</v>
      </c>
      <c r="AAG67" s="880">
        <f t="shared" ref="AAG67" si="356">AAG60*$C$66</f>
        <v>0</v>
      </c>
      <c r="AAI67" s="880">
        <f t="shared" ref="AAI67" si="357">AAI60*$C$66</f>
        <v>0</v>
      </c>
      <c r="AAK67" s="880">
        <f t="shared" ref="AAK67" si="358">AAK60*$C$66</f>
        <v>0</v>
      </c>
      <c r="AAM67" s="880">
        <f t="shared" ref="AAM67" si="359">AAM60*$C$66</f>
        <v>0</v>
      </c>
      <c r="AAO67" s="880">
        <f t="shared" ref="AAO67" si="360">AAO60*$C$66</f>
        <v>0</v>
      </c>
      <c r="AAQ67" s="880">
        <f t="shared" ref="AAQ67" si="361">AAQ60*$C$66</f>
        <v>0</v>
      </c>
      <c r="AAS67" s="880">
        <f t="shared" ref="AAS67" si="362">AAS60*$C$66</f>
        <v>0</v>
      </c>
      <c r="AAU67" s="880">
        <f t="shared" ref="AAU67" si="363">AAU60*$C$66</f>
        <v>0</v>
      </c>
      <c r="AAW67" s="880">
        <f t="shared" ref="AAW67" si="364">AAW60*$C$66</f>
        <v>0</v>
      </c>
      <c r="AAY67" s="880">
        <f t="shared" ref="AAY67" si="365">AAY60*$C$66</f>
        <v>0</v>
      </c>
      <c r="ABA67" s="880">
        <f t="shared" ref="ABA67" si="366">ABA60*$C$66</f>
        <v>0</v>
      </c>
      <c r="ABC67" s="880">
        <f t="shared" ref="ABC67" si="367">ABC60*$C$66</f>
        <v>0</v>
      </c>
      <c r="ABE67" s="880">
        <f t="shared" ref="ABE67" si="368">ABE60*$C$66</f>
        <v>0</v>
      </c>
      <c r="ABG67" s="880">
        <f t="shared" ref="ABG67" si="369">ABG60*$C$66</f>
        <v>0</v>
      </c>
      <c r="ABI67" s="880">
        <f t="shared" ref="ABI67" si="370">ABI60*$C$66</f>
        <v>0</v>
      </c>
      <c r="ABK67" s="880">
        <f t="shared" ref="ABK67" si="371">ABK60*$C$66</f>
        <v>0</v>
      </c>
      <c r="ABM67" s="880">
        <f t="shared" ref="ABM67" si="372">ABM60*$C$66</f>
        <v>0</v>
      </c>
      <c r="ABO67" s="880">
        <f t="shared" ref="ABO67" si="373">ABO60*$C$66</f>
        <v>0</v>
      </c>
      <c r="ABQ67" s="880">
        <f t="shared" ref="ABQ67" si="374">ABQ60*$C$66</f>
        <v>0</v>
      </c>
      <c r="ABS67" s="880">
        <f t="shared" ref="ABS67" si="375">ABS60*$C$66</f>
        <v>0</v>
      </c>
      <c r="ABU67" s="880">
        <f t="shared" ref="ABU67" si="376">ABU60*$C$66</f>
        <v>0</v>
      </c>
      <c r="ABW67" s="880">
        <f t="shared" ref="ABW67" si="377">ABW60*$C$66</f>
        <v>0</v>
      </c>
      <c r="ABY67" s="880">
        <f t="shared" ref="ABY67" si="378">ABY60*$C$66</f>
        <v>0</v>
      </c>
      <c r="ACA67" s="880">
        <f t="shared" ref="ACA67" si="379">ACA60*$C$66</f>
        <v>0</v>
      </c>
      <c r="ACC67" s="880">
        <f t="shared" ref="ACC67" si="380">ACC60*$C$66</f>
        <v>0</v>
      </c>
      <c r="ACE67" s="880">
        <f t="shared" ref="ACE67" si="381">ACE60*$C$66</f>
        <v>0</v>
      </c>
      <c r="ACG67" s="880">
        <f t="shared" ref="ACG67" si="382">ACG60*$C$66</f>
        <v>0</v>
      </c>
      <c r="ACI67" s="880">
        <f t="shared" ref="ACI67" si="383">ACI60*$C$66</f>
        <v>0</v>
      </c>
      <c r="ACK67" s="880">
        <f t="shared" ref="ACK67" si="384">ACK60*$C$66</f>
        <v>0</v>
      </c>
      <c r="ACM67" s="880">
        <f t="shared" ref="ACM67" si="385">ACM60*$C$66</f>
        <v>0</v>
      </c>
      <c r="ACO67" s="880">
        <f t="shared" ref="ACO67" si="386">ACO60*$C$66</f>
        <v>0</v>
      </c>
      <c r="ACQ67" s="880">
        <f t="shared" ref="ACQ67" si="387">ACQ60*$C$66</f>
        <v>0</v>
      </c>
      <c r="ACS67" s="880">
        <f t="shared" ref="ACS67" si="388">ACS60*$C$66</f>
        <v>0</v>
      </c>
      <c r="ACU67" s="880">
        <f t="shared" ref="ACU67" si="389">ACU60*$C$66</f>
        <v>0</v>
      </c>
      <c r="ACW67" s="880">
        <f t="shared" ref="ACW67" si="390">ACW60*$C$66</f>
        <v>0</v>
      </c>
      <c r="ACY67" s="880">
        <f t="shared" ref="ACY67" si="391">ACY60*$C$66</f>
        <v>0</v>
      </c>
      <c r="ADA67" s="880">
        <f t="shared" ref="ADA67" si="392">ADA60*$C$66</f>
        <v>0</v>
      </c>
      <c r="ADC67" s="880">
        <f t="shared" ref="ADC67" si="393">ADC60*$C$66</f>
        <v>0</v>
      </c>
      <c r="ADE67" s="880">
        <f t="shared" ref="ADE67" si="394">ADE60*$C$66</f>
        <v>0</v>
      </c>
      <c r="ADG67" s="880">
        <f t="shared" ref="ADG67" si="395">ADG60*$C$66</f>
        <v>0</v>
      </c>
      <c r="ADI67" s="880">
        <f t="shared" ref="ADI67" si="396">ADI60*$C$66</f>
        <v>0</v>
      </c>
      <c r="ADK67" s="880">
        <f t="shared" ref="ADK67" si="397">ADK60*$C$66</f>
        <v>0</v>
      </c>
      <c r="ADM67" s="880">
        <f t="shared" ref="ADM67" si="398">ADM60*$C$66</f>
        <v>0</v>
      </c>
      <c r="ADO67" s="880">
        <f t="shared" ref="ADO67" si="399">ADO60*$C$66</f>
        <v>0</v>
      </c>
      <c r="ADQ67" s="880">
        <f t="shared" ref="ADQ67" si="400">ADQ60*$C$66</f>
        <v>0</v>
      </c>
      <c r="ADS67" s="880">
        <f t="shared" ref="ADS67" si="401">ADS60*$C$66</f>
        <v>0</v>
      </c>
      <c r="ADU67" s="880">
        <f t="shared" ref="ADU67" si="402">ADU60*$C$66</f>
        <v>0</v>
      </c>
      <c r="ADW67" s="880">
        <f t="shared" ref="ADW67" si="403">ADW60*$C$66</f>
        <v>0</v>
      </c>
      <c r="ADY67" s="880">
        <f t="shared" ref="ADY67" si="404">ADY60*$C$66</f>
        <v>0</v>
      </c>
      <c r="AEA67" s="880">
        <f t="shared" ref="AEA67" si="405">AEA60*$C$66</f>
        <v>0</v>
      </c>
      <c r="AEC67" s="880">
        <f t="shared" ref="AEC67" si="406">AEC60*$C$66</f>
        <v>0</v>
      </c>
      <c r="AEE67" s="880">
        <f t="shared" ref="AEE67" si="407">AEE60*$C$66</f>
        <v>0</v>
      </c>
      <c r="AEG67" s="880">
        <f t="shared" ref="AEG67" si="408">AEG60*$C$66</f>
        <v>0</v>
      </c>
      <c r="AEI67" s="880">
        <f t="shared" ref="AEI67" si="409">AEI60*$C$66</f>
        <v>0</v>
      </c>
      <c r="AEK67" s="880">
        <f t="shared" ref="AEK67" si="410">AEK60*$C$66</f>
        <v>0</v>
      </c>
      <c r="AEM67" s="880">
        <f t="shared" ref="AEM67" si="411">AEM60*$C$66</f>
        <v>0</v>
      </c>
      <c r="AEO67" s="880">
        <f t="shared" ref="AEO67" si="412">AEO60*$C$66</f>
        <v>0</v>
      </c>
      <c r="AEQ67" s="880">
        <f t="shared" ref="AEQ67" si="413">AEQ60*$C$66</f>
        <v>0</v>
      </c>
      <c r="AES67" s="880">
        <f t="shared" ref="AES67" si="414">AES60*$C$66</f>
        <v>0</v>
      </c>
      <c r="AEU67" s="880">
        <f t="shared" ref="AEU67" si="415">AEU60*$C$66</f>
        <v>0</v>
      </c>
      <c r="AEW67" s="880">
        <f t="shared" ref="AEW67" si="416">AEW60*$C$66</f>
        <v>0</v>
      </c>
      <c r="AEY67" s="880">
        <f t="shared" ref="AEY67" si="417">AEY60*$C$66</f>
        <v>0</v>
      </c>
      <c r="AFA67" s="880">
        <f t="shared" ref="AFA67" si="418">AFA60*$C$66</f>
        <v>0</v>
      </c>
      <c r="AFC67" s="880">
        <f t="shared" ref="AFC67" si="419">AFC60*$C$66</f>
        <v>0</v>
      </c>
      <c r="AFE67" s="880">
        <f t="shared" ref="AFE67" si="420">AFE60*$C$66</f>
        <v>0</v>
      </c>
      <c r="AFG67" s="880">
        <f t="shared" ref="AFG67" si="421">AFG60*$C$66</f>
        <v>0</v>
      </c>
      <c r="AFI67" s="880">
        <f t="shared" ref="AFI67" si="422">AFI60*$C$66</f>
        <v>0</v>
      </c>
      <c r="AFK67" s="880">
        <f t="shared" ref="AFK67" si="423">AFK60*$C$66</f>
        <v>0</v>
      </c>
      <c r="AFM67" s="880">
        <f t="shared" ref="AFM67" si="424">AFM60*$C$66</f>
        <v>0</v>
      </c>
      <c r="AFO67" s="880">
        <f t="shared" ref="AFO67" si="425">AFO60*$C$66</f>
        <v>0</v>
      </c>
      <c r="AFQ67" s="880">
        <f t="shared" ref="AFQ67" si="426">AFQ60*$C$66</f>
        <v>0</v>
      </c>
      <c r="AFS67" s="880">
        <f t="shared" ref="AFS67" si="427">AFS60*$C$66</f>
        <v>0</v>
      </c>
      <c r="AFU67" s="880">
        <f t="shared" ref="AFU67" si="428">AFU60*$C$66</f>
        <v>0</v>
      </c>
      <c r="AFW67" s="880">
        <f t="shared" ref="AFW67" si="429">AFW60*$C$66</f>
        <v>0</v>
      </c>
      <c r="AFY67" s="880">
        <f t="shared" ref="AFY67" si="430">AFY60*$C$66</f>
        <v>0</v>
      </c>
      <c r="AGA67" s="880">
        <f t="shared" ref="AGA67" si="431">AGA60*$C$66</f>
        <v>0</v>
      </c>
      <c r="AGC67" s="880">
        <f t="shared" ref="AGC67" si="432">AGC60*$C$66</f>
        <v>0</v>
      </c>
      <c r="AGE67" s="880">
        <f t="shared" ref="AGE67" si="433">AGE60*$C$66</f>
        <v>0</v>
      </c>
      <c r="AGG67" s="880">
        <f t="shared" ref="AGG67" si="434">AGG60*$C$66</f>
        <v>0</v>
      </c>
      <c r="AGI67" s="880">
        <f t="shared" ref="AGI67" si="435">AGI60*$C$66</f>
        <v>0</v>
      </c>
      <c r="AGK67" s="880">
        <f t="shared" ref="AGK67" si="436">AGK60*$C$66</f>
        <v>0</v>
      </c>
      <c r="AGM67" s="880">
        <f t="shared" ref="AGM67" si="437">AGM60*$C$66</f>
        <v>0</v>
      </c>
      <c r="AGO67" s="880">
        <f t="shared" ref="AGO67" si="438">AGO60*$C$66</f>
        <v>0</v>
      </c>
      <c r="AGQ67" s="880">
        <f t="shared" ref="AGQ67" si="439">AGQ60*$C$66</f>
        <v>0</v>
      </c>
      <c r="AGS67" s="880">
        <f t="shared" ref="AGS67" si="440">AGS60*$C$66</f>
        <v>0</v>
      </c>
      <c r="AGU67" s="880">
        <f t="shared" ref="AGU67" si="441">AGU60*$C$66</f>
        <v>0</v>
      </c>
      <c r="AGW67" s="880">
        <f t="shared" ref="AGW67" si="442">AGW60*$C$66</f>
        <v>0</v>
      </c>
      <c r="AGY67" s="880">
        <f t="shared" ref="AGY67" si="443">AGY60*$C$66</f>
        <v>0</v>
      </c>
      <c r="AHA67" s="880">
        <f t="shared" ref="AHA67" si="444">AHA60*$C$66</f>
        <v>0</v>
      </c>
      <c r="AHC67" s="880">
        <f t="shared" ref="AHC67" si="445">AHC60*$C$66</f>
        <v>0</v>
      </c>
      <c r="AHE67" s="880">
        <f t="shared" ref="AHE67" si="446">AHE60*$C$66</f>
        <v>0</v>
      </c>
      <c r="AHG67" s="880">
        <f t="shared" ref="AHG67" si="447">AHG60*$C$66</f>
        <v>0</v>
      </c>
      <c r="AHI67" s="880">
        <f t="shared" ref="AHI67" si="448">AHI60*$C$66</f>
        <v>0</v>
      </c>
      <c r="AHK67" s="880">
        <f t="shared" ref="AHK67" si="449">AHK60*$C$66</f>
        <v>0</v>
      </c>
      <c r="AHM67" s="880">
        <f t="shared" ref="AHM67" si="450">AHM60*$C$66</f>
        <v>0</v>
      </c>
      <c r="AHO67" s="880">
        <f t="shared" ref="AHO67" si="451">AHO60*$C$66</f>
        <v>0</v>
      </c>
      <c r="AHQ67" s="880">
        <f t="shared" ref="AHQ67" si="452">AHQ60*$C$66</f>
        <v>0</v>
      </c>
      <c r="AHS67" s="880">
        <f t="shared" ref="AHS67" si="453">AHS60*$C$66</f>
        <v>0</v>
      </c>
      <c r="AHU67" s="880">
        <f t="shared" ref="AHU67" si="454">AHU60*$C$66</f>
        <v>0</v>
      </c>
      <c r="AHW67" s="880">
        <f t="shared" ref="AHW67" si="455">AHW60*$C$66</f>
        <v>0</v>
      </c>
      <c r="AHY67" s="880">
        <f t="shared" ref="AHY67" si="456">AHY60*$C$66</f>
        <v>0</v>
      </c>
      <c r="AIA67" s="880">
        <f t="shared" ref="AIA67" si="457">AIA60*$C$66</f>
        <v>0</v>
      </c>
      <c r="AIC67" s="880">
        <f t="shared" ref="AIC67" si="458">AIC60*$C$66</f>
        <v>0</v>
      </c>
      <c r="AIE67" s="880">
        <f t="shared" ref="AIE67" si="459">AIE60*$C$66</f>
        <v>0</v>
      </c>
      <c r="AIG67" s="880">
        <f t="shared" ref="AIG67" si="460">AIG60*$C$66</f>
        <v>0</v>
      </c>
      <c r="AII67" s="880">
        <f t="shared" ref="AII67" si="461">AII60*$C$66</f>
        <v>0</v>
      </c>
      <c r="AIK67" s="880">
        <f t="shared" ref="AIK67" si="462">AIK60*$C$66</f>
        <v>0</v>
      </c>
      <c r="AIM67" s="880">
        <f t="shared" ref="AIM67" si="463">AIM60*$C$66</f>
        <v>0</v>
      </c>
      <c r="AIO67" s="880">
        <f t="shared" ref="AIO67" si="464">AIO60*$C$66</f>
        <v>0</v>
      </c>
      <c r="AIQ67" s="880">
        <f t="shared" ref="AIQ67" si="465">AIQ60*$C$66</f>
        <v>0</v>
      </c>
      <c r="AIS67" s="880">
        <f t="shared" ref="AIS67" si="466">AIS60*$C$66</f>
        <v>0</v>
      </c>
      <c r="AIU67" s="880">
        <f t="shared" ref="AIU67" si="467">AIU60*$C$66</f>
        <v>0</v>
      </c>
      <c r="AIW67" s="880">
        <f t="shared" ref="AIW67" si="468">AIW60*$C$66</f>
        <v>0</v>
      </c>
      <c r="AIY67" s="880">
        <f t="shared" ref="AIY67" si="469">AIY60*$C$66</f>
        <v>0</v>
      </c>
      <c r="AJA67" s="880">
        <f t="shared" ref="AJA67" si="470">AJA60*$C$66</f>
        <v>0</v>
      </c>
      <c r="AJC67" s="880">
        <f t="shared" ref="AJC67" si="471">AJC60*$C$66</f>
        <v>0</v>
      </c>
      <c r="AJE67" s="880">
        <f t="shared" ref="AJE67" si="472">AJE60*$C$66</f>
        <v>0</v>
      </c>
      <c r="AJG67" s="880">
        <f t="shared" ref="AJG67" si="473">AJG60*$C$66</f>
        <v>0</v>
      </c>
      <c r="AJI67" s="880">
        <f t="shared" ref="AJI67" si="474">AJI60*$C$66</f>
        <v>0</v>
      </c>
      <c r="AJK67" s="880">
        <f t="shared" ref="AJK67" si="475">AJK60*$C$66</f>
        <v>0</v>
      </c>
      <c r="AJM67" s="880">
        <f t="shared" ref="AJM67" si="476">AJM60*$C$66</f>
        <v>0</v>
      </c>
      <c r="AJO67" s="880">
        <f t="shared" ref="AJO67" si="477">AJO60*$C$66</f>
        <v>0</v>
      </c>
      <c r="AJQ67" s="880">
        <f t="shared" ref="AJQ67" si="478">AJQ60*$C$66</f>
        <v>0</v>
      </c>
      <c r="AJS67" s="880">
        <f t="shared" ref="AJS67" si="479">AJS60*$C$66</f>
        <v>0</v>
      </c>
      <c r="AJU67" s="880">
        <f t="shared" ref="AJU67" si="480">AJU60*$C$66</f>
        <v>0</v>
      </c>
      <c r="AJW67" s="880">
        <f t="shared" ref="AJW67" si="481">AJW60*$C$66</f>
        <v>0</v>
      </c>
      <c r="AJY67" s="880">
        <f t="shared" ref="AJY67" si="482">AJY60*$C$66</f>
        <v>0</v>
      </c>
      <c r="AKA67" s="880">
        <f t="shared" ref="AKA67" si="483">AKA60*$C$66</f>
        <v>0</v>
      </c>
      <c r="AKC67" s="880">
        <f t="shared" ref="AKC67" si="484">AKC60*$C$66</f>
        <v>0</v>
      </c>
      <c r="AKE67" s="880">
        <f t="shared" ref="AKE67" si="485">AKE60*$C$66</f>
        <v>0</v>
      </c>
      <c r="AKG67" s="880">
        <f t="shared" ref="AKG67" si="486">AKG60*$C$66</f>
        <v>0</v>
      </c>
      <c r="AKI67" s="880">
        <f t="shared" ref="AKI67" si="487">AKI60*$C$66</f>
        <v>0</v>
      </c>
      <c r="AKK67" s="880">
        <f t="shared" ref="AKK67" si="488">AKK60*$C$66</f>
        <v>0</v>
      </c>
      <c r="AKM67" s="880">
        <f t="shared" ref="AKM67" si="489">AKM60*$C$66</f>
        <v>0</v>
      </c>
      <c r="AKO67" s="880">
        <f t="shared" ref="AKO67" si="490">AKO60*$C$66</f>
        <v>0</v>
      </c>
      <c r="AKQ67" s="880">
        <f t="shared" ref="AKQ67" si="491">AKQ60*$C$66</f>
        <v>0</v>
      </c>
      <c r="AKS67" s="880">
        <f t="shared" ref="AKS67" si="492">AKS60*$C$66</f>
        <v>0</v>
      </c>
      <c r="AKU67" s="880">
        <f t="shared" ref="AKU67" si="493">AKU60*$C$66</f>
        <v>0</v>
      </c>
      <c r="AKW67" s="880">
        <f t="shared" ref="AKW67" si="494">AKW60*$C$66</f>
        <v>0</v>
      </c>
      <c r="AKY67" s="880">
        <f t="shared" ref="AKY67" si="495">AKY60*$C$66</f>
        <v>0</v>
      </c>
      <c r="ALA67" s="880">
        <f t="shared" ref="ALA67" si="496">ALA60*$C$66</f>
        <v>0</v>
      </c>
      <c r="ALC67" s="880">
        <f t="shared" ref="ALC67" si="497">ALC60*$C$66</f>
        <v>0</v>
      </c>
      <c r="ALE67" s="880">
        <f t="shared" ref="ALE67" si="498">ALE60*$C$66</f>
        <v>0</v>
      </c>
      <c r="ALG67" s="880">
        <f t="shared" ref="ALG67" si="499">ALG60*$C$66</f>
        <v>0</v>
      </c>
      <c r="ALI67" s="880">
        <f t="shared" ref="ALI67" si="500">ALI60*$C$66</f>
        <v>0</v>
      </c>
      <c r="ALK67" s="880">
        <f t="shared" ref="ALK67" si="501">ALK60*$C$66</f>
        <v>0</v>
      </c>
      <c r="ALM67" s="880">
        <f t="shared" ref="ALM67" si="502">ALM60*$C$66</f>
        <v>0</v>
      </c>
      <c r="ALO67" s="880">
        <f t="shared" ref="ALO67" si="503">ALO60*$C$66</f>
        <v>0</v>
      </c>
      <c r="ALQ67" s="880">
        <f t="shared" ref="ALQ67" si="504">ALQ60*$C$66</f>
        <v>0</v>
      </c>
      <c r="ALS67" s="880">
        <f t="shared" ref="ALS67" si="505">ALS60*$C$66</f>
        <v>0</v>
      </c>
      <c r="ALU67" s="880">
        <f t="shared" ref="ALU67" si="506">ALU60*$C$66</f>
        <v>0</v>
      </c>
      <c r="ALW67" s="880">
        <f t="shared" ref="ALW67" si="507">ALW60*$C$66</f>
        <v>0</v>
      </c>
      <c r="ALY67" s="880">
        <f t="shared" ref="ALY67" si="508">ALY60*$C$66</f>
        <v>0</v>
      </c>
      <c r="AMA67" s="880">
        <f t="shared" ref="AMA67" si="509">AMA60*$C$66</f>
        <v>0</v>
      </c>
      <c r="AMC67" s="880">
        <f t="shared" ref="AMC67" si="510">AMC60*$C$66</f>
        <v>0</v>
      </c>
      <c r="AME67" s="880">
        <f t="shared" ref="AME67" si="511">AME60*$C$66</f>
        <v>0</v>
      </c>
      <c r="AMG67" s="880">
        <f t="shared" ref="AMG67" si="512">AMG60*$C$66</f>
        <v>0</v>
      </c>
      <c r="AMI67" s="880">
        <f t="shared" ref="AMI67" si="513">AMI60*$C$66</f>
        <v>0</v>
      </c>
      <c r="AMK67" s="880">
        <f t="shared" ref="AMK67" si="514">AMK60*$C$66</f>
        <v>0</v>
      </c>
      <c r="AMM67" s="880">
        <f t="shared" ref="AMM67" si="515">AMM60*$C$66</f>
        <v>0</v>
      </c>
      <c r="AMO67" s="880">
        <f t="shared" ref="AMO67" si="516">AMO60*$C$66</f>
        <v>0</v>
      </c>
      <c r="AMQ67" s="880">
        <f t="shared" ref="AMQ67" si="517">AMQ60*$C$66</f>
        <v>0</v>
      </c>
      <c r="AMS67" s="880">
        <f t="shared" ref="AMS67" si="518">AMS60*$C$66</f>
        <v>0</v>
      </c>
      <c r="AMU67" s="880">
        <f t="shared" ref="AMU67" si="519">AMU60*$C$66</f>
        <v>0</v>
      </c>
      <c r="AMW67" s="880">
        <f t="shared" ref="AMW67" si="520">AMW60*$C$66</f>
        <v>0</v>
      </c>
      <c r="AMY67" s="880">
        <f t="shared" ref="AMY67" si="521">AMY60*$C$66</f>
        <v>0</v>
      </c>
      <c r="ANA67" s="880">
        <f t="shared" ref="ANA67" si="522">ANA60*$C$66</f>
        <v>0</v>
      </c>
      <c r="ANC67" s="880">
        <f t="shared" ref="ANC67" si="523">ANC60*$C$66</f>
        <v>0</v>
      </c>
      <c r="ANE67" s="880">
        <f t="shared" ref="ANE67" si="524">ANE60*$C$66</f>
        <v>0</v>
      </c>
      <c r="ANG67" s="880">
        <f t="shared" ref="ANG67" si="525">ANG60*$C$66</f>
        <v>0</v>
      </c>
      <c r="ANI67" s="880">
        <f t="shared" ref="ANI67" si="526">ANI60*$C$66</f>
        <v>0</v>
      </c>
      <c r="ANK67" s="880">
        <f t="shared" ref="ANK67" si="527">ANK60*$C$66</f>
        <v>0</v>
      </c>
      <c r="ANM67" s="880">
        <f t="shared" ref="ANM67" si="528">ANM60*$C$66</f>
        <v>0</v>
      </c>
      <c r="ANO67" s="880">
        <f t="shared" ref="ANO67" si="529">ANO60*$C$66</f>
        <v>0</v>
      </c>
      <c r="ANQ67" s="880">
        <f t="shared" ref="ANQ67" si="530">ANQ60*$C$66</f>
        <v>0</v>
      </c>
      <c r="ANS67" s="880">
        <f t="shared" ref="ANS67" si="531">ANS60*$C$66</f>
        <v>0</v>
      </c>
      <c r="ANU67" s="880">
        <f t="shared" ref="ANU67" si="532">ANU60*$C$66</f>
        <v>0</v>
      </c>
      <c r="ANW67" s="880">
        <f t="shared" ref="ANW67" si="533">ANW60*$C$66</f>
        <v>0</v>
      </c>
      <c r="ANY67" s="880">
        <f t="shared" ref="ANY67" si="534">ANY60*$C$66</f>
        <v>0</v>
      </c>
      <c r="AOA67" s="880">
        <f t="shared" ref="AOA67" si="535">AOA60*$C$66</f>
        <v>0</v>
      </c>
      <c r="AOC67" s="880">
        <f t="shared" ref="AOC67" si="536">AOC60*$C$66</f>
        <v>0</v>
      </c>
      <c r="AOE67" s="880">
        <f t="shared" ref="AOE67" si="537">AOE60*$C$66</f>
        <v>0</v>
      </c>
      <c r="AOG67" s="880">
        <f t="shared" ref="AOG67" si="538">AOG60*$C$66</f>
        <v>0</v>
      </c>
      <c r="AOI67" s="880">
        <f t="shared" ref="AOI67" si="539">AOI60*$C$66</f>
        <v>0</v>
      </c>
      <c r="AOK67" s="880">
        <f t="shared" ref="AOK67" si="540">AOK60*$C$66</f>
        <v>0</v>
      </c>
      <c r="AOM67" s="880">
        <f t="shared" ref="AOM67" si="541">AOM60*$C$66</f>
        <v>0</v>
      </c>
      <c r="AOO67" s="880">
        <f t="shared" ref="AOO67" si="542">AOO60*$C$66</f>
        <v>0</v>
      </c>
      <c r="AOQ67" s="880">
        <f t="shared" ref="AOQ67" si="543">AOQ60*$C$66</f>
        <v>0</v>
      </c>
      <c r="AOS67" s="880">
        <f t="shared" ref="AOS67" si="544">AOS60*$C$66</f>
        <v>0</v>
      </c>
      <c r="AOU67" s="880">
        <f t="shared" ref="AOU67" si="545">AOU60*$C$66</f>
        <v>0</v>
      </c>
      <c r="AOW67" s="880">
        <f t="shared" ref="AOW67" si="546">AOW60*$C$66</f>
        <v>0</v>
      </c>
      <c r="AOY67" s="880">
        <f t="shared" ref="AOY67" si="547">AOY60*$C$66</f>
        <v>0</v>
      </c>
      <c r="APA67" s="880">
        <f t="shared" ref="APA67" si="548">APA60*$C$66</f>
        <v>0</v>
      </c>
      <c r="APC67" s="880">
        <f t="shared" ref="APC67" si="549">APC60*$C$66</f>
        <v>0</v>
      </c>
      <c r="APE67" s="880">
        <f t="shared" ref="APE67" si="550">APE60*$C$66</f>
        <v>0</v>
      </c>
      <c r="APG67" s="880">
        <f t="shared" ref="APG67" si="551">APG60*$C$66</f>
        <v>0</v>
      </c>
      <c r="API67" s="880">
        <f t="shared" ref="API67" si="552">API60*$C$66</f>
        <v>0</v>
      </c>
      <c r="APK67" s="880">
        <f t="shared" ref="APK67" si="553">APK60*$C$66</f>
        <v>0</v>
      </c>
      <c r="APM67" s="880">
        <f t="shared" ref="APM67" si="554">APM60*$C$66</f>
        <v>0</v>
      </c>
      <c r="APO67" s="880">
        <f t="shared" ref="APO67" si="555">APO60*$C$66</f>
        <v>0</v>
      </c>
      <c r="APQ67" s="880">
        <f t="shared" ref="APQ67" si="556">APQ60*$C$66</f>
        <v>0</v>
      </c>
      <c r="APS67" s="880">
        <f t="shared" ref="APS67" si="557">APS60*$C$66</f>
        <v>0</v>
      </c>
      <c r="APU67" s="880">
        <f t="shared" ref="APU67" si="558">APU60*$C$66</f>
        <v>0</v>
      </c>
      <c r="APW67" s="880">
        <f t="shared" ref="APW67" si="559">APW60*$C$66</f>
        <v>0</v>
      </c>
      <c r="APY67" s="880">
        <f t="shared" ref="APY67" si="560">APY60*$C$66</f>
        <v>0</v>
      </c>
      <c r="AQA67" s="880">
        <f t="shared" ref="AQA67" si="561">AQA60*$C$66</f>
        <v>0</v>
      </c>
      <c r="AQC67" s="880">
        <f t="shared" ref="AQC67" si="562">AQC60*$C$66</f>
        <v>0</v>
      </c>
      <c r="AQE67" s="880">
        <f t="shared" ref="AQE67" si="563">AQE60*$C$66</f>
        <v>0</v>
      </c>
      <c r="AQG67" s="880">
        <f t="shared" ref="AQG67" si="564">AQG60*$C$66</f>
        <v>0</v>
      </c>
      <c r="AQI67" s="880">
        <f t="shared" ref="AQI67" si="565">AQI60*$C$66</f>
        <v>0</v>
      </c>
      <c r="AQK67" s="880">
        <f t="shared" ref="AQK67" si="566">AQK60*$C$66</f>
        <v>0</v>
      </c>
      <c r="AQM67" s="880">
        <f t="shared" ref="AQM67" si="567">AQM60*$C$66</f>
        <v>0</v>
      </c>
      <c r="AQO67" s="880">
        <f t="shared" ref="AQO67" si="568">AQO60*$C$66</f>
        <v>0</v>
      </c>
      <c r="AQQ67" s="880">
        <f t="shared" ref="AQQ67" si="569">AQQ60*$C$66</f>
        <v>0</v>
      </c>
      <c r="AQS67" s="880">
        <f t="shared" ref="AQS67" si="570">AQS60*$C$66</f>
        <v>0</v>
      </c>
      <c r="AQU67" s="880">
        <f t="shared" ref="AQU67" si="571">AQU60*$C$66</f>
        <v>0</v>
      </c>
      <c r="AQW67" s="880">
        <f t="shared" ref="AQW67" si="572">AQW60*$C$66</f>
        <v>0</v>
      </c>
      <c r="AQY67" s="880">
        <f t="shared" ref="AQY67" si="573">AQY60*$C$66</f>
        <v>0</v>
      </c>
      <c r="ARA67" s="880">
        <f t="shared" ref="ARA67" si="574">ARA60*$C$66</f>
        <v>0</v>
      </c>
      <c r="ARC67" s="880">
        <f t="shared" ref="ARC67" si="575">ARC60*$C$66</f>
        <v>0</v>
      </c>
      <c r="ARE67" s="880">
        <f t="shared" ref="ARE67" si="576">ARE60*$C$66</f>
        <v>0</v>
      </c>
      <c r="ARG67" s="880">
        <f t="shared" ref="ARG67" si="577">ARG60*$C$66</f>
        <v>0</v>
      </c>
      <c r="ARI67" s="880">
        <f t="shared" ref="ARI67" si="578">ARI60*$C$66</f>
        <v>0</v>
      </c>
      <c r="ARK67" s="880">
        <f t="shared" ref="ARK67" si="579">ARK60*$C$66</f>
        <v>0</v>
      </c>
      <c r="ARM67" s="880">
        <f t="shared" ref="ARM67" si="580">ARM60*$C$66</f>
        <v>0</v>
      </c>
      <c r="ARO67" s="880">
        <f t="shared" ref="ARO67" si="581">ARO60*$C$66</f>
        <v>0</v>
      </c>
      <c r="ARQ67" s="880">
        <f t="shared" ref="ARQ67" si="582">ARQ60*$C$66</f>
        <v>0</v>
      </c>
      <c r="ARS67" s="880">
        <f t="shared" ref="ARS67" si="583">ARS60*$C$66</f>
        <v>0</v>
      </c>
      <c r="ARU67" s="880">
        <f t="shared" ref="ARU67" si="584">ARU60*$C$66</f>
        <v>0</v>
      </c>
      <c r="ARW67" s="880">
        <f t="shared" ref="ARW67" si="585">ARW60*$C$66</f>
        <v>0</v>
      </c>
      <c r="ARY67" s="880">
        <f t="shared" ref="ARY67" si="586">ARY60*$C$66</f>
        <v>0</v>
      </c>
      <c r="ASA67" s="880">
        <f t="shared" ref="ASA67" si="587">ASA60*$C$66</f>
        <v>0</v>
      </c>
      <c r="ASC67" s="880">
        <f t="shared" ref="ASC67" si="588">ASC60*$C$66</f>
        <v>0</v>
      </c>
      <c r="ASE67" s="880">
        <f t="shared" ref="ASE67" si="589">ASE60*$C$66</f>
        <v>0</v>
      </c>
      <c r="ASG67" s="880">
        <f t="shared" ref="ASG67" si="590">ASG60*$C$66</f>
        <v>0</v>
      </c>
      <c r="ASI67" s="880">
        <f t="shared" ref="ASI67" si="591">ASI60*$C$66</f>
        <v>0</v>
      </c>
      <c r="ASK67" s="880">
        <f t="shared" ref="ASK67" si="592">ASK60*$C$66</f>
        <v>0</v>
      </c>
      <c r="ASM67" s="880">
        <f t="shared" ref="ASM67" si="593">ASM60*$C$66</f>
        <v>0</v>
      </c>
      <c r="ASO67" s="880">
        <f t="shared" ref="ASO67" si="594">ASO60*$C$66</f>
        <v>0</v>
      </c>
      <c r="ASQ67" s="880">
        <f t="shared" ref="ASQ67" si="595">ASQ60*$C$66</f>
        <v>0</v>
      </c>
      <c r="ASS67" s="880">
        <f t="shared" ref="ASS67" si="596">ASS60*$C$66</f>
        <v>0</v>
      </c>
      <c r="ASU67" s="880">
        <f t="shared" ref="ASU67" si="597">ASU60*$C$66</f>
        <v>0</v>
      </c>
      <c r="ASW67" s="880">
        <f t="shared" ref="ASW67" si="598">ASW60*$C$66</f>
        <v>0</v>
      </c>
      <c r="ASY67" s="880">
        <f t="shared" ref="ASY67" si="599">ASY60*$C$66</f>
        <v>0</v>
      </c>
      <c r="ATA67" s="880">
        <f t="shared" ref="ATA67" si="600">ATA60*$C$66</f>
        <v>0</v>
      </c>
      <c r="ATC67" s="880">
        <f t="shared" ref="ATC67" si="601">ATC60*$C$66</f>
        <v>0</v>
      </c>
      <c r="ATE67" s="880">
        <f t="shared" ref="ATE67" si="602">ATE60*$C$66</f>
        <v>0</v>
      </c>
      <c r="ATG67" s="880">
        <f t="shared" ref="ATG67" si="603">ATG60*$C$66</f>
        <v>0</v>
      </c>
      <c r="ATI67" s="880">
        <f t="shared" ref="ATI67" si="604">ATI60*$C$66</f>
        <v>0</v>
      </c>
      <c r="ATK67" s="880">
        <f t="shared" ref="ATK67" si="605">ATK60*$C$66</f>
        <v>0</v>
      </c>
      <c r="ATM67" s="880">
        <f t="shared" ref="ATM67" si="606">ATM60*$C$66</f>
        <v>0</v>
      </c>
      <c r="ATO67" s="880">
        <f t="shared" ref="ATO67" si="607">ATO60*$C$66</f>
        <v>0</v>
      </c>
      <c r="ATQ67" s="880">
        <f t="shared" ref="ATQ67" si="608">ATQ60*$C$66</f>
        <v>0</v>
      </c>
      <c r="ATS67" s="880">
        <f t="shared" ref="ATS67" si="609">ATS60*$C$66</f>
        <v>0</v>
      </c>
      <c r="ATU67" s="880">
        <f t="shared" ref="ATU67" si="610">ATU60*$C$66</f>
        <v>0</v>
      </c>
      <c r="ATW67" s="880">
        <f t="shared" ref="ATW67" si="611">ATW60*$C$66</f>
        <v>0</v>
      </c>
      <c r="ATY67" s="880">
        <f t="shared" ref="ATY67" si="612">ATY60*$C$66</f>
        <v>0</v>
      </c>
      <c r="AUA67" s="880">
        <f t="shared" ref="AUA67" si="613">AUA60*$C$66</f>
        <v>0</v>
      </c>
      <c r="AUC67" s="880">
        <f t="shared" ref="AUC67" si="614">AUC60*$C$66</f>
        <v>0</v>
      </c>
      <c r="AUE67" s="880">
        <f t="shared" ref="AUE67" si="615">AUE60*$C$66</f>
        <v>0</v>
      </c>
      <c r="AUG67" s="880">
        <f t="shared" ref="AUG67" si="616">AUG60*$C$66</f>
        <v>0</v>
      </c>
      <c r="AUI67" s="880">
        <f t="shared" ref="AUI67" si="617">AUI60*$C$66</f>
        <v>0</v>
      </c>
      <c r="AUK67" s="880">
        <f t="shared" ref="AUK67" si="618">AUK60*$C$66</f>
        <v>0</v>
      </c>
      <c r="AUM67" s="880">
        <f t="shared" ref="AUM67" si="619">AUM60*$C$66</f>
        <v>0</v>
      </c>
      <c r="AUO67" s="880">
        <f t="shared" ref="AUO67" si="620">AUO60*$C$66</f>
        <v>0</v>
      </c>
      <c r="AUQ67" s="880">
        <f t="shared" ref="AUQ67" si="621">AUQ60*$C$66</f>
        <v>0</v>
      </c>
      <c r="AUS67" s="880">
        <f t="shared" ref="AUS67" si="622">AUS60*$C$66</f>
        <v>0</v>
      </c>
      <c r="AUU67" s="880">
        <f t="shared" ref="AUU67" si="623">AUU60*$C$66</f>
        <v>0</v>
      </c>
      <c r="AUW67" s="880">
        <f t="shared" ref="AUW67" si="624">AUW60*$C$66</f>
        <v>0</v>
      </c>
      <c r="AUY67" s="880">
        <f t="shared" ref="AUY67" si="625">AUY60*$C$66</f>
        <v>0</v>
      </c>
      <c r="AVA67" s="880">
        <f t="shared" ref="AVA67" si="626">AVA60*$C$66</f>
        <v>0</v>
      </c>
      <c r="AVC67" s="880">
        <f t="shared" ref="AVC67" si="627">AVC60*$C$66</f>
        <v>0</v>
      </c>
      <c r="AVE67" s="880">
        <f t="shared" ref="AVE67" si="628">AVE60*$C$66</f>
        <v>0</v>
      </c>
      <c r="AVG67" s="880">
        <f t="shared" ref="AVG67" si="629">AVG60*$C$66</f>
        <v>0</v>
      </c>
      <c r="AVI67" s="880">
        <f t="shared" ref="AVI67" si="630">AVI60*$C$66</f>
        <v>0</v>
      </c>
      <c r="AVK67" s="880">
        <f t="shared" ref="AVK67" si="631">AVK60*$C$66</f>
        <v>0</v>
      </c>
      <c r="AVM67" s="880">
        <f t="shared" ref="AVM67" si="632">AVM60*$C$66</f>
        <v>0</v>
      </c>
      <c r="AVO67" s="880">
        <f t="shared" ref="AVO67" si="633">AVO60*$C$66</f>
        <v>0</v>
      </c>
      <c r="AVQ67" s="880">
        <f t="shared" ref="AVQ67" si="634">AVQ60*$C$66</f>
        <v>0</v>
      </c>
      <c r="AVS67" s="880">
        <f t="shared" ref="AVS67" si="635">AVS60*$C$66</f>
        <v>0</v>
      </c>
      <c r="AVU67" s="880">
        <f t="shared" ref="AVU67" si="636">AVU60*$C$66</f>
        <v>0</v>
      </c>
      <c r="AVW67" s="880">
        <f t="shared" ref="AVW67" si="637">AVW60*$C$66</f>
        <v>0</v>
      </c>
      <c r="AVY67" s="880">
        <f t="shared" ref="AVY67" si="638">AVY60*$C$66</f>
        <v>0</v>
      </c>
      <c r="AWA67" s="880">
        <f t="shared" ref="AWA67" si="639">AWA60*$C$66</f>
        <v>0</v>
      </c>
      <c r="AWC67" s="880">
        <f t="shared" ref="AWC67" si="640">AWC60*$C$66</f>
        <v>0</v>
      </c>
      <c r="AWE67" s="880">
        <f t="shared" ref="AWE67" si="641">AWE60*$C$66</f>
        <v>0</v>
      </c>
      <c r="AWG67" s="880">
        <f t="shared" ref="AWG67" si="642">AWG60*$C$66</f>
        <v>0</v>
      </c>
      <c r="AWI67" s="880">
        <f t="shared" ref="AWI67" si="643">AWI60*$C$66</f>
        <v>0</v>
      </c>
      <c r="AWK67" s="880">
        <f t="shared" ref="AWK67" si="644">AWK60*$C$66</f>
        <v>0</v>
      </c>
      <c r="AWM67" s="880">
        <f t="shared" ref="AWM67" si="645">AWM60*$C$66</f>
        <v>0</v>
      </c>
      <c r="AWO67" s="880">
        <f t="shared" ref="AWO67" si="646">AWO60*$C$66</f>
        <v>0</v>
      </c>
      <c r="AWQ67" s="880">
        <f t="shared" ref="AWQ67" si="647">AWQ60*$C$66</f>
        <v>0</v>
      </c>
      <c r="AWS67" s="880">
        <f t="shared" ref="AWS67" si="648">AWS60*$C$66</f>
        <v>0</v>
      </c>
      <c r="AWU67" s="880">
        <f t="shared" ref="AWU67" si="649">AWU60*$C$66</f>
        <v>0</v>
      </c>
      <c r="AWW67" s="880">
        <f t="shared" ref="AWW67" si="650">AWW60*$C$66</f>
        <v>0</v>
      </c>
      <c r="AWY67" s="880">
        <f t="shared" ref="AWY67" si="651">AWY60*$C$66</f>
        <v>0</v>
      </c>
      <c r="AXA67" s="880">
        <f t="shared" ref="AXA67" si="652">AXA60*$C$66</f>
        <v>0</v>
      </c>
      <c r="AXC67" s="880">
        <f t="shared" ref="AXC67" si="653">AXC60*$C$66</f>
        <v>0</v>
      </c>
      <c r="AXE67" s="880">
        <f t="shared" ref="AXE67" si="654">AXE60*$C$66</f>
        <v>0</v>
      </c>
      <c r="AXG67" s="880">
        <f t="shared" ref="AXG67" si="655">AXG60*$C$66</f>
        <v>0</v>
      </c>
      <c r="AXI67" s="880">
        <f t="shared" ref="AXI67" si="656">AXI60*$C$66</f>
        <v>0</v>
      </c>
      <c r="AXK67" s="880">
        <f t="shared" ref="AXK67" si="657">AXK60*$C$66</f>
        <v>0</v>
      </c>
      <c r="AXM67" s="880">
        <f t="shared" ref="AXM67" si="658">AXM60*$C$66</f>
        <v>0</v>
      </c>
      <c r="AXO67" s="880">
        <f t="shared" ref="AXO67" si="659">AXO60*$C$66</f>
        <v>0</v>
      </c>
      <c r="AXQ67" s="880">
        <f t="shared" ref="AXQ67" si="660">AXQ60*$C$66</f>
        <v>0</v>
      </c>
      <c r="AXS67" s="880">
        <f t="shared" ref="AXS67" si="661">AXS60*$C$66</f>
        <v>0</v>
      </c>
      <c r="AXU67" s="880">
        <f t="shared" ref="AXU67" si="662">AXU60*$C$66</f>
        <v>0</v>
      </c>
      <c r="AXW67" s="880">
        <f t="shared" ref="AXW67" si="663">AXW60*$C$66</f>
        <v>0</v>
      </c>
      <c r="AXY67" s="880">
        <f t="shared" ref="AXY67" si="664">AXY60*$C$66</f>
        <v>0</v>
      </c>
      <c r="AYA67" s="880">
        <f t="shared" ref="AYA67" si="665">AYA60*$C$66</f>
        <v>0</v>
      </c>
      <c r="AYC67" s="880">
        <f t="shared" ref="AYC67" si="666">AYC60*$C$66</f>
        <v>0</v>
      </c>
      <c r="AYE67" s="880">
        <f t="shared" ref="AYE67" si="667">AYE60*$C$66</f>
        <v>0</v>
      </c>
      <c r="AYG67" s="880">
        <f t="shared" ref="AYG67" si="668">AYG60*$C$66</f>
        <v>0</v>
      </c>
      <c r="AYI67" s="880">
        <f t="shared" ref="AYI67" si="669">AYI60*$C$66</f>
        <v>0</v>
      </c>
      <c r="AYK67" s="880">
        <f t="shared" ref="AYK67" si="670">AYK60*$C$66</f>
        <v>0</v>
      </c>
      <c r="AYM67" s="880">
        <f t="shared" ref="AYM67" si="671">AYM60*$C$66</f>
        <v>0</v>
      </c>
      <c r="AYO67" s="880">
        <f t="shared" ref="AYO67" si="672">AYO60*$C$66</f>
        <v>0</v>
      </c>
      <c r="AYQ67" s="880">
        <f t="shared" ref="AYQ67" si="673">AYQ60*$C$66</f>
        <v>0</v>
      </c>
      <c r="AYS67" s="880">
        <f t="shared" ref="AYS67" si="674">AYS60*$C$66</f>
        <v>0</v>
      </c>
      <c r="AYU67" s="880">
        <f t="shared" ref="AYU67" si="675">AYU60*$C$66</f>
        <v>0</v>
      </c>
      <c r="AYW67" s="880">
        <f t="shared" ref="AYW67" si="676">AYW60*$C$66</f>
        <v>0</v>
      </c>
      <c r="AYY67" s="880">
        <f t="shared" ref="AYY67" si="677">AYY60*$C$66</f>
        <v>0</v>
      </c>
      <c r="AZA67" s="880">
        <f t="shared" ref="AZA67" si="678">AZA60*$C$66</f>
        <v>0</v>
      </c>
      <c r="AZC67" s="880">
        <f t="shared" ref="AZC67" si="679">AZC60*$C$66</f>
        <v>0</v>
      </c>
      <c r="AZE67" s="880">
        <f t="shared" ref="AZE67" si="680">AZE60*$C$66</f>
        <v>0</v>
      </c>
      <c r="AZG67" s="880">
        <f t="shared" ref="AZG67" si="681">AZG60*$C$66</f>
        <v>0</v>
      </c>
      <c r="AZI67" s="880">
        <f t="shared" ref="AZI67" si="682">AZI60*$C$66</f>
        <v>0</v>
      </c>
      <c r="AZK67" s="880">
        <f t="shared" ref="AZK67" si="683">AZK60*$C$66</f>
        <v>0</v>
      </c>
      <c r="AZM67" s="880">
        <f t="shared" ref="AZM67" si="684">AZM60*$C$66</f>
        <v>0</v>
      </c>
      <c r="AZO67" s="880">
        <f t="shared" ref="AZO67" si="685">AZO60*$C$66</f>
        <v>0</v>
      </c>
      <c r="AZQ67" s="880">
        <f t="shared" ref="AZQ67" si="686">AZQ60*$C$66</f>
        <v>0</v>
      </c>
      <c r="AZS67" s="880">
        <f t="shared" ref="AZS67" si="687">AZS60*$C$66</f>
        <v>0</v>
      </c>
      <c r="AZU67" s="880">
        <f t="shared" ref="AZU67" si="688">AZU60*$C$66</f>
        <v>0</v>
      </c>
      <c r="AZW67" s="880">
        <f t="shared" ref="AZW67" si="689">AZW60*$C$66</f>
        <v>0</v>
      </c>
      <c r="AZY67" s="880">
        <f t="shared" ref="AZY67" si="690">AZY60*$C$66</f>
        <v>0</v>
      </c>
      <c r="BAA67" s="880">
        <f t="shared" ref="BAA67" si="691">BAA60*$C$66</f>
        <v>0</v>
      </c>
      <c r="BAC67" s="880">
        <f t="shared" ref="BAC67" si="692">BAC60*$C$66</f>
        <v>0</v>
      </c>
      <c r="BAE67" s="880">
        <f t="shared" ref="BAE67" si="693">BAE60*$C$66</f>
        <v>0</v>
      </c>
      <c r="BAG67" s="880">
        <f t="shared" ref="BAG67" si="694">BAG60*$C$66</f>
        <v>0</v>
      </c>
      <c r="BAI67" s="880">
        <f t="shared" ref="BAI67" si="695">BAI60*$C$66</f>
        <v>0</v>
      </c>
      <c r="BAK67" s="880">
        <f t="shared" ref="BAK67" si="696">BAK60*$C$66</f>
        <v>0</v>
      </c>
      <c r="BAM67" s="880">
        <f t="shared" ref="BAM67" si="697">BAM60*$C$66</f>
        <v>0</v>
      </c>
      <c r="BAO67" s="880">
        <f t="shared" ref="BAO67" si="698">BAO60*$C$66</f>
        <v>0</v>
      </c>
      <c r="BAQ67" s="880">
        <f t="shared" ref="BAQ67" si="699">BAQ60*$C$66</f>
        <v>0</v>
      </c>
      <c r="BAS67" s="880">
        <f t="shared" ref="BAS67" si="700">BAS60*$C$66</f>
        <v>0</v>
      </c>
      <c r="BAU67" s="880">
        <f t="shared" ref="BAU67" si="701">BAU60*$C$66</f>
        <v>0</v>
      </c>
      <c r="BAW67" s="880">
        <f t="shared" ref="BAW67" si="702">BAW60*$C$66</f>
        <v>0</v>
      </c>
      <c r="BAY67" s="880">
        <f t="shared" ref="BAY67" si="703">BAY60*$C$66</f>
        <v>0</v>
      </c>
      <c r="BBA67" s="880">
        <f t="shared" ref="BBA67" si="704">BBA60*$C$66</f>
        <v>0</v>
      </c>
      <c r="BBC67" s="880">
        <f t="shared" ref="BBC67" si="705">BBC60*$C$66</f>
        <v>0</v>
      </c>
      <c r="BBE67" s="880">
        <f t="shared" ref="BBE67" si="706">BBE60*$C$66</f>
        <v>0</v>
      </c>
      <c r="BBG67" s="880">
        <f t="shared" ref="BBG67" si="707">BBG60*$C$66</f>
        <v>0</v>
      </c>
      <c r="BBI67" s="880">
        <f t="shared" ref="BBI67" si="708">BBI60*$C$66</f>
        <v>0</v>
      </c>
      <c r="BBK67" s="880">
        <f t="shared" ref="BBK67" si="709">BBK60*$C$66</f>
        <v>0</v>
      </c>
      <c r="BBM67" s="880">
        <f t="shared" ref="BBM67" si="710">BBM60*$C$66</f>
        <v>0</v>
      </c>
      <c r="BBO67" s="880">
        <f t="shared" ref="BBO67" si="711">BBO60*$C$66</f>
        <v>0</v>
      </c>
      <c r="BBQ67" s="880">
        <f t="shared" ref="BBQ67" si="712">BBQ60*$C$66</f>
        <v>0</v>
      </c>
      <c r="BBS67" s="880">
        <f t="shared" ref="BBS67" si="713">BBS60*$C$66</f>
        <v>0</v>
      </c>
      <c r="BBU67" s="880">
        <f t="shared" ref="BBU67" si="714">BBU60*$C$66</f>
        <v>0</v>
      </c>
      <c r="BBW67" s="880">
        <f t="shared" ref="BBW67" si="715">BBW60*$C$66</f>
        <v>0</v>
      </c>
      <c r="BBY67" s="880">
        <f t="shared" ref="BBY67" si="716">BBY60*$C$66</f>
        <v>0</v>
      </c>
      <c r="BCA67" s="880">
        <f t="shared" ref="BCA67" si="717">BCA60*$C$66</f>
        <v>0</v>
      </c>
      <c r="BCC67" s="880">
        <f t="shared" ref="BCC67" si="718">BCC60*$C$66</f>
        <v>0</v>
      </c>
      <c r="BCE67" s="880">
        <f t="shared" ref="BCE67" si="719">BCE60*$C$66</f>
        <v>0</v>
      </c>
      <c r="BCG67" s="880">
        <f t="shared" ref="BCG67" si="720">BCG60*$C$66</f>
        <v>0</v>
      </c>
      <c r="BCI67" s="880">
        <f t="shared" ref="BCI67" si="721">BCI60*$C$66</f>
        <v>0</v>
      </c>
      <c r="BCK67" s="880">
        <f t="shared" ref="BCK67" si="722">BCK60*$C$66</f>
        <v>0</v>
      </c>
      <c r="BCM67" s="880">
        <f t="shared" ref="BCM67" si="723">BCM60*$C$66</f>
        <v>0</v>
      </c>
      <c r="BCO67" s="880">
        <f t="shared" ref="BCO67" si="724">BCO60*$C$66</f>
        <v>0</v>
      </c>
      <c r="BCQ67" s="880">
        <f t="shared" ref="BCQ67" si="725">BCQ60*$C$66</f>
        <v>0</v>
      </c>
      <c r="BCS67" s="880">
        <f t="shared" ref="BCS67" si="726">BCS60*$C$66</f>
        <v>0</v>
      </c>
      <c r="BCU67" s="880">
        <f t="shared" ref="BCU67" si="727">BCU60*$C$66</f>
        <v>0</v>
      </c>
      <c r="BCW67" s="880">
        <f t="shared" ref="BCW67" si="728">BCW60*$C$66</f>
        <v>0</v>
      </c>
      <c r="BCY67" s="880">
        <f t="shared" ref="BCY67" si="729">BCY60*$C$66</f>
        <v>0</v>
      </c>
      <c r="BDA67" s="880">
        <f t="shared" ref="BDA67" si="730">BDA60*$C$66</f>
        <v>0</v>
      </c>
      <c r="BDC67" s="880">
        <f t="shared" ref="BDC67" si="731">BDC60*$C$66</f>
        <v>0</v>
      </c>
      <c r="BDE67" s="880">
        <f t="shared" ref="BDE67" si="732">BDE60*$C$66</f>
        <v>0</v>
      </c>
      <c r="BDG67" s="880">
        <f t="shared" ref="BDG67" si="733">BDG60*$C$66</f>
        <v>0</v>
      </c>
      <c r="BDI67" s="880">
        <f t="shared" ref="BDI67" si="734">BDI60*$C$66</f>
        <v>0</v>
      </c>
      <c r="BDK67" s="880">
        <f t="shared" ref="BDK67" si="735">BDK60*$C$66</f>
        <v>0</v>
      </c>
      <c r="BDM67" s="880">
        <f t="shared" ref="BDM67" si="736">BDM60*$C$66</f>
        <v>0</v>
      </c>
      <c r="BDO67" s="880">
        <f t="shared" ref="BDO67" si="737">BDO60*$C$66</f>
        <v>0</v>
      </c>
      <c r="BDQ67" s="880">
        <f t="shared" ref="BDQ67" si="738">BDQ60*$C$66</f>
        <v>0</v>
      </c>
      <c r="BDS67" s="880">
        <f t="shared" ref="BDS67" si="739">BDS60*$C$66</f>
        <v>0</v>
      </c>
      <c r="BDU67" s="880">
        <f t="shared" ref="BDU67" si="740">BDU60*$C$66</f>
        <v>0</v>
      </c>
      <c r="BDW67" s="880">
        <f t="shared" ref="BDW67" si="741">BDW60*$C$66</f>
        <v>0</v>
      </c>
      <c r="BDY67" s="880">
        <f t="shared" ref="BDY67" si="742">BDY60*$C$66</f>
        <v>0</v>
      </c>
      <c r="BEA67" s="880">
        <f t="shared" ref="BEA67" si="743">BEA60*$C$66</f>
        <v>0</v>
      </c>
      <c r="BEC67" s="880">
        <f t="shared" ref="BEC67" si="744">BEC60*$C$66</f>
        <v>0</v>
      </c>
      <c r="BEE67" s="880">
        <f t="shared" ref="BEE67" si="745">BEE60*$C$66</f>
        <v>0</v>
      </c>
      <c r="BEG67" s="880">
        <f t="shared" ref="BEG67" si="746">BEG60*$C$66</f>
        <v>0</v>
      </c>
      <c r="BEI67" s="880">
        <f t="shared" ref="BEI67" si="747">BEI60*$C$66</f>
        <v>0</v>
      </c>
      <c r="BEK67" s="880">
        <f t="shared" ref="BEK67" si="748">BEK60*$C$66</f>
        <v>0</v>
      </c>
      <c r="BEM67" s="880">
        <f t="shared" ref="BEM67" si="749">BEM60*$C$66</f>
        <v>0</v>
      </c>
      <c r="BEO67" s="880">
        <f t="shared" ref="BEO67" si="750">BEO60*$C$66</f>
        <v>0</v>
      </c>
      <c r="BEQ67" s="880">
        <f t="shared" ref="BEQ67" si="751">BEQ60*$C$66</f>
        <v>0</v>
      </c>
      <c r="BES67" s="880">
        <f t="shared" ref="BES67" si="752">BES60*$C$66</f>
        <v>0</v>
      </c>
      <c r="BEU67" s="880">
        <f t="shared" ref="BEU67" si="753">BEU60*$C$66</f>
        <v>0</v>
      </c>
      <c r="BEW67" s="880">
        <f t="shared" ref="BEW67" si="754">BEW60*$C$66</f>
        <v>0</v>
      </c>
      <c r="BEY67" s="880">
        <f t="shared" ref="BEY67" si="755">BEY60*$C$66</f>
        <v>0</v>
      </c>
      <c r="BFA67" s="880">
        <f t="shared" ref="BFA67" si="756">BFA60*$C$66</f>
        <v>0</v>
      </c>
      <c r="BFC67" s="880">
        <f t="shared" ref="BFC67" si="757">BFC60*$C$66</f>
        <v>0</v>
      </c>
      <c r="BFE67" s="880">
        <f t="shared" ref="BFE67" si="758">BFE60*$C$66</f>
        <v>0</v>
      </c>
      <c r="BFG67" s="880">
        <f t="shared" ref="BFG67" si="759">BFG60*$C$66</f>
        <v>0</v>
      </c>
      <c r="BFI67" s="880">
        <f t="shared" ref="BFI67" si="760">BFI60*$C$66</f>
        <v>0</v>
      </c>
      <c r="BFK67" s="880">
        <f t="shared" ref="BFK67" si="761">BFK60*$C$66</f>
        <v>0</v>
      </c>
      <c r="BFM67" s="880">
        <f t="shared" ref="BFM67" si="762">BFM60*$C$66</f>
        <v>0</v>
      </c>
      <c r="BFO67" s="880">
        <f t="shared" ref="BFO67" si="763">BFO60*$C$66</f>
        <v>0</v>
      </c>
      <c r="BFQ67" s="880">
        <f t="shared" ref="BFQ67" si="764">BFQ60*$C$66</f>
        <v>0</v>
      </c>
      <c r="BFS67" s="880">
        <f t="shared" ref="BFS67" si="765">BFS60*$C$66</f>
        <v>0</v>
      </c>
      <c r="BFU67" s="880">
        <f t="shared" ref="BFU67" si="766">BFU60*$C$66</f>
        <v>0</v>
      </c>
      <c r="BFW67" s="880">
        <f t="shared" ref="BFW67" si="767">BFW60*$C$66</f>
        <v>0</v>
      </c>
      <c r="BFY67" s="880">
        <f t="shared" ref="BFY67" si="768">BFY60*$C$66</f>
        <v>0</v>
      </c>
      <c r="BGA67" s="880">
        <f t="shared" ref="BGA67" si="769">BGA60*$C$66</f>
        <v>0</v>
      </c>
      <c r="BGC67" s="880">
        <f t="shared" ref="BGC67" si="770">BGC60*$C$66</f>
        <v>0</v>
      </c>
      <c r="BGE67" s="880">
        <f t="shared" ref="BGE67" si="771">BGE60*$C$66</f>
        <v>0</v>
      </c>
      <c r="BGG67" s="880">
        <f t="shared" ref="BGG67" si="772">BGG60*$C$66</f>
        <v>0</v>
      </c>
      <c r="BGI67" s="880">
        <f t="shared" ref="BGI67" si="773">BGI60*$C$66</f>
        <v>0</v>
      </c>
      <c r="BGK67" s="880">
        <f t="shared" ref="BGK67" si="774">BGK60*$C$66</f>
        <v>0</v>
      </c>
      <c r="BGM67" s="880">
        <f t="shared" ref="BGM67" si="775">BGM60*$C$66</f>
        <v>0</v>
      </c>
      <c r="BGO67" s="880">
        <f t="shared" ref="BGO67" si="776">BGO60*$C$66</f>
        <v>0</v>
      </c>
      <c r="BGQ67" s="880">
        <f t="shared" ref="BGQ67" si="777">BGQ60*$C$66</f>
        <v>0</v>
      </c>
      <c r="BGS67" s="880">
        <f t="shared" ref="BGS67" si="778">BGS60*$C$66</f>
        <v>0</v>
      </c>
      <c r="BGU67" s="880">
        <f t="shared" ref="BGU67" si="779">BGU60*$C$66</f>
        <v>0</v>
      </c>
      <c r="BGW67" s="880">
        <f t="shared" ref="BGW67" si="780">BGW60*$C$66</f>
        <v>0</v>
      </c>
      <c r="BGY67" s="880">
        <f t="shared" ref="BGY67" si="781">BGY60*$C$66</f>
        <v>0</v>
      </c>
      <c r="BHA67" s="880">
        <f t="shared" ref="BHA67" si="782">BHA60*$C$66</f>
        <v>0</v>
      </c>
      <c r="BHC67" s="880">
        <f t="shared" ref="BHC67" si="783">BHC60*$C$66</f>
        <v>0</v>
      </c>
      <c r="BHE67" s="880">
        <f t="shared" ref="BHE67" si="784">BHE60*$C$66</f>
        <v>0</v>
      </c>
      <c r="BHG67" s="880">
        <f t="shared" ref="BHG67" si="785">BHG60*$C$66</f>
        <v>0</v>
      </c>
      <c r="BHI67" s="880">
        <f t="shared" ref="BHI67" si="786">BHI60*$C$66</f>
        <v>0</v>
      </c>
      <c r="BHK67" s="880">
        <f t="shared" ref="BHK67" si="787">BHK60*$C$66</f>
        <v>0</v>
      </c>
      <c r="BHM67" s="880">
        <f t="shared" ref="BHM67" si="788">BHM60*$C$66</f>
        <v>0</v>
      </c>
      <c r="BHO67" s="880">
        <f t="shared" ref="BHO67" si="789">BHO60*$C$66</f>
        <v>0</v>
      </c>
      <c r="BHQ67" s="880">
        <f t="shared" ref="BHQ67" si="790">BHQ60*$C$66</f>
        <v>0</v>
      </c>
      <c r="BHS67" s="880">
        <f t="shared" ref="BHS67" si="791">BHS60*$C$66</f>
        <v>0</v>
      </c>
      <c r="BHU67" s="880">
        <f t="shared" ref="BHU67" si="792">BHU60*$C$66</f>
        <v>0</v>
      </c>
      <c r="BHW67" s="880">
        <f t="shared" ref="BHW67" si="793">BHW60*$C$66</f>
        <v>0</v>
      </c>
      <c r="BHY67" s="880">
        <f t="shared" ref="BHY67" si="794">BHY60*$C$66</f>
        <v>0</v>
      </c>
      <c r="BIA67" s="880">
        <f t="shared" ref="BIA67" si="795">BIA60*$C$66</f>
        <v>0</v>
      </c>
      <c r="BIC67" s="880">
        <f t="shared" ref="BIC67" si="796">BIC60*$C$66</f>
        <v>0</v>
      </c>
      <c r="BIE67" s="880">
        <f t="shared" ref="BIE67" si="797">BIE60*$C$66</f>
        <v>0</v>
      </c>
      <c r="BIG67" s="880">
        <f t="shared" ref="BIG67" si="798">BIG60*$C$66</f>
        <v>0</v>
      </c>
      <c r="BII67" s="880">
        <f t="shared" ref="BII67" si="799">BII60*$C$66</f>
        <v>0</v>
      </c>
      <c r="BIK67" s="880">
        <f t="shared" ref="BIK67" si="800">BIK60*$C$66</f>
        <v>0</v>
      </c>
      <c r="BIM67" s="880">
        <f t="shared" ref="BIM67" si="801">BIM60*$C$66</f>
        <v>0</v>
      </c>
      <c r="BIO67" s="880">
        <f t="shared" ref="BIO67" si="802">BIO60*$C$66</f>
        <v>0</v>
      </c>
      <c r="BIQ67" s="880">
        <f t="shared" ref="BIQ67" si="803">BIQ60*$C$66</f>
        <v>0</v>
      </c>
      <c r="BIS67" s="880">
        <f t="shared" ref="BIS67" si="804">BIS60*$C$66</f>
        <v>0</v>
      </c>
      <c r="BIU67" s="880">
        <f t="shared" ref="BIU67" si="805">BIU60*$C$66</f>
        <v>0</v>
      </c>
      <c r="BIW67" s="880">
        <f t="shared" ref="BIW67" si="806">BIW60*$C$66</f>
        <v>0</v>
      </c>
      <c r="BIY67" s="880">
        <f t="shared" ref="BIY67" si="807">BIY60*$C$66</f>
        <v>0</v>
      </c>
      <c r="BJA67" s="880">
        <f t="shared" ref="BJA67" si="808">BJA60*$C$66</f>
        <v>0</v>
      </c>
      <c r="BJC67" s="880">
        <f t="shared" ref="BJC67" si="809">BJC60*$C$66</f>
        <v>0</v>
      </c>
      <c r="BJE67" s="880">
        <f t="shared" ref="BJE67" si="810">BJE60*$C$66</f>
        <v>0</v>
      </c>
      <c r="BJG67" s="880">
        <f t="shared" ref="BJG67" si="811">BJG60*$C$66</f>
        <v>0</v>
      </c>
      <c r="BJI67" s="880">
        <f t="shared" ref="BJI67" si="812">BJI60*$C$66</f>
        <v>0</v>
      </c>
      <c r="BJK67" s="880">
        <f t="shared" ref="BJK67" si="813">BJK60*$C$66</f>
        <v>0</v>
      </c>
      <c r="BJM67" s="880">
        <f t="shared" ref="BJM67" si="814">BJM60*$C$66</f>
        <v>0</v>
      </c>
      <c r="BJO67" s="880">
        <f t="shared" ref="BJO67" si="815">BJO60*$C$66</f>
        <v>0</v>
      </c>
      <c r="BJQ67" s="880">
        <f t="shared" ref="BJQ67" si="816">BJQ60*$C$66</f>
        <v>0</v>
      </c>
      <c r="BJS67" s="880">
        <f t="shared" ref="BJS67" si="817">BJS60*$C$66</f>
        <v>0</v>
      </c>
      <c r="BJU67" s="880">
        <f t="shared" ref="BJU67" si="818">BJU60*$C$66</f>
        <v>0</v>
      </c>
      <c r="BJW67" s="880">
        <f t="shared" ref="BJW67" si="819">BJW60*$C$66</f>
        <v>0</v>
      </c>
      <c r="BJY67" s="880">
        <f t="shared" ref="BJY67" si="820">BJY60*$C$66</f>
        <v>0</v>
      </c>
      <c r="BKA67" s="880">
        <f t="shared" ref="BKA67" si="821">BKA60*$C$66</f>
        <v>0</v>
      </c>
      <c r="BKC67" s="880">
        <f t="shared" ref="BKC67" si="822">BKC60*$C$66</f>
        <v>0</v>
      </c>
      <c r="BKE67" s="880">
        <f t="shared" ref="BKE67" si="823">BKE60*$C$66</f>
        <v>0</v>
      </c>
      <c r="BKG67" s="880">
        <f t="shared" ref="BKG67" si="824">BKG60*$C$66</f>
        <v>0</v>
      </c>
      <c r="BKI67" s="880">
        <f t="shared" ref="BKI67" si="825">BKI60*$C$66</f>
        <v>0</v>
      </c>
      <c r="BKK67" s="880">
        <f t="shared" ref="BKK67" si="826">BKK60*$C$66</f>
        <v>0</v>
      </c>
      <c r="BKM67" s="880">
        <f t="shared" ref="BKM67" si="827">BKM60*$C$66</f>
        <v>0</v>
      </c>
      <c r="BKO67" s="880">
        <f t="shared" ref="BKO67" si="828">BKO60*$C$66</f>
        <v>0</v>
      </c>
      <c r="BKQ67" s="880">
        <f t="shared" ref="BKQ67" si="829">BKQ60*$C$66</f>
        <v>0</v>
      </c>
      <c r="BKS67" s="880">
        <f t="shared" ref="BKS67" si="830">BKS60*$C$66</f>
        <v>0</v>
      </c>
      <c r="BKU67" s="880">
        <f t="shared" ref="BKU67" si="831">BKU60*$C$66</f>
        <v>0</v>
      </c>
      <c r="BKW67" s="880">
        <f t="shared" ref="BKW67" si="832">BKW60*$C$66</f>
        <v>0</v>
      </c>
      <c r="BKY67" s="880">
        <f t="shared" ref="BKY67" si="833">BKY60*$C$66</f>
        <v>0</v>
      </c>
      <c r="BLA67" s="880">
        <f t="shared" ref="BLA67" si="834">BLA60*$C$66</f>
        <v>0</v>
      </c>
      <c r="BLC67" s="880">
        <f t="shared" ref="BLC67" si="835">BLC60*$C$66</f>
        <v>0</v>
      </c>
      <c r="BLE67" s="880">
        <f t="shared" ref="BLE67" si="836">BLE60*$C$66</f>
        <v>0</v>
      </c>
      <c r="BLG67" s="880">
        <f t="shared" ref="BLG67" si="837">BLG60*$C$66</f>
        <v>0</v>
      </c>
      <c r="BLI67" s="880">
        <f t="shared" ref="BLI67" si="838">BLI60*$C$66</f>
        <v>0</v>
      </c>
      <c r="BLK67" s="880">
        <f t="shared" ref="BLK67" si="839">BLK60*$C$66</f>
        <v>0</v>
      </c>
      <c r="BLM67" s="880">
        <f t="shared" ref="BLM67" si="840">BLM60*$C$66</f>
        <v>0</v>
      </c>
      <c r="BLO67" s="880">
        <f t="shared" ref="BLO67" si="841">BLO60*$C$66</f>
        <v>0</v>
      </c>
      <c r="BLQ67" s="880">
        <f t="shared" ref="BLQ67" si="842">BLQ60*$C$66</f>
        <v>0</v>
      </c>
      <c r="BLS67" s="880">
        <f t="shared" ref="BLS67" si="843">BLS60*$C$66</f>
        <v>0</v>
      </c>
      <c r="BLU67" s="880">
        <f t="shared" ref="BLU67" si="844">BLU60*$C$66</f>
        <v>0</v>
      </c>
      <c r="BLW67" s="880">
        <f t="shared" ref="BLW67" si="845">BLW60*$C$66</f>
        <v>0</v>
      </c>
      <c r="BLY67" s="880">
        <f t="shared" ref="BLY67" si="846">BLY60*$C$66</f>
        <v>0</v>
      </c>
      <c r="BMA67" s="880">
        <f t="shared" ref="BMA67" si="847">BMA60*$C$66</f>
        <v>0</v>
      </c>
      <c r="BMC67" s="880">
        <f t="shared" ref="BMC67" si="848">BMC60*$C$66</f>
        <v>0</v>
      </c>
      <c r="BME67" s="880">
        <f t="shared" ref="BME67" si="849">BME60*$C$66</f>
        <v>0</v>
      </c>
      <c r="BMG67" s="880">
        <f t="shared" ref="BMG67" si="850">BMG60*$C$66</f>
        <v>0</v>
      </c>
      <c r="BMI67" s="880">
        <f t="shared" ref="BMI67" si="851">BMI60*$C$66</f>
        <v>0</v>
      </c>
      <c r="BMK67" s="880">
        <f t="shared" ref="BMK67" si="852">BMK60*$C$66</f>
        <v>0</v>
      </c>
      <c r="BMM67" s="880">
        <f t="shared" ref="BMM67" si="853">BMM60*$C$66</f>
        <v>0</v>
      </c>
      <c r="BMO67" s="880">
        <f t="shared" ref="BMO67" si="854">BMO60*$C$66</f>
        <v>0</v>
      </c>
      <c r="BMQ67" s="880">
        <f t="shared" ref="BMQ67" si="855">BMQ60*$C$66</f>
        <v>0</v>
      </c>
      <c r="BMS67" s="880">
        <f t="shared" ref="BMS67" si="856">BMS60*$C$66</f>
        <v>0</v>
      </c>
      <c r="BMU67" s="880">
        <f t="shared" ref="BMU67" si="857">BMU60*$C$66</f>
        <v>0</v>
      </c>
      <c r="BMW67" s="880">
        <f t="shared" ref="BMW67" si="858">BMW60*$C$66</f>
        <v>0</v>
      </c>
      <c r="BMY67" s="880">
        <f t="shared" ref="BMY67" si="859">BMY60*$C$66</f>
        <v>0</v>
      </c>
      <c r="BNA67" s="880">
        <f t="shared" ref="BNA67" si="860">BNA60*$C$66</f>
        <v>0</v>
      </c>
      <c r="BNC67" s="880">
        <f t="shared" ref="BNC67" si="861">BNC60*$C$66</f>
        <v>0</v>
      </c>
      <c r="BNE67" s="880">
        <f t="shared" ref="BNE67" si="862">BNE60*$C$66</f>
        <v>0</v>
      </c>
      <c r="BNG67" s="880">
        <f t="shared" ref="BNG67" si="863">BNG60*$C$66</f>
        <v>0</v>
      </c>
      <c r="BNI67" s="880">
        <f t="shared" ref="BNI67" si="864">BNI60*$C$66</f>
        <v>0</v>
      </c>
      <c r="BNK67" s="880">
        <f t="shared" ref="BNK67" si="865">BNK60*$C$66</f>
        <v>0</v>
      </c>
      <c r="BNM67" s="880">
        <f t="shared" ref="BNM67" si="866">BNM60*$C$66</f>
        <v>0</v>
      </c>
      <c r="BNO67" s="880">
        <f t="shared" ref="BNO67" si="867">BNO60*$C$66</f>
        <v>0</v>
      </c>
      <c r="BNQ67" s="880">
        <f t="shared" ref="BNQ67" si="868">BNQ60*$C$66</f>
        <v>0</v>
      </c>
      <c r="BNS67" s="880">
        <f t="shared" ref="BNS67" si="869">BNS60*$C$66</f>
        <v>0</v>
      </c>
      <c r="BNU67" s="880">
        <f t="shared" ref="BNU67" si="870">BNU60*$C$66</f>
        <v>0</v>
      </c>
      <c r="BNW67" s="880">
        <f t="shared" ref="BNW67" si="871">BNW60*$C$66</f>
        <v>0</v>
      </c>
      <c r="BNY67" s="880">
        <f t="shared" ref="BNY67" si="872">BNY60*$C$66</f>
        <v>0</v>
      </c>
      <c r="BOA67" s="880">
        <f t="shared" ref="BOA67" si="873">BOA60*$C$66</f>
        <v>0</v>
      </c>
      <c r="BOC67" s="880">
        <f t="shared" ref="BOC67" si="874">BOC60*$C$66</f>
        <v>0</v>
      </c>
      <c r="BOE67" s="880">
        <f t="shared" ref="BOE67" si="875">BOE60*$C$66</f>
        <v>0</v>
      </c>
      <c r="BOG67" s="880">
        <f t="shared" ref="BOG67" si="876">BOG60*$C$66</f>
        <v>0</v>
      </c>
      <c r="BOI67" s="880">
        <f t="shared" ref="BOI67" si="877">BOI60*$C$66</f>
        <v>0</v>
      </c>
      <c r="BOK67" s="880">
        <f t="shared" ref="BOK67" si="878">BOK60*$C$66</f>
        <v>0</v>
      </c>
      <c r="BOM67" s="880">
        <f t="shared" ref="BOM67" si="879">BOM60*$C$66</f>
        <v>0</v>
      </c>
      <c r="BOO67" s="880">
        <f t="shared" ref="BOO67" si="880">BOO60*$C$66</f>
        <v>0</v>
      </c>
      <c r="BOQ67" s="880">
        <f t="shared" ref="BOQ67" si="881">BOQ60*$C$66</f>
        <v>0</v>
      </c>
      <c r="BOS67" s="880">
        <f t="shared" ref="BOS67" si="882">BOS60*$C$66</f>
        <v>0</v>
      </c>
      <c r="BOU67" s="880">
        <f t="shared" ref="BOU67" si="883">BOU60*$C$66</f>
        <v>0</v>
      </c>
      <c r="BOW67" s="880">
        <f t="shared" ref="BOW67" si="884">BOW60*$C$66</f>
        <v>0</v>
      </c>
      <c r="BOY67" s="880">
        <f t="shared" ref="BOY67" si="885">BOY60*$C$66</f>
        <v>0</v>
      </c>
      <c r="BPA67" s="880">
        <f t="shared" ref="BPA67" si="886">BPA60*$C$66</f>
        <v>0</v>
      </c>
      <c r="BPC67" s="880">
        <f t="shared" ref="BPC67" si="887">BPC60*$C$66</f>
        <v>0</v>
      </c>
      <c r="BPE67" s="880">
        <f t="shared" ref="BPE67" si="888">BPE60*$C$66</f>
        <v>0</v>
      </c>
      <c r="BPG67" s="880">
        <f t="shared" ref="BPG67" si="889">BPG60*$C$66</f>
        <v>0</v>
      </c>
      <c r="BPI67" s="880">
        <f t="shared" ref="BPI67" si="890">BPI60*$C$66</f>
        <v>0</v>
      </c>
      <c r="BPK67" s="880">
        <f t="shared" ref="BPK67" si="891">BPK60*$C$66</f>
        <v>0</v>
      </c>
      <c r="BPM67" s="880">
        <f t="shared" ref="BPM67" si="892">BPM60*$C$66</f>
        <v>0</v>
      </c>
      <c r="BPO67" s="880">
        <f t="shared" ref="BPO67" si="893">BPO60*$C$66</f>
        <v>0</v>
      </c>
      <c r="BPQ67" s="880">
        <f t="shared" ref="BPQ67" si="894">BPQ60*$C$66</f>
        <v>0</v>
      </c>
      <c r="BPS67" s="880">
        <f t="shared" ref="BPS67" si="895">BPS60*$C$66</f>
        <v>0</v>
      </c>
      <c r="BPU67" s="880">
        <f t="shared" ref="BPU67" si="896">BPU60*$C$66</f>
        <v>0</v>
      </c>
      <c r="BPW67" s="880">
        <f t="shared" ref="BPW67" si="897">BPW60*$C$66</f>
        <v>0</v>
      </c>
      <c r="BPY67" s="880">
        <f t="shared" ref="BPY67" si="898">BPY60*$C$66</f>
        <v>0</v>
      </c>
      <c r="BQA67" s="880">
        <f t="shared" ref="BQA67" si="899">BQA60*$C$66</f>
        <v>0</v>
      </c>
      <c r="BQC67" s="880">
        <f t="shared" ref="BQC67" si="900">BQC60*$C$66</f>
        <v>0</v>
      </c>
      <c r="BQE67" s="880">
        <f t="shared" ref="BQE67" si="901">BQE60*$C$66</f>
        <v>0</v>
      </c>
      <c r="BQG67" s="880">
        <f t="shared" ref="BQG67" si="902">BQG60*$C$66</f>
        <v>0</v>
      </c>
      <c r="BQI67" s="880">
        <f t="shared" ref="BQI67" si="903">BQI60*$C$66</f>
        <v>0</v>
      </c>
      <c r="BQK67" s="880">
        <f t="shared" ref="BQK67" si="904">BQK60*$C$66</f>
        <v>0</v>
      </c>
      <c r="BQM67" s="880">
        <f t="shared" ref="BQM67" si="905">BQM60*$C$66</f>
        <v>0</v>
      </c>
      <c r="BQO67" s="880">
        <f t="shared" ref="BQO67" si="906">BQO60*$C$66</f>
        <v>0</v>
      </c>
      <c r="BQQ67" s="880">
        <f t="shared" ref="BQQ67" si="907">BQQ60*$C$66</f>
        <v>0</v>
      </c>
      <c r="BQS67" s="880">
        <f t="shared" ref="BQS67" si="908">BQS60*$C$66</f>
        <v>0</v>
      </c>
      <c r="BQU67" s="880">
        <f t="shared" ref="BQU67" si="909">BQU60*$C$66</f>
        <v>0</v>
      </c>
      <c r="BQW67" s="880">
        <f t="shared" ref="BQW67" si="910">BQW60*$C$66</f>
        <v>0</v>
      </c>
      <c r="BQY67" s="880">
        <f t="shared" ref="BQY67" si="911">BQY60*$C$66</f>
        <v>0</v>
      </c>
      <c r="BRA67" s="880">
        <f t="shared" ref="BRA67" si="912">BRA60*$C$66</f>
        <v>0</v>
      </c>
      <c r="BRC67" s="880">
        <f t="shared" ref="BRC67" si="913">BRC60*$C$66</f>
        <v>0</v>
      </c>
      <c r="BRE67" s="880">
        <f t="shared" ref="BRE67" si="914">BRE60*$C$66</f>
        <v>0</v>
      </c>
      <c r="BRG67" s="880">
        <f t="shared" ref="BRG67" si="915">BRG60*$C$66</f>
        <v>0</v>
      </c>
      <c r="BRI67" s="880">
        <f t="shared" ref="BRI67" si="916">BRI60*$C$66</f>
        <v>0</v>
      </c>
      <c r="BRK67" s="880">
        <f t="shared" ref="BRK67" si="917">BRK60*$C$66</f>
        <v>0</v>
      </c>
      <c r="BRM67" s="880">
        <f t="shared" ref="BRM67" si="918">BRM60*$C$66</f>
        <v>0</v>
      </c>
      <c r="BRO67" s="880">
        <f t="shared" ref="BRO67" si="919">BRO60*$C$66</f>
        <v>0</v>
      </c>
      <c r="BRQ67" s="880">
        <f t="shared" ref="BRQ67" si="920">BRQ60*$C$66</f>
        <v>0</v>
      </c>
      <c r="BRS67" s="880">
        <f t="shared" ref="BRS67" si="921">BRS60*$C$66</f>
        <v>0</v>
      </c>
      <c r="BRU67" s="880">
        <f t="shared" ref="BRU67" si="922">BRU60*$C$66</f>
        <v>0</v>
      </c>
      <c r="BRW67" s="880">
        <f t="shared" ref="BRW67" si="923">BRW60*$C$66</f>
        <v>0</v>
      </c>
      <c r="BRY67" s="880">
        <f t="shared" ref="BRY67" si="924">BRY60*$C$66</f>
        <v>0</v>
      </c>
      <c r="BSA67" s="880">
        <f t="shared" ref="BSA67" si="925">BSA60*$C$66</f>
        <v>0</v>
      </c>
      <c r="BSC67" s="880">
        <f t="shared" ref="BSC67" si="926">BSC60*$C$66</f>
        <v>0</v>
      </c>
      <c r="BSE67" s="880">
        <f t="shared" ref="BSE67" si="927">BSE60*$C$66</f>
        <v>0</v>
      </c>
      <c r="BSG67" s="880">
        <f t="shared" ref="BSG67" si="928">BSG60*$C$66</f>
        <v>0</v>
      </c>
      <c r="BSI67" s="880">
        <f t="shared" ref="BSI67" si="929">BSI60*$C$66</f>
        <v>0</v>
      </c>
      <c r="BSK67" s="880">
        <f t="shared" ref="BSK67" si="930">BSK60*$C$66</f>
        <v>0</v>
      </c>
      <c r="BSM67" s="880">
        <f t="shared" ref="BSM67" si="931">BSM60*$C$66</f>
        <v>0</v>
      </c>
      <c r="BSO67" s="880">
        <f t="shared" ref="BSO67" si="932">BSO60*$C$66</f>
        <v>0</v>
      </c>
      <c r="BSQ67" s="880">
        <f t="shared" ref="BSQ67" si="933">BSQ60*$C$66</f>
        <v>0</v>
      </c>
      <c r="BSS67" s="880">
        <f t="shared" ref="BSS67" si="934">BSS60*$C$66</f>
        <v>0</v>
      </c>
      <c r="BSU67" s="880">
        <f t="shared" ref="BSU67" si="935">BSU60*$C$66</f>
        <v>0</v>
      </c>
      <c r="BSW67" s="880">
        <f t="shared" ref="BSW67" si="936">BSW60*$C$66</f>
        <v>0</v>
      </c>
      <c r="BSY67" s="880">
        <f t="shared" ref="BSY67" si="937">BSY60*$C$66</f>
        <v>0</v>
      </c>
      <c r="BTA67" s="880">
        <f t="shared" ref="BTA67" si="938">BTA60*$C$66</f>
        <v>0</v>
      </c>
      <c r="BTC67" s="880">
        <f t="shared" ref="BTC67" si="939">BTC60*$C$66</f>
        <v>0</v>
      </c>
      <c r="BTE67" s="880">
        <f t="shared" ref="BTE67" si="940">BTE60*$C$66</f>
        <v>0</v>
      </c>
      <c r="BTG67" s="880">
        <f t="shared" ref="BTG67" si="941">BTG60*$C$66</f>
        <v>0</v>
      </c>
      <c r="BTI67" s="880">
        <f t="shared" ref="BTI67" si="942">BTI60*$C$66</f>
        <v>0</v>
      </c>
      <c r="BTK67" s="880">
        <f t="shared" ref="BTK67" si="943">BTK60*$C$66</f>
        <v>0</v>
      </c>
      <c r="BTM67" s="880">
        <f t="shared" ref="BTM67" si="944">BTM60*$C$66</f>
        <v>0</v>
      </c>
      <c r="BTO67" s="880">
        <f t="shared" ref="BTO67" si="945">BTO60*$C$66</f>
        <v>0</v>
      </c>
      <c r="BTQ67" s="880">
        <f t="shared" ref="BTQ67" si="946">BTQ60*$C$66</f>
        <v>0</v>
      </c>
      <c r="BTS67" s="880">
        <f t="shared" ref="BTS67" si="947">BTS60*$C$66</f>
        <v>0</v>
      </c>
      <c r="BTU67" s="880">
        <f t="shared" ref="BTU67" si="948">BTU60*$C$66</f>
        <v>0</v>
      </c>
      <c r="BTW67" s="880">
        <f t="shared" ref="BTW67" si="949">BTW60*$C$66</f>
        <v>0</v>
      </c>
      <c r="BTY67" s="880">
        <f t="shared" ref="BTY67" si="950">BTY60*$C$66</f>
        <v>0</v>
      </c>
      <c r="BUA67" s="880">
        <f t="shared" ref="BUA67" si="951">BUA60*$C$66</f>
        <v>0</v>
      </c>
      <c r="BUC67" s="880">
        <f t="shared" ref="BUC67" si="952">BUC60*$C$66</f>
        <v>0</v>
      </c>
      <c r="BUE67" s="880">
        <f t="shared" ref="BUE67" si="953">BUE60*$C$66</f>
        <v>0</v>
      </c>
      <c r="BUG67" s="880">
        <f t="shared" ref="BUG67" si="954">BUG60*$C$66</f>
        <v>0</v>
      </c>
      <c r="BUI67" s="880">
        <f t="shared" ref="BUI67" si="955">BUI60*$C$66</f>
        <v>0</v>
      </c>
      <c r="BUK67" s="880">
        <f t="shared" ref="BUK67" si="956">BUK60*$C$66</f>
        <v>0</v>
      </c>
      <c r="BUM67" s="880">
        <f t="shared" ref="BUM67" si="957">BUM60*$C$66</f>
        <v>0</v>
      </c>
      <c r="BUO67" s="880">
        <f t="shared" ref="BUO67" si="958">BUO60*$C$66</f>
        <v>0</v>
      </c>
      <c r="BUQ67" s="880">
        <f t="shared" ref="BUQ67" si="959">BUQ60*$C$66</f>
        <v>0</v>
      </c>
      <c r="BUS67" s="880">
        <f t="shared" ref="BUS67" si="960">BUS60*$C$66</f>
        <v>0</v>
      </c>
      <c r="BUU67" s="880">
        <f t="shared" ref="BUU67" si="961">BUU60*$C$66</f>
        <v>0</v>
      </c>
      <c r="BUW67" s="880">
        <f t="shared" ref="BUW67" si="962">BUW60*$C$66</f>
        <v>0</v>
      </c>
      <c r="BUY67" s="880">
        <f t="shared" ref="BUY67" si="963">BUY60*$C$66</f>
        <v>0</v>
      </c>
      <c r="BVA67" s="880">
        <f t="shared" ref="BVA67" si="964">BVA60*$C$66</f>
        <v>0</v>
      </c>
      <c r="BVC67" s="880">
        <f t="shared" ref="BVC67" si="965">BVC60*$C$66</f>
        <v>0</v>
      </c>
      <c r="BVE67" s="880">
        <f t="shared" ref="BVE67" si="966">BVE60*$C$66</f>
        <v>0</v>
      </c>
      <c r="BVG67" s="880">
        <f t="shared" ref="BVG67" si="967">BVG60*$C$66</f>
        <v>0</v>
      </c>
      <c r="BVI67" s="880">
        <f t="shared" ref="BVI67" si="968">BVI60*$C$66</f>
        <v>0</v>
      </c>
      <c r="BVK67" s="880">
        <f t="shared" ref="BVK67" si="969">BVK60*$C$66</f>
        <v>0</v>
      </c>
      <c r="BVM67" s="880">
        <f t="shared" ref="BVM67" si="970">BVM60*$C$66</f>
        <v>0</v>
      </c>
      <c r="BVO67" s="880">
        <f t="shared" ref="BVO67" si="971">BVO60*$C$66</f>
        <v>0</v>
      </c>
      <c r="BVQ67" s="880">
        <f t="shared" ref="BVQ67" si="972">BVQ60*$C$66</f>
        <v>0</v>
      </c>
      <c r="BVS67" s="880">
        <f t="shared" ref="BVS67" si="973">BVS60*$C$66</f>
        <v>0</v>
      </c>
      <c r="BVU67" s="880">
        <f t="shared" ref="BVU67" si="974">BVU60*$C$66</f>
        <v>0</v>
      </c>
      <c r="BVW67" s="880">
        <f t="shared" ref="BVW67" si="975">BVW60*$C$66</f>
        <v>0</v>
      </c>
      <c r="BVY67" s="880">
        <f t="shared" ref="BVY67" si="976">BVY60*$C$66</f>
        <v>0</v>
      </c>
      <c r="BWA67" s="880">
        <f t="shared" ref="BWA67" si="977">BWA60*$C$66</f>
        <v>0</v>
      </c>
      <c r="BWC67" s="880">
        <f t="shared" ref="BWC67" si="978">BWC60*$C$66</f>
        <v>0</v>
      </c>
      <c r="BWE67" s="880">
        <f t="shared" ref="BWE67" si="979">BWE60*$C$66</f>
        <v>0</v>
      </c>
      <c r="BWG67" s="880">
        <f t="shared" ref="BWG67" si="980">BWG60*$C$66</f>
        <v>0</v>
      </c>
      <c r="BWI67" s="880">
        <f t="shared" ref="BWI67" si="981">BWI60*$C$66</f>
        <v>0</v>
      </c>
      <c r="BWK67" s="880">
        <f t="shared" ref="BWK67" si="982">BWK60*$C$66</f>
        <v>0</v>
      </c>
      <c r="BWM67" s="880">
        <f t="shared" ref="BWM67" si="983">BWM60*$C$66</f>
        <v>0</v>
      </c>
      <c r="BWO67" s="880">
        <f t="shared" ref="BWO67" si="984">BWO60*$C$66</f>
        <v>0</v>
      </c>
      <c r="BWQ67" s="880">
        <f t="shared" ref="BWQ67" si="985">BWQ60*$C$66</f>
        <v>0</v>
      </c>
      <c r="BWS67" s="880">
        <f t="shared" ref="BWS67" si="986">BWS60*$C$66</f>
        <v>0</v>
      </c>
      <c r="BWU67" s="880">
        <f t="shared" ref="BWU67" si="987">BWU60*$C$66</f>
        <v>0</v>
      </c>
      <c r="BWW67" s="880">
        <f t="shared" ref="BWW67" si="988">BWW60*$C$66</f>
        <v>0</v>
      </c>
      <c r="BWY67" s="880">
        <f t="shared" ref="BWY67" si="989">BWY60*$C$66</f>
        <v>0</v>
      </c>
      <c r="BXA67" s="880">
        <f t="shared" ref="BXA67" si="990">BXA60*$C$66</f>
        <v>0</v>
      </c>
      <c r="BXC67" s="880">
        <f t="shared" ref="BXC67" si="991">BXC60*$C$66</f>
        <v>0</v>
      </c>
      <c r="BXE67" s="880">
        <f t="shared" ref="BXE67" si="992">BXE60*$C$66</f>
        <v>0</v>
      </c>
      <c r="BXG67" s="880">
        <f t="shared" ref="BXG67" si="993">BXG60*$C$66</f>
        <v>0</v>
      </c>
      <c r="BXI67" s="880">
        <f t="shared" ref="BXI67" si="994">BXI60*$C$66</f>
        <v>0</v>
      </c>
      <c r="BXK67" s="880">
        <f t="shared" ref="BXK67" si="995">BXK60*$C$66</f>
        <v>0</v>
      </c>
      <c r="BXM67" s="880">
        <f t="shared" ref="BXM67" si="996">BXM60*$C$66</f>
        <v>0</v>
      </c>
      <c r="BXO67" s="880">
        <f t="shared" ref="BXO67" si="997">BXO60*$C$66</f>
        <v>0</v>
      </c>
      <c r="BXQ67" s="880">
        <f t="shared" ref="BXQ67" si="998">BXQ60*$C$66</f>
        <v>0</v>
      </c>
      <c r="BXS67" s="880">
        <f t="shared" ref="BXS67" si="999">BXS60*$C$66</f>
        <v>0</v>
      </c>
      <c r="BXU67" s="880">
        <f t="shared" ref="BXU67" si="1000">BXU60*$C$66</f>
        <v>0</v>
      </c>
      <c r="BXW67" s="880">
        <f t="shared" ref="BXW67" si="1001">BXW60*$C$66</f>
        <v>0</v>
      </c>
      <c r="BXY67" s="880">
        <f t="shared" ref="BXY67" si="1002">BXY60*$C$66</f>
        <v>0</v>
      </c>
      <c r="BYA67" s="880">
        <f t="shared" ref="BYA67" si="1003">BYA60*$C$66</f>
        <v>0</v>
      </c>
      <c r="BYC67" s="880">
        <f t="shared" ref="BYC67" si="1004">BYC60*$C$66</f>
        <v>0</v>
      </c>
      <c r="BYE67" s="880">
        <f t="shared" ref="BYE67" si="1005">BYE60*$C$66</f>
        <v>0</v>
      </c>
      <c r="BYG67" s="880">
        <f t="shared" ref="BYG67" si="1006">BYG60*$C$66</f>
        <v>0</v>
      </c>
      <c r="BYI67" s="880">
        <f t="shared" ref="BYI67" si="1007">BYI60*$C$66</f>
        <v>0</v>
      </c>
      <c r="BYK67" s="880">
        <f t="shared" ref="BYK67" si="1008">BYK60*$C$66</f>
        <v>0</v>
      </c>
      <c r="BYM67" s="880">
        <f t="shared" ref="BYM67" si="1009">BYM60*$C$66</f>
        <v>0</v>
      </c>
      <c r="BYO67" s="880">
        <f t="shared" ref="BYO67" si="1010">BYO60*$C$66</f>
        <v>0</v>
      </c>
      <c r="BYQ67" s="880">
        <f t="shared" ref="BYQ67" si="1011">BYQ60*$C$66</f>
        <v>0</v>
      </c>
      <c r="BYS67" s="880">
        <f t="shared" ref="BYS67" si="1012">BYS60*$C$66</f>
        <v>0</v>
      </c>
      <c r="BYU67" s="880">
        <f t="shared" ref="BYU67" si="1013">BYU60*$C$66</f>
        <v>0</v>
      </c>
      <c r="BYW67" s="880">
        <f t="shared" ref="BYW67" si="1014">BYW60*$C$66</f>
        <v>0</v>
      </c>
      <c r="BYY67" s="880">
        <f t="shared" ref="BYY67" si="1015">BYY60*$C$66</f>
        <v>0</v>
      </c>
      <c r="BZA67" s="880">
        <f t="shared" ref="BZA67" si="1016">BZA60*$C$66</f>
        <v>0</v>
      </c>
      <c r="BZC67" s="880">
        <f t="shared" ref="BZC67" si="1017">BZC60*$C$66</f>
        <v>0</v>
      </c>
      <c r="BZE67" s="880">
        <f t="shared" ref="BZE67" si="1018">BZE60*$C$66</f>
        <v>0</v>
      </c>
      <c r="BZG67" s="880">
        <f t="shared" ref="BZG67" si="1019">BZG60*$C$66</f>
        <v>0</v>
      </c>
      <c r="BZI67" s="880">
        <f t="shared" ref="BZI67" si="1020">BZI60*$C$66</f>
        <v>0</v>
      </c>
      <c r="BZK67" s="880">
        <f t="shared" ref="BZK67" si="1021">BZK60*$C$66</f>
        <v>0</v>
      </c>
      <c r="BZM67" s="880">
        <f t="shared" ref="BZM67" si="1022">BZM60*$C$66</f>
        <v>0</v>
      </c>
      <c r="BZO67" s="880">
        <f t="shared" ref="BZO67" si="1023">BZO60*$C$66</f>
        <v>0</v>
      </c>
      <c r="BZQ67" s="880">
        <f t="shared" ref="BZQ67" si="1024">BZQ60*$C$66</f>
        <v>0</v>
      </c>
      <c r="BZS67" s="880">
        <f t="shared" ref="BZS67" si="1025">BZS60*$C$66</f>
        <v>0</v>
      </c>
      <c r="BZU67" s="880">
        <f t="shared" ref="BZU67" si="1026">BZU60*$C$66</f>
        <v>0</v>
      </c>
      <c r="BZW67" s="880">
        <f t="shared" ref="BZW67" si="1027">BZW60*$C$66</f>
        <v>0</v>
      </c>
      <c r="BZY67" s="880">
        <f t="shared" ref="BZY67" si="1028">BZY60*$C$66</f>
        <v>0</v>
      </c>
      <c r="CAA67" s="880">
        <f t="shared" ref="CAA67" si="1029">CAA60*$C$66</f>
        <v>0</v>
      </c>
      <c r="CAC67" s="880">
        <f t="shared" ref="CAC67" si="1030">CAC60*$C$66</f>
        <v>0</v>
      </c>
      <c r="CAE67" s="880">
        <f t="shared" ref="CAE67" si="1031">CAE60*$C$66</f>
        <v>0</v>
      </c>
      <c r="CAG67" s="880">
        <f t="shared" ref="CAG67" si="1032">CAG60*$C$66</f>
        <v>0</v>
      </c>
      <c r="CAI67" s="880">
        <f t="shared" ref="CAI67" si="1033">CAI60*$C$66</f>
        <v>0</v>
      </c>
      <c r="CAK67" s="880">
        <f t="shared" ref="CAK67" si="1034">CAK60*$C$66</f>
        <v>0</v>
      </c>
      <c r="CAM67" s="880">
        <f t="shared" ref="CAM67" si="1035">CAM60*$C$66</f>
        <v>0</v>
      </c>
      <c r="CAO67" s="880">
        <f t="shared" ref="CAO67" si="1036">CAO60*$C$66</f>
        <v>0</v>
      </c>
      <c r="CAQ67" s="880">
        <f t="shared" ref="CAQ67" si="1037">CAQ60*$C$66</f>
        <v>0</v>
      </c>
      <c r="CAS67" s="880">
        <f t="shared" ref="CAS67" si="1038">CAS60*$C$66</f>
        <v>0</v>
      </c>
      <c r="CAU67" s="880">
        <f t="shared" ref="CAU67" si="1039">CAU60*$C$66</f>
        <v>0</v>
      </c>
      <c r="CAW67" s="880">
        <f t="shared" ref="CAW67" si="1040">CAW60*$C$66</f>
        <v>0</v>
      </c>
      <c r="CAY67" s="880">
        <f t="shared" ref="CAY67" si="1041">CAY60*$C$66</f>
        <v>0</v>
      </c>
      <c r="CBA67" s="880">
        <f t="shared" ref="CBA67" si="1042">CBA60*$C$66</f>
        <v>0</v>
      </c>
      <c r="CBC67" s="880">
        <f t="shared" ref="CBC67" si="1043">CBC60*$C$66</f>
        <v>0</v>
      </c>
      <c r="CBE67" s="880">
        <f t="shared" ref="CBE67" si="1044">CBE60*$C$66</f>
        <v>0</v>
      </c>
      <c r="CBG67" s="880">
        <f t="shared" ref="CBG67" si="1045">CBG60*$C$66</f>
        <v>0</v>
      </c>
      <c r="CBI67" s="880">
        <f t="shared" ref="CBI67" si="1046">CBI60*$C$66</f>
        <v>0</v>
      </c>
      <c r="CBK67" s="880">
        <f t="shared" ref="CBK67" si="1047">CBK60*$C$66</f>
        <v>0</v>
      </c>
      <c r="CBM67" s="880">
        <f t="shared" ref="CBM67" si="1048">CBM60*$C$66</f>
        <v>0</v>
      </c>
      <c r="CBO67" s="880">
        <f t="shared" ref="CBO67" si="1049">CBO60*$C$66</f>
        <v>0</v>
      </c>
      <c r="CBQ67" s="880">
        <f t="shared" ref="CBQ67" si="1050">CBQ60*$C$66</f>
        <v>0</v>
      </c>
      <c r="CBS67" s="880">
        <f t="shared" ref="CBS67" si="1051">CBS60*$C$66</f>
        <v>0</v>
      </c>
      <c r="CBU67" s="880">
        <f t="shared" ref="CBU67" si="1052">CBU60*$C$66</f>
        <v>0</v>
      </c>
      <c r="CBW67" s="880">
        <f t="shared" ref="CBW67" si="1053">CBW60*$C$66</f>
        <v>0</v>
      </c>
      <c r="CBY67" s="880">
        <f t="shared" ref="CBY67" si="1054">CBY60*$C$66</f>
        <v>0</v>
      </c>
      <c r="CCA67" s="880">
        <f t="shared" ref="CCA67" si="1055">CCA60*$C$66</f>
        <v>0</v>
      </c>
      <c r="CCC67" s="880">
        <f t="shared" ref="CCC67" si="1056">CCC60*$C$66</f>
        <v>0</v>
      </c>
      <c r="CCE67" s="880">
        <f t="shared" ref="CCE67" si="1057">CCE60*$C$66</f>
        <v>0</v>
      </c>
      <c r="CCG67" s="880">
        <f t="shared" ref="CCG67" si="1058">CCG60*$C$66</f>
        <v>0</v>
      </c>
      <c r="CCI67" s="880">
        <f t="shared" ref="CCI67" si="1059">CCI60*$C$66</f>
        <v>0</v>
      </c>
      <c r="CCK67" s="880">
        <f t="shared" ref="CCK67" si="1060">CCK60*$C$66</f>
        <v>0</v>
      </c>
      <c r="CCM67" s="880">
        <f t="shared" ref="CCM67" si="1061">CCM60*$C$66</f>
        <v>0</v>
      </c>
      <c r="CCO67" s="880">
        <f t="shared" ref="CCO67" si="1062">CCO60*$C$66</f>
        <v>0</v>
      </c>
      <c r="CCQ67" s="880">
        <f t="shared" ref="CCQ67" si="1063">CCQ60*$C$66</f>
        <v>0</v>
      </c>
      <c r="CCS67" s="880">
        <f t="shared" ref="CCS67" si="1064">CCS60*$C$66</f>
        <v>0</v>
      </c>
      <c r="CCU67" s="880">
        <f t="shared" ref="CCU67" si="1065">CCU60*$C$66</f>
        <v>0</v>
      </c>
      <c r="CCW67" s="880">
        <f t="shared" ref="CCW67" si="1066">CCW60*$C$66</f>
        <v>0</v>
      </c>
      <c r="CCY67" s="880">
        <f t="shared" ref="CCY67" si="1067">CCY60*$C$66</f>
        <v>0</v>
      </c>
      <c r="CDA67" s="880">
        <f t="shared" ref="CDA67" si="1068">CDA60*$C$66</f>
        <v>0</v>
      </c>
      <c r="CDC67" s="880">
        <f t="shared" ref="CDC67" si="1069">CDC60*$C$66</f>
        <v>0</v>
      </c>
      <c r="CDE67" s="880">
        <f t="shared" ref="CDE67" si="1070">CDE60*$C$66</f>
        <v>0</v>
      </c>
      <c r="CDG67" s="880">
        <f t="shared" ref="CDG67" si="1071">CDG60*$C$66</f>
        <v>0</v>
      </c>
      <c r="CDI67" s="880">
        <f t="shared" ref="CDI67" si="1072">CDI60*$C$66</f>
        <v>0</v>
      </c>
      <c r="CDK67" s="880">
        <f t="shared" ref="CDK67" si="1073">CDK60*$C$66</f>
        <v>0</v>
      </c>
      <c r="CDM67" s="880">
        <f t="shared" ref="CDM67" si="1074">CDM60*$C$66</f>
        <v>0</v>
      </c>
      <c r="CDO67" s="880">
        <f t="shared" ref="CDO67" si="1075">CDO60*$C$66</f>
        <v>0</v>
      </c>
      <c r="CDQ67" s="880">
        <f t="shared" ref="CDQ67" si="1076">CDQ60*$C$66</f>
        <v>0</v>
      </c>
      <c r="CDS67" s="880">
        <f t="shared" ref="CDS67" si="1077">CDS60*$C$66</f>
        <v>0</v>
      </c>
      <c r="CDU67" s="880">
        <f t="shared" ref="CDU67" si="1078">CDU60*$C$66</f>
        <v>0</v>
      </c>
      <c r="CDW67" s="880">
        <f t="shared" ref="CDW67" si="1079">CDW60*$C$66</f>
        <v>0</v>
      </c>
      <c r="CDY67" s="880">
        <f t="shared" ref="CDY67" si="1080">CDY60*$C$66</f>
        <v>0</v>
      </c>
      <c r="CEA67" s="880">
        <f t="shared" ref="CEA67" si="1081">CEA60*$C$66</f>
        <v>0</v>
      </c>
      <c r="CEC67" s="880">
        <f t="shared" ref="CEC67" si="1082">CEC60*$C$66</f>
        <v>0</v>
      </c>
      <c r="CEE67" s="880">
        <f t="shared" ref="CEE67" si="1083">CEE60*$C$66</f>
        <v>0</v>
      </c>
      <c r="CEG67" s="880">
        <f t="shared" ref="CEG67" si="1084">CEG60*$C$66</f>
        <v>0</v>
      </c>
      <c r="CEI67" s="880">
        <f t="shared" ref="CEI67" si="1085">CEI60*$C$66</f>
        <v>0</v>
      </c>
      <c r="CEK67" s="880">
        <f t="shared" ref="CEK67" si="1086">CEK60*$C$66</f>
        <v>0</v>
      </c>
      <c r="CEM67" s="880">
        <f t="shared" ref="CEM67" si="1087">CEM60*$C$66</f>
        <v>0</v>
      </c>
      <c r="CEO67" s="880">
        <f t="shared" ref="CEO67" si="1088">CEO60*$C$66</f>
        <v>0</v>
      </c>
      <c r="CEQ67" s="880">
        <f t="shared" ref="CEQ67" si="1089">CEQ60*$C$66</f>
        <v>0</v>
      </c>
      <c r="CES67" s="880">
        <f t="shared" ref="CES67" si="1090">CES60*$C$66</f>
        <v>0</v>
      </c>
      <c r="CEU67" s="880">
        <f t="shared" ref="CEU67" si="1091">CEU60*$C$66</f>
        <v>0</v>
      </c>
      <c r="CEW67" s="880">
        <f t="shared" ref="CEW67" si="1092">CEW60*$C$66</f>
        <v>0</v>
      </c>
      <c r="CEY67" s="880">
        <f t="shared" ref="CEY67" si="1093">CEY60*$C$66</f>
        <v>0</v>
      </c>
      <c r="CFA67" s="880">
        <f t="shared" ref="CFA67" si="1094">CFA60*$C$66</f>
        <v>0</v>
      </c>
      <c r="CFC67" s="880">
        <f t="shared" ref="CFC67" si="1095">CFC60*$C$66</f>
        <v>0</v>
      </c>
      <c r="CFE67" s="880">
        <f t="shared" ref="CFE67" si="1096">CFE60*$C$66</f>
        <v>0</v>
      </c>
      <c r="CFG67" s="880">
        <f t="shared" ref="CFG67" si="1097">CFG60*$C$66</f>
        <v>0</v>
      </c>
      <c r="CFI67" s="880">
        <f t="shared" ref="CFI67" si="1098">CFI60*$C$66</f>
        <v>0</v>
      </c>
      <c r="CFK67" s="880">
        <f t="shared" ref="CFK67" si="1099">CFK60*$C$66</f>
        <v>0</v>
      </c>
      <c r="CFM67" s="880">
        <f t="shared" ref="CFM67" si="1100">CFM60*$C$66</f>
        <v>0</v>
      </c>
      <c r="CFO67" s="880">
        <f t="shared" ref="CFO67" si="1101">CFO60*$C$66</f>
        <v>0</v>
      </c>
      <c r="CFQ67" s="880">
        <f t="shared" ref="CFQ67" si="1102">CFQ60*$C$66</f>
        <v>0</v>
      </c>
      <c r="CFS67" s="880">
        <f t="shared" ref="CFS67" si="1103">CFS60*$C$66</f>
        <v>0</v>
      </c>
      <c r="CFU67" s="880">
        <f t="shared" ref="CFU67" si="1104">CFU60*$C$66</f>
        <v>0</v>
      </c>
      <c r="CFW67" s="880">
        <f t="shared" ref="CFW67" si="1105">CFW60*$C$66</f>
        <v>0</v>
      </c>
      <c r="CFY67" s="880">
        <f t="shared" ref="CFY67" si="1106">CFY60*$C$66</f>
        <v>0</v>
      </c>
      <c r="CGA67" s="880">
        <f t="shared" ref="CGA67" si="1107">CGA60*$C$66</f>
        <v>0</v>
      </c>
      <c r="CGC67" s="880">
        <f t="shared" ref="CGC67" si="1108">CGC60*$C$66</f>
        <v>0</v>
      </c>
      <c r="CGE67" s="880">
        <f t="shared" ref="CGE67" si="1109">CGE60*$C$66</f>
        <v>0</v>
      </c>
      <c r="CGG67" s="880">
        <f t="shared" ref="CGG67" si="1110">CGG60*$C$66</f>
        <v>0</v>
      </c>
      <c r="CGI67" s="880">
        <f t="shared" ref="CGI67" si="1111">CGI60*$C$66</f>
        <v>0</v>
      </c>
      <c r="CGK67" s="880">
        <f t="shared" ref="CGK67" si="1112">CGK60*$C$66</f>
        <v>0</v>
      </c>
      <c r="CGM67" s="880">
        <f t="shared" ref="CGM67" si="1113">CGM60*$C$66</f>
        <v>0</v>
      </c>
      <c r="CGO67" s="880">
        <f t="shared" ref="CGO67" si="1114">CGO60*$C$66</f>
        <v>0</v>
      </c>
      <c r="CGQ67" s="880">
        <f t="shared" ref="CGQ67" si="1115">CGQ60*$C$66</f>
        <v>0</v>
      </c>
      <c r="CGS67" s="880">
        <f t="shared" ref="CGS67" si="1116">CGS60*$C$66</f>
        <v>0</v>
      </c>
      <c r="CGU67" s="880">
        <f t="shared" ref="CGU67" si="1117">CGU60*$C$66</f>
        <v>0</v>
      </c>
      <c r="CGW67" s="880">
        <f t="shared" ref="CGW67" si="1118">CGW60*$C$66</f>
        <v>0</v>
      </c>
      <c r="CGY67" s="880">
        <f t="shared" ref="CGY67" si="1119">CGY60*$C$66</f>
        <v>0</v>
      </c>
      <c r="CHA67" s="880">
        <f t="shared" ref="CHA67" si="1120">CHA60*$C$66</f>
        <v>0</v>
      </c>
      <c r="CHC67" s="880">
        <f t="shared" ref="CHC67" si="1121">CHC60*$C$66</f>
        <v>0</v>
      </c>
      <c r="CHE67" s="880">
        <f t="shared" ref="CHE67" si="1122">CHE60*$C$66</f>
        <v>0</v>
      </c>
      <c r="CHG67" s="880">
        <f t="shared" ref="CHG67" si="1123">CHG60*$C$66</f>
        <v>0</v>
      </c>
      <c r="CHI67" s="880">
        <f t="shared" ref="CHI67" si="1124">CHI60*$C$66</f>
        <v>0</v>
      </c>
      <c r="CHK67" s="880">
        <f t="shared" ref="CHK67" si="1125">CHK60*$C$66</f>
        <v>0</v>
      </c>
      <c r="CHM67" s="880">
        <f t="shared" ref="CHM67" si="1126">CHM60*$C$66</f>
        <v>0</v>
      </c>
      <c r="CHO67" s="880">
        <f t="shared" ref="CHO67" si="1127">CHO60*$C$66</f>
        <v>0</v>
      </c>
      <c r="CHQ67" s="880">
        <f t="shared" ref="CHQ67" si="1128">CHQ60*$C$66</f>
        <v>0</v>
      </c>
      <c r="CHS67" s="880">
        <f t="shared" ref="CHS67" si="1129">CHS60*$C$66</f>
        <v>0</v>
      </c>
      <c r="CHU67" s="880">
        <f t="shared" ref="CHU67" si="1130">CHU60*$C$66</f>
        <v>0</v>
      </c>
      <c r="CHW67" s="880">
        <f t="shared" ref="CHW67" si="1131">CHW60*$C$66</f>
        <v>0</v>
      </c>
      <c r="CHY67" s="880">
        <f t="shared" ref="CHY67" si="1132">CHY60*$C$66</f>
        <v>0</v>
      </c>
      <c r="CIA67" s="880">
        <f t="shared" ref="CIA67" si="1133">CIA60*$C$66</f>
        <v>0</v>
      </c>
      <c r="CIC67" s="880">
        <f t="shared" ref="CIC67" si="1134">CIC60*$C$66</f>
        <v>0</v>
      </c>
      <c r="CIE67" s="880">
        <f t="shared" ref="CIE67" si="1135">CIE60*$C$66</f>
        <v>0</v>
      </c>
      <c r="CIG67" s="880">
        <f t="shared" ref="CIG67" si="1136">CIG60*$C$66</f>
        <v>0</v>
      </c>
      <c r="CII67" s="880">
        <f t="shared" ref="CII67" si="1137">CII60*$C$66</f>
        <v>0</v>
      </c>
      <c r="CIK67" s="880">
        <f t="shared" ref="CIK67" si="1138">CIK60*$C$66</f>
        <v>0</v>
      </c>
      <c r="CIM67" s="880">
        <f t="shared" ref="CIM67" si="1139">CIM60*$C$66</f>
        <v>0</v>
      </c>
      <c r="CIO67" s="880">
        <f t="shared" ref="CIO67" si="1140">CIO60*$C$66</f>
        <v>0</v>
      </c>
      <c r="CIQ67" s="880">
        <f t="shared" ref="CIQ67" si="1141">CIQ60*$C$66</f>
        <v>0</v>
      </c>
      <c r="CIS67" s="880">
        <f t="shared" ref="CIS67" si="1142">CIS60*$C$66</f>
        <v>0</v>
      </c>
      <c r="CIU67" s="880">
        <f t="shared" ref="CIU67" si="1143">CIU60*$C$66</f>
        <v>0</v>
      </c>
      <c r="CIW67" s="880">
        <f t="shared" ref="CIW67" si="1144">CIW60*$C$66</f>
        <v>0</v>
      </c>
      <c r="CIY67" s="880">
        <f t="shared" ref="CIY67" si="1145">CIY60*$C$66</f>
        <v>0</v>
      </c>
      <c r="CJA67" s="880">
        <f t="shared" ref="CJA67" si="1146">CJA60*$C$66</f>
        <v>0</v>
      </c>
      <c r="CJC67" s="880">
        <f t="shared" ref="CJC67" si="1147">CJC60*$C$66</f>
        <v>0</v>
      </c>
      <c r="CJE67" s="880">
        <f t="shared" ref="CJE67" si="1148">CJE60*$C$66</f>
        <v>0</v>
      </c>
      <c r="CJG67" s="880">
        <f t="shared" ref="CJG67" si="1149">CJG60*$C$66</f>
        <v>0</v>
      </c>
      <c r="CJI67" s="880">
        <f t="shared" ref="CJI67" si="1150">CJI60*$C$66</f>
        <v>0</v>
      </c>
      <c r="CJK67" s="880">
        <f t="shared" ref="CJK67" si="1151">CJK60*$C$66</f>
        <v>0</v>
      </c>
      <c r="CJM67" s="880">
        <f t="shared" ref="CJM67" si="1152">CJM60*$C$66</f>
        <v>0</v>
      </c>
      <c r="CJO67" s="880">
        <f t="shared" ref="CJO67" si="1153">CJO60*$C$66</f>
        <v>0</v>
      </c>
      <c r="CJQ67" s="880">
        <f t="shared" ref="CJQ67" si="1154">CJQ60*$C$66</f>
        <v>0</v>
      </c>
      <c r="CJS67" s="880">
        <f t="shared" ref="CJS67" si="1155">CJS60*$C$66</f>
        <v>0</v>
      </c>
      <c r="CJU67" s="880">
        <f t="shared" ref="CJU67" si="1156">CJU60*$C$66</f>
        <v>0</v>
      </c>
      <c r="CJW67" s="880">
        <f t="shared" ref="CJW67" si="1157">CJW60*$C$66</f>
        <v>0</v>
      </c>
      <c r="CJY67" s="880">
        <f t="shared" ref="CJY67" si="1158">CJY60*$C$66</f>
        <v>0</v>
      </c>
      <c r="CKA67" s="880">
        <f t="shared" ref="CKA67" si="1159">CKA60*$C$66</f>
        <v>0</v>
      </c>
      <c r="CKC67" s="880">
        <f t="shared" ref="CKC67" si="1160">CKC60*$C$66</f>
        <v>0</v>
      </c>
      <c r="CKE67" s="880">
        <f t="shared" ref="CKE67" si="1161">CKE60*$C$66</f>
        <v>0</v>
      </c>
      <c r="CKG67" s="880">
        <f t="shared" ref="CKG67" si="1162">CKG60*$C$66</f>
        <v>0</v>
      </c>
      <c r="CKI67" s="880">
        <f t="shared" ref="CKI67" si="1163">CKI60*$C$66</f>
        <v>0</v>
      </c>
      <c r="CKK67" s="880">
        <f t="shared" ref="CKK67" si="1164">CKK60*$C$66</f>
        <v>0</v>
      </c>
      <c r="CKM67" s="880">
        <f t="shared" ref="CKM67" si="1165">CKM60*$C$66</f>
        <v>0</v>
      </c>
      <c r="CKO67" s="880">
        <f t="shared" ref="CKO67" si="1166">CKO60*$C$66</f>
        <v>0</v>
      </c>
      <c r="CKQ67" s="880">
        <f t="shared" ref="CKQ67" si="1167">CKQ60*$C$66</f>
        <v>0</v>
      </c>
      <c r="CKS67" s="880">
        <f t="shared" ref="CKS67" si="1168">CKS60*$C$66</f>
        <v>0</v>
      </c>
      <c r="CKU67" s="880">
        <f t="shared" ref="CKU67" si="1169">CKU60*$C$66</f>
        <v>0</v>
      </c>
      <c r="CKW67" s="880">
        <f t="shared" ref="CKW67" si="1170">CKW60*$C$66</f>
        <v>0</v>
      </c>
      <c r="CKY67" s="880">
        <f t="shared" ref="CKY67" si="1171">CKY60*$C$66</f>
        <v>0</v>
      </c>
      <c r="CLA67" s="880">
        <f t="shared" ref="CLA67" si="1172">CLA60*$C$66</f>
        <v>0</v>
      </c>
      <c r="CLC67" s="880">
        <f t="shared" ref="CLC67" si="1173">CLC60*$C$66</f>
        <v>0</v>
      </c>
      <c r="CLE67" s="880">
        <f t="shared" ref="CLE67" si="1174">CLE60*$C$66</f>
        <v>0</v>
      </c>
      <c r="CLG67" s="880">
        <f t="shared" ref="CLG67" si="1175">CLG60*$C$66</f>
        <v>0</v>
      </c>
      <c r="CLI67" s="880">
        <f t="shared" ref="CLI67" si="1176">CLI60*$C$66</f>
        <v>0</v>
      </c>
      <c r="CLK67" s="880">
        <f t="shared" ref="CLK67" si="1177">CLK60*$C$66</f>
        <v>0</v>
      </c>
      <c r="CLM67" s="880">
        <f t="shared" ref="CLM67" si="1178">CLM60*$C$66</f>
        <v>0</v>
      </c>
      <c r="CLO67" s="880">
        <f t="shared" ref="CLO67" si="1179">CLO60*$C$66</f>
        <v>0</v>
      </c>
      <c r="CLQ67" s="880">
        <f t="shared" ref="CLQ67" si="1180">CLQ60*$C$66</f>
        <v>0</v>
      </c>
      <c r="CLS67" s="880">
        <f t="shared" ref="CLS67" si="1181">CLS60*$C$66</f>
        <v>0</v>
      </c>
      <c r="CLU67" s="880">
        <f t="shared" ref="CLU67" si="1182">CLU60*$C$66</f>
        <v>0</v>
      </c>
      <c r="CLW67" s="880">
        <f t="shared" ref="CLW67" si="1183">CLW60*$C$66</f>
        <v>0</v>
      </c>
      <c r="CLY67" s="880">
        <f t="shared" ref="CLY67" si="1184">CLY60*$C$66</f>
        <v>0</v>
      </c>
      <c r="CMA67" s="880">
        <f t="shared" ref="CMA67" si="1185">CMA60*$C$66</f>
        <v>0</v>
      </c>
      <c r="CMC67" s="880">
        <f t="shared" ref="CMC67" si="1186">CMC60*$C$66</f>
        <v>0</v>
      </c>
      <c r="CME67" s="880">
        <f t="shared" ref="CME67" si="1187">CME60*$C$66</f>
        <v>0</v>
      </c>
      <c r="CMG67" s="880">
        <f t="shared" ref="CMG67" si="1188">CMG60*$C$66</f>
        <v>0</v>
      </c>
      <c r="CMI67" s="880">
        <f t="shared" ref="CMI67" si="1189">CMI60*$C$66</f>
        <v>0</v>
      </c>
      <c r="CMK67" s="880">
        <f t="shared" ref="CMK67" si="1190">CMK60*$C$66</f>
        <v>0</v>
      </c>
      <c r="CMM67" s="880">
        <f t="shared" ref="CMM67" si="1191">CMM60*$C$66</f>
        <v>0</v>
      </c>
      <c r="CMO67" s="880">
        <f t="shared" ref="CMO67" si="1192">CMO60*$C$66</f>
        <v>0</v>
      </c>
      <c r="CMQ67" s="880">
        <f t="shared" ref="CMQ67" si="1193">CMQ60*$C$66</f>
        <v>0</v>
      </c>
      <c r="CMS67" s="880">
        <f t="shared" ref="CMS67" si="1194">CMS60*$C$66</f>
        <v>0</v>
      </c>
      <c r="CMU67" s="880">
        <f t="shared" ref="CMU67" si="1195">CMU60*$C$66</f>
        <v>0</v>
      </c>
      <c r="CMW67" s="880">
        <f t="shared" ref="CMW67" si="1196">CMW60*$C$66</f>
        <v>0</v>
      </c>
      <c r="CMY67" s="880">
        <f t="shared" ref="CMY67" si="1197">CMY60*$C$66</f>
        <v>0</v>
      </c>
      <c r="CNA67" s="880">
        <f t="shared" ref="CNA67" si="1198">CNA60*$C$66</f>
        <v>0</v>
      </c>
      <c r="CNC67" s="880">
        <f t="shared" ref="CNC67" si="1199">CNC60*$C$66</f>
        <v>0</v>
      </c>
      <c r="CNE67" s="880">
        <f t="shared" ref="CNE67" si="1200">CNE60*$C$66</f>
        <v>0</v>
      </c>
      <c r="CNG67" s="880">
        <f t="shared" ref="CNG67" si="1201">CNG60*$C$66</f>
        <v>0</v>
      </c>
      <c r="CNI67" s="880">
        <f t="shared" ref="CNI67" si="1202">CNI60*$C$66</f>
        <v>0</v>
      </c>
      <c r="CNK67" s="880">
        <f t="shared" ref="CNK67" si="1203">CNK60*$C$66</f>
        <v>0</v>
      </c>
      <c r="CNM67" s="880">
        <f t="shared" ref="CNM67" si="1204">CNM60*$C$66</f>
        <v>0</v>
      </c>
      <c r="CNO67" s="880">
        <f t="shared" ref="CNO67" si="1205">CNO60*$C$66</f>
        <v>0</v>
      </c>
      <c r="CNQ67" s="880">
        <f t="shared" ref="CNQ67" si="1206">CNQ60*$C$66</f>
        <v>0</v>
      </c>
      <c r="CNS67" s="880">
        <f t="shared" ref="CNS67" si="1207">CNS60*$C$66</f>
        <v>0</v>
      </c>
      <c r="CNU67" s="880">
        <f t="shared" ref="CNU67" si="1208">CNU60*$C$66</f>
        <v>0</v>
      </c>
      <c r="CNW67" s="880">
        <f t="shared" ref="CNW67" si="1209">CNW60*$C$66</f>
        <v>0</v>
      </c>
      <c r="CNY67" s="880">
        <f t="shared" ref="CNY67" si="1210">CNY60*$C$66</f>
        <v>0</v>
      </c>
      <c r="COA67" s="880">
        <f t="shared" ref="COA67" si="1211">COA60*$C$66</f>
        <v>0</v>
      </c>
      <c r="COC67" s="880">
        <f t="shared" ref="COC67" si="1212">COC60*$C$66</f>
        <v>0</v>
      </c>
      <c r="COE67" s="880">
        <f t="shared" ref="COE67" si="1213">COE60*$C$66</f>
        <v>0</v>
      </c>
      <c r="COG67" s="880">
        <f t="shared" ref="COG67" si="1214">COG60*$C$66</f>
        <v>0</v>
      </c>
      <c r="COI67" s="880">
        <f t="shared" ref="COI67" si="1215">COI60*$C$66</f>
        <v>0</v>
      </c>
      <c r="COK67" s="880">
        <f t="shared" ref="COK67" si="1216">COK60*$C$66</f>
        <v>0</v>
      </c>
      <c r="COM67" s="880">
        <f t="shared" ref="COM67" si="1217">COM60*$C$66</f>
        <v>0</v>
      </c>
      <c r="COO67" s="880">
        <f t="shared" ref="COO67" si="1218">COO60*$C$66</f>
        <v>0</v>
      </c>
      <c r="COQ67" s="880">
        <f t="shared" ref="COQ67" si="1219">COQ60*$C$66</f>
        <v>0</v>
      </c>
      <c r="COS67" s="880">
        <f t="shared" ref="COS67" si="1220">COS60*$C$66</f>
        <v>0</v>
      </c>
      <c r="COU67" s="880">
        <f t="shared" ref="COU67" si="1221">COU60*$C$66</f>
        <v>0</v>
      </c>
      <c r="COW67" s="880">
        <f t="shared" ref="COW67" si="1222">COW60*$C$66</f>
        <v>0</v>
      </c>
      <c r="COY67" s="880">
        <f t="shared" ref="COY67" si="1223">COY60*$C$66</f>
        <v>0</v>
      </c>
      <c r="CPA67" s="880">
        <f t="shared" ref="CPA67" si="1224">CPA60*$C$66</f>
        <v>0</v>
      </c>
      <c r="CPC67" s="880">
        <f t="shared" ref="CPC67" si="1225">CPC60*$C$66</f>
        <v>0</v>
      </c>
      <c r="CPE67" s="880">
        <f t="shared" ref="CPE67" si="1226">CPE60*$C$66</f>
        <v>0</v>
      </c>
      <c r="CPG67" s="880">
        <f t="shared" ref="CPG67" si="1227">CPG60*$C$66</f>
        <v>0</v>
      </c>
      <c r="CPI67" s="880">
        <f t="shared" ref="CPI67" si="1228">CPI60*$C$66</f>
        <v>0</v>
      </c>
      <c r="CPK67" s="880">
        <f t="shared" ref="CPK67" si="1229">CPK60*$C$66</f>
        <v>0</v>
      </c>
      <c r="CPM67" s="880">
        <f t="shared" ref="CPM67" si="1230">CPM60*$C$66</f>
        <v>0</v>
      </c>
      <c r="CPO67" s="880">
        <f t="shared" ref="CPO67" si="1231">CPO60*$C$66</f>
        <v>0</v>
      </c>
      <c r="CPQ67" s="880">
        <f t="shared" ref="CPQ67" si="1232">CPQ60*$C$66</f>
        <v>0</v>
      </c>
      <c r="CPS67" s="880">
        <f t="shared" ref="CPS67" si="1233">CPS60*$C$66</f>
        <v>0</v>
      </c>
      <c r="CPU67" s="880">
        <f t="shared" ref="CPU67" si="1234">CPU60*$C$66</f>
        <v>0</v>
      </c>
      <c r="CPW67" s="880">
        <f t="shared" ref="CPW67" si="1235">CPW60*$C$66</f>
        <v>0</v>
      </c>
      <c r="CPY67" s="880">
        <f t="shared" ref="CPY67" si="1236">CPY60*$C$66</f>
        <v>0</v>
      </c>
      <c r="CQA67" s="880">
        <f t="shared" ref="CQA67" si="1237">CQA60*$C$66</f>
        <v>0</v>
      </c>
      <c r="CQC67" s="880">
        <f t="shared" ref="CQC67" si="1238">CQC60*$C$66</f>
        <v>0</v>
      </c>
      <c r="CQE67" s="880">
        <f t="shared" ref="CQE67" si="1239">CQE60*$C$66</f>
        <v>0</v>
      </c>
      <c r="CQG67" s="880">
        <f t="shared" ref="CQG67" si="1240">CQG60*$C$66</f>
        <v>0</v>
      </c>
      <c r="CQI67" s="880">
        <f t="shared" ref="CQI67" si="1241">CQI60*$C$66</f>
        <v>0</v>
      </c>
      <c r="CQK67" s="880">
        <f t="shared" ref="CQK67" si="1242">CQK60*$C$66</f>
        <v>0</v>
      </c>
      <c r="CQM67" s="880">
        <f t="shared" ref="CQM67" si="1243">CQM60*$C$66</f>
        <v>0</v>
      </c>
      <c r="CQO67" s="880">
        <f t="shared" ref="CQO67" si="1244">CQO60*$C$66</f>
        <v>0</v>
      </c>
      <c r="CQQ67" s="880">
        <f t="shared" ref="CQQ67" si="1245">CQQ60*$C$66</f>
        <v>0</v>
      </c>
      <c r="CQS67" s="880">
        <f t="shared" ref="CQS67" si="1246">CQS60*$C$66</f>
        <v>0</v>
      </c>
      <c r="CQU67" s="880">
        <f t="shared" ref="CQU67" si="1247">CQU60*$C$66</f>
        <v>0</v>
      </c>
      <c r="CQW67" s="880">
        <f t="shared" ref="CQW67" si="1248">CQW60*$C$66</f>
        <v>0</v>
      </c>
      <c r="CQY67" s="880">
        <f t="shared" ref="CQY67" si="1249">CQY60*$C$66</f>
        <v>0</v>
      </c>
      <c r="CRA67" s="880">
        <f t="shared" ref="CRA67" si="1250">CRA60*$C$66</f>
        <v>0</v>
      </c>
      <c r="CRC67" s="880">
        <f t="shared" ref="CRC67" si="1251">CRC60*$C$66</f>
        <v>0</v>
      </c>
      <c r="CRE67" s="880">
        <f t="shared" ref="CRE67" si="1252">CRE60*$C$66</f>
        <v>0</v>
      </c>
      <c r="CRG67" s="880">
        <f t="shared" ref="CRG67" si="1253">CRG60*$C$66</f>
        <v>0</v>
      </c>
      <c r="CRI67" s="880">
        <f t="shared" ref="CRI67" si="1254">CRI60*$C$66</f>
        <v>0</v>
      </c>
      <c r="CRK67" s="880">
        <f t="shared" ref="CRK67" si="1255">CRK60*$C$66</f>
        <v>0</v>
      </c>
      <c r="CRM67" s="880">
        <f t="shared" ref="CRM67" si="1256">CRM60*$C$66</f>
        <v>0</v>
      </c>
      <c r="CRO67" s="880">
        <f t="shared" ref="CRO67" si="1257">CRO60*$C$66</f>
        <v>0</v>
      </c>
      <c r="CRQ67" s="880">
        <f t="shared" ref="CRQ67" si="1258">CRQ60*$C$66</f>
        <v>0</v>
      </c>
      <c r="CRS67" s="880">
        <f t="shared" ref="CRS67" si="1259">CRS60*$C$66</f>
        <v>0</v>
      </c>
      <c r="CRU67" s="880">
        <f t="shared" ref="CRU67" si="1260">CRU60*$C$66</f>
        <v>0</v>
      </c>
      <c r="CRW67" s="880">
        <f t="shared" ref="CRW67" si="1261">CRW60*$C$66</f>
        <v>0</v>
      </c>
      <c r="CRY67" s="880">
        <f t="shared" ref="CRY67" si="1262">CRY60*$C$66</f>
        <v>0</v>
      </c>
      <c r="CSA67" s="880">
        <f t="shared" ref="CSA67" si="1263">CSA60*$C$66</f>
        <v>0</v>
      </c>
      <c r="CSC67" s="880">
        <f t="shared" ref="CSC67" si="1264">CSC60*$C$66</f>
        <v>0</v>
      </c>
      <c r="CSE67" s="880">
        <f t="shared" ref="CSE67" si="1265">CSE60*$C$66</f>
        <v>0</v>
      </c>
      <c r="CSG67" s="880">
        <f t="shared" ref="CSG67" si="1266">CSG60*$C$66</f>
        <v>0</v>
      </c>
      <c r="CSI67" s="880">
        <f t="shared" ref="CSI67" si="1267">CSI60*$C$66</f>
        <v>0</v>
      </c>
      <c r="CSK67" s="880">
        <f t="shared" ref="CSK67" si="1268">CSK60*$C$66</f>
        <v>0</v>
      </c>
      <c r="CSM67" s="880">
        <f t="shared" ref="CSM67" si="1269">CSM60*$C$66</f>
        <v>0</v>
      </c>
      <c r="CSO67" s="880">
        <f t="shared" ref="CSO67" si="1270">CSO60*$C$66</f>
        <v>0</v>
      </c>
      <c r="CSQ67" s="880">
        <f t="shared" ref="CSQ67" si="1271">CSQ60*$C$66</f>
        <v>0</v>
      </c>
      <c r="CSS67" s="880">
        <f t="shared" ref="CSS67" si="1272">CSS60*$C$66</f>
        <v>0</v>
      </c>
      <c r="CSU67" s="880">
        <f t="shared" ref="CSU67" si="1273">CSU60*$C$66</f>
        <v>0</v>
      </c>
      <c r="CSW67" s="880">
        <f t="shared" ref="CSW67" si="1274">CSW60*$C$66</f>
        <v>0</v>
      </c>
      <c r="CSY67" s="880">
        <f t="shared" ref="CSY67" si="1275">CSY60*$C$66</f>
        <v>0</v>
      </c>
      <c r="CTA67" s="880">
        <f t="shared" ref="CTA67" si="1276">CTA60*$C$66</f>
        <v>0</v>
      </c>
      <c r="CTC67" s="880">
        <f t="shared" ref="CTC67" si="1277">CTC60*$C$66</f>
        <v>0</v>
      </c>
      <c r="CTE67" s="880">
        <f t="shared" ref="CTE67" si="1278">CTE60*$C$66</f>
        <v>0</v>
      </c>
      <c r="CTG67" s="880">
        <f t="shared" ref="CTG67" si="1279">CTG60*$C$66</f>
        <v>0</v>
      </c>
      <c r="CTI67" s="880">
        <f t="shared" ref="CTI67" si="1280">CTI60*$C$66</f>
        <v>0</v>
      </c>
      <c r="CTK67" s="880">
        <f t="shared" ref="CTK67" si="1281">CTK60*$C$66</f>
        <v>0</v>
      </c>
      <c r="CTM67" s="880">
        <f t="shared" ref="CTM67" si="1282">CTM60*$C$66</f>
        <v>0</v>
      </c>
      <c r="CTO67" s="880">
        <f t="shared" ref="CTO67" si="1283">CTO60*$C$66</f>
        <v>0</v>
      </c>
      <c r="CTQ67" s="880">
        <f t="shared" ref="CTQ67" si="1284">CTQ60*$C$66</f>
        <v>0</v>
      </c>
      <c r="CTS67" s="880">
        <f t="shared" ref="CTS67" si="1285">CTS60*$C$66</f>
        <v>0</v>
      </c>
      <c r="CTU67" s="880">
        <f t="shared" ref="CTU67" si="1286">CTU60*$C$66</f>
        <v>0</v>
      </c>
      <c r="CTW67" s="880">
        <f t="shared" ref="CTW67" si="1287">CTW60*$C$66</f>
        <v>0</v>
      </c>
      <c r="CTY67" s="880">
        <f t="shared" ref="CTY67" si="1288">CTY60*$C$66</f>
        <v>0</v>
      </c>
      <c r="CUA67" s="880">
        <f t="shared" ref="CUA67" si="1289">CUA60*$C$66</f>
        <v>0</v>
      </c>
      <c r="CUC67" s="880">
        <f t="shared" ref="CUC67" si="1290">CUC60*$C$66</f>
        <v>0</v>
      </c>
      <c r="CUE67" s="880">
        <f t="shared" ref="CUE67" si="1291">CUE60*$C$66</f>
        <v>0</v>
      </c>
      <c r="CUG67" s="880">
        <f t="shared" ref="CUG67" si="1292">CUG60*$C$66</f>
        <v>0</v>
      </c>
      <c r="CUI67" s="880">
        <f t="shared" ref="CUI67" si="1293">CUI60*$C$66</f>
        <v>0</v>
      </c>
      <c r="CUK67" s="880">
        <f t="shared" ref="CUK67" si="1294">CUK60*$C$66</f>
        <v>0</v>
      </c>
      <c r="CUM67" s="880">
        <f t="shared" ref="CUM67" si="1295">CUM60*$C$66</f>
        <v>0</v>
      </c>
      <c r="CUO67" s="880">
        <f t="shared" ref="CUO67" si="1296">CUO60*$C$66</f>
        <v>0</v>
      </c>
      <c r="CUQ67" s="880">
        <f t="shared" ref="CUQ67" si="1297">CUQ60*$C$66</f>
        <v>0</v>
      </c>
      <c r="CUS67" s="880">
        <f t="shared" ref="CUS67" si="1298">CUS60*$C$66</f>
        <v>0</v>
      </c>
      <c r="CUU67" s="880">
        <f t="shared" ref="CUU67" si="1299">CUU60*$C$66</f>
        <v>0</v>
      </c>
      <c r="CUW67" s="880">
        <f t="shared" ref="CUW67" si="1300">CUW60*$C$66</f>
        <v>0</v>
      </c>
      <c r="CUY67" s="880">
        <f t="shared" ref="CUY67" si="1301">CUY60*$C$66</f>
        <v>0</v>
      </c>
      <c r="CVA67" s="880">
        <f t="shared" ref="CVA67" si="1302">CVA60*$C$66</f>
        <v>0</v>
      </c>
      <c r="CVC67" s="880">
        <f t="shared" ref="CVC67" si="1303">CVC60*$C$66</f>
        <v>0</v>
      </c>
      <c r="CVE67" s="880">
        <f t="shared" ref="CVE67" si="1304">CVE60*$C$66</f>
        <v>0</v>
      </c>
      <c r="CVG67" s="880">
        <f t="shared" ref="CVG67" si="1305">CVG60*$C$66</f>
        <v>0</v>
      </c>
      <c r="CVI67" s="880">
        <f t="shared" ref="CVI67" si="1306">CVI60*$C$66</f>
        <v>0</v>
      </c>
      <c r="CVK67" s="880">
        <f t="shared" ref="CVK67" si="1307">CVK60*$C$66</f>
        <v>0</v>
      </c>
      <c r="CVM67" s="880">
        <f t="shared" ref="CVM67" si="1308">CVM60*$C$66</f>
        <v>0</v>
      </c>
      <c r="CVO67" s="880">
        <f t="shared" ref="CVO67" si="1309">CVO60*$C$66</f>
        <v>0</v>
      </c>
      <c r="CVQ67" s="880">
        <f t="shared" ref="CVQ67" si="1310">CVQ60*$C$66</f>
        <v>0</v>
      </c>
      <c r="CVS67" s="880">
        <f t="shared" ref="CVS67" si="1311">CVS60*$C$66</f>
        <v>0</v>
      </c>
      <c r="CVU67" s="880">
        <f t="shared" ref="CVU67" si="1312">CVU60*$C$66</f>
        <v>0</v>
      </c>
      <c r="CVW67" s="880">
        <f t="shared" ref="CVW67" si="1313">CVW60*$C$66</f>
        <v>0</v>
      </c>
      <c r="CVY67" s="880">
        <f t="shared" ref="CVY67" si="1314">CVY60*$C$66</f>
        <v>0</v>
      </c>
      <c r="CWA67" s="880">
        <f t="shared" ref="CWA67" si="1315">CWA60*$C$66</f>
        <v>0</v>
      </c>
      <c r="CWC67" s="880">
        <f t="shared" ref="CWC67" si="1316">CWC60*$C$66</f>
        <v>0</v>
      </c>
      <c r="CWE67" s="880">
        <f t="shared" ref="CWE67" si="1317">CWE60*$C$66</f>
        <v>0</v>
      </c>
      <c r="CWG67" s="880">
        <f t="shared" ref="CWG67" si="1318">CWG60*$C$66</f>
        <v>0</v>
      </c>
      <c r="CWI67" s="880">
        <f t="shared" ref="CWI67" si="1319">CWI60*$C$66</f>
        <v>0</v>
      </c>
      <c r="CWK67" s="880">
        <f t="shared" ref="CWK67" si="1320">CWK60*$C$66</f>
        <v>0</v>
      </c>
      <c r="CWM67" s="880">
        <f t="shared" ref="CWM67" si="1321">CWM60*$C$66</f>
        <v>0</v>
      </c>
      <c r="CWO67" s="880">
        <f t="shared" ref="CWO67" si="1322">CWO60*$C$66</f>
        <v>0</v>
      </c>
      <c r="CWQ67" s="880">
        <f t="shared" ref="CWQ67" si="1323">CWQ60*$C$66</f>
        <v>0</v>
      </c>
      <c r="CWS67" s="880">
        <f t="shared" ref="CWS67" si="1324">CWS60*$C$66</f>
        <v>0</v>
      </c>
      <c r="CWU67" s="880">
        <f t="shared" ref="CWU67" si="1325">CWU60*$C$66</f>
        <v>0</v>
      </c>
      <c r="CWW67" s="880">
        <f t="shared" ref="CWW67" si="1326">CWW60*$C$66</f>
        <v>0</v>
      </c>
      <c r="CWY67" s="880">
        <f t="shared" ref="CWY67" si="1327">CWY60*$C$66</f>
        <v>0</v>
      </c>
      <c r="CXA67" s="880">
        <f t="shared" ref="CXA67" si="1328">CXA60*$C$66</f>
        <v>0</v>
      </c>
      <c r="CXC67" s="880">
        <f t="shared" ref="CXC67" si="1329">CXC60*$C$66</f>
        <v>0</v>
      </c>
      <c r="CXE67" s="880">
        <f t="shared" ref="CXE67" si="1330">CXE60*$C$66</f>
        <v>0</v>
      </c>
      <c r="CXG67" s="880">
        <f t="shared" ref="CXG67" si="1331">CXG60*$C$66</f>
        <v>0</v>
      </c>
      <c r="CXI67" s="880">
        <f t="shared" ref="CXI67" si="1332">CXI60*$C$66</f>
        <v>0</v>
      </c>
      <c r="CXK67" s="880">
        <f t="shared" ref="CXK67" si="1333">CXK60*$C$66</f>
        <v>0</v>
      </c>
      <c r="CXM67" s="880">
        <f t="shared" ref="CXM67" si="1334">CXM60*$C$66</f>
        <v>0</v>
      </c>
      <c r="CXO67" s="880">
        <f t="shared" ref="CXO67" si="1335">CXO60*$C$66</f>
        <v>0</v>
      </c>
      <c r="CXQ67" s="880">
        <f t="shared" ref="CXQ67" si="1336">CXQ60*$C$66</f>
        <v>0</v>
      </c>
      <c r="CXS67" s="880">
        <f t="shared" ref="CXS67" si="1337">CXS60*$C$66</f>
        <v>0</v>
      </c>
      <c r="CXU67" s="880">
        <f t="shared" ref="CXU67" si="1338">CXU60*$C$66</f>
        <v>0</v>
      </c>
      <c r="CXW67" s="880">
        <f t="shared" ref="CXW67" si="1339">CXW60*$C$66</f>
        <v>0</v>
      </c>
      <c r="CXY67" s="880">
        <f t="shared" ref="CXY67" si="1340">CXY60*$C$66</f>
        <v>0</v>
      </c>
      <c r="CYA67" s="880">
        <f t="shared" ref="CYA67" si="1341">CYA60*$C$66</f>
        <v>0</v>
      </c>
      <c r="CYC67" s="880">
        <f t="shared" ref="CYC67" si="1342">CYC60*$C$66</f>
        <v>0</v>
      </c>
      <c r="CYE67" s="880">
        <f t="shared" ref="CYE67" si="1343">CYE60*$C$66</f>
        <v>0</v>
      </c>
      <c r="CYG67" s="880">
        <f t="shared" ref="CYG67" si="1344">CYG60*$C$66</f>
        <v>0</v>
      </c>
      <c r="CYI67" s="880">
        <f t="shared" ref="CYI67" si="1345">CYI60*$C$66</f>
        <v>0</v>
      </c>
      <c r="CYK67" s="880">
        <f t="shared" ref="CYK67" si="1346">CYK60*$C$66</f>
        <v>0</v>
      </c>
      <c r="CYM67" s="880">
        <f t="shared" ref="CYM67" si="1347">CYM60*$C$66</f>
        <v>0</v>
      </c>
      <c r="CYO67" s="880">
        <f t="shared" ref="CYO67" si="1348">CYO60*$C$66</f>
        <v>0</v>
      </c>
      <c r="CYQ67" s="880">
        <f t="shared" ref="CYQ67" si="1349">CYQ60*$C$66</f>
        <v>0</v>
      </c>
      <c r="CYS67" s="880">
        <f t="shared" ref="CYS67" si="1350">CYS60*$C$66</f>
        <v>0</v>
      </c>
      <c r="CYU67" s="880">
        <f t="shared" ref="CYU67" si="1351">CYU60*$C$66</f>
        <v>0</v>
      </c>
      <c r="CYW67" s="880">
        <f t="shared" ref="CYW67" si="1352">CYW60*$C$66</f>
        <v>0</v>
      </c>
      <c r="CYY67" s="880">
        <f t="shared" ref="CYY67" si="1353">CYY60*$C$66</f>
        <v>0</v>
      </c>
      <c r="CZA67" s="880">
        <f t="shared" ref="CZA67" si="1354">CZA60*$C$66</f>
        <v>0</v>
      </c>
      <c r="CZC67" s="880">
        <f t="shared" ref="CZC67" si="1355">CZC60*$C$66</f>
        <v>0</v>
      </c>
      <c r="CZE67" s="880">
        <f t="shared" ref="CZE67" si="1356">CZE60*$C$66</f>
        <v>0</v>
      </c>
      <c r="CZG67" s="880">
        <f t="shared" ref="CZG67" si="1357">CZG60*$C$66</f>
        <v>0</v>
      </c>
      <c r="CZI67" s="880">
        <f t="shared" ref="CZI67" si="1358">CZI60*$C$66</f>
        <v>0</v>
      </c>
      <c r="CZK67" s="880">
        <f t="shared" ref="CZK67" si="1359">CZK60*$C$66</f>
        <v>0</v>
      </c>
      <c r="CZM67" s="880">
        <f t="shared" ref="CZM67" si="1360">CZM60*$C$66</f>
        <v>0</v>
      </c>
      <c r="CZO67" s="880">
        <f t="shared" ref="CZO67" si="1361">CZO60*$C$66</f>
        <v>0</v>
      </c>
      <c r="CZQ67" s="880">
        <f t="shared" ref="CZQ67" si="1362">CZQ60*$C$66</f>
        <v>0</v>
      </c>
      <c r="CZS67" s="880">
        <f t="shared" ref="CZS67" si="1363">CZS60*$C$66</f>
        <v>0</v>
      </c>
      <c r="CZU67" s="880">
        <f t="shared" ref="CZU67" si="1364">CZU60*$C$66</f>
        <v>0</v>
      </c>
      <c r="CZW67" s="880">
        <f t="shared" ref="CZW67" si="1365">CZW60*$C$66</f>
        <v>0</v>
      </c>
      <c r="CZY67" s="880">
        <f t="shared" ref="CZY67" si="1366">CZY60*$C$66</f>
        <v>0</v>
      </c>
      <c r="DAA67" s="880">
        <f t="shared" ref="DAA67" si="1367">DAA60*$C$66</f>
        <v>0</v>
      </c>
      <c r="DAC67" s="880">
        <f t="shared" ref="DAC67" si="1368">DAC60*$C$66</f>
        <v>0</v>
      </c>
      <c r="DAE67" s="880">
        <f t="shared" ref="DAE67" si="1369">DAE60*$C$66</f>
        <v>0</v>
      </c>
      <c r="DAG67" s="880">
        <f t="shared" ref="DAG67" si="1370">DAG60*$C$66</f>
        <v>0</v>
      </c>
      <c r="DAI67" s="880">
        <f t="shared" ref="DAI67" si="1371">DAI60*$C$66</f>
        <v>0</v>
      </c>
      <c r="DAK67" s="880">
        <f t="shared" ref="DAK67" si="1372">DAK60*$C$66</f>
        <v>0</v>
      </c>
      <c r="DAM67" s="880">
        <f t="shared" ref="DAM67" si="1373">DAM60*$C$66</f>
        <v>0</v>
      </c>
      <c r="DAO67" s="880">
        <f t="shared" ref="DAO67" si="1374">DAO60*$C$66</f>
        <v>0</v>
      </c>
      <c r="DAQ67" s="880">
        <f t="shared" ref="DAQ67" si="1375">DAQ60*$C$66</f>
        <v>0</v>
      </c>
      <c r="DAS67" s="880">
        <f t="shared" ref="DAS67" si="1376">DAS60*$C$66</f>
        <v>0</v>
      </c>
      <c r="DAU67" s="880">
        <f t="shared" ref="DAU67" si="1377">DAU60*$C$66</f>
        <v>0</v>
      </c>
      <c r="DAW67" s="880">
        <f t="shared" ref="DAW67" si="1378">DAW60*$C$66</f>
        <v>0</v>
      </c>
      <c r="DAY67" s="880">
        <f t="shared" ref="DAY67" si="1379">DAY60*$C$66</f>
        <v>0</v>
      </c>
      <c r="DBA67" s="880">
        <f t="shared" ref="DBA67" si="1380">DBA60*$C$66</f>
        <v>0</v>
      </c>
      <c r="DBC67" s="880">
        <f t="shared" ref="DBC67" si="1381">DBC60*$C$66</f>
        <v>0</v>
      </c>
      <c r="DBE67" s="880">
        <f t="shared" ref="DBE67" si="1382">DBE60*$C$66</f>
        <v>0</v>
      </c>
      <c r="DBG67" s="880">
        <f t="shared" ref="DBG67" si="1383">DBG60*$C$66</f>
        <v>0</v>
      </c>
      <c r="DBI67" s="880">
        <f t="shared" ref="DBI67" si="1384">DBI60*$C$66</f>
        <v>0</v>
      </c>
      <c r="DBK67" s="880">
        <f t="shared" ref="DBK67" si="1385">DBK60*$C$66</f>
        <v>0</v>
      </c>
      <c r="DBM67" s="880">
        <f t="shared" ref="DBM67" si="1386">DBM60*$C$66</f>
        <v>0</v>
      </c>
      <c r="DBO67" s="880">
        <f t="shared" ref="DBO67" si="1387">DBO60*$C$66</f>
        <v>0</v>
      </c>
      <c r="DBQ67" s="880">
        <f t="shared" ref="DBQ67" si="1388">DBQ60*$C$66</f>
        <v>0</v>
      </c>
      <c r="DBS67" s="880">
        <f t="shared" ref="DBS67" si="1389">DBS60*$C$66</f>
        <v>0</v>
      </c>
      <c r="DBU67" s="880">
        <f t="shared" ref="DBU67" si="1390">DBU60*$C$66</f>
        <v>0</v>
      </c>
      <c r="DBW67" s="880">
        <f t="shared" ref="DBW67" si="1391">DBW60*$C$66</f>
        <v>0</v>
      </c>
      <c r="DBY67" s="880">
        <f t="shared" ref="DBY67" si="1392">DBY60*$C$66</f>
        <v>0</v>
      </c>
      <c r="DCA67" s="880">
        <f t="shared" ref="DCA67" si="1393">DCA60*$C$66</f>
        <v>0</v>
      </c>
      <c r="DCC67" s="880">
        <f t="shared" ref="DCC67" si="1394">DCC60*$C$66</f>
        <v>0</v>
      </c>
      <c r="DCE67" s="880">
        <f t="shared" ref="DCE67" si="1395">DCE60*$C$66</f>
        <v>0</v>
      </c>
      <c r="DCG67" s="880">
        <f t="shared" ref="DCG67" si="1396">DCG60*$C$66</f>
        <v>0</v>
      </c>
      <c r="DCI67" s="880">
        <f t="shared" ref="DCI67" si="1397">DCI60*$C$66</f>
        <v>0</v>
      </c>
      <c r="DCK67" s="880">
        <f t="shared" ref="DCK67" si="1398">DCK60*$C$66</f>
        <v>0</v>
      </c>
      <c r="DCM67" s="880">
        <f t="shared" ref="DCM67" si="1399">DCM60*$C$66</f>
        <v>0</v>
      </c>
      <c r="DCO67" s="880">
        <f t="shared" ref="DCO67" si="1400">DCO60*$C$66</f>
        <v>0</v>
      </c>
      <c r="DCQ67" s="880">
        <f t="shared" ref="DCQ67" si="1401">DCQ60*$C$66</f>
        <v>0</v>
      </c>
      <c r="DCS67" s="880">
        <f t="shared" ref="DCS67" si="1402">DCS60*$C$66</f>
        <v>0</v>
      </c>
      <c r="DCU67" s="880">
        <f t="shared" ref="DCU67" si="1403">DCU60*$C$66</f>
        <v>0</v>
      </c>
      <c r="DCW67" s="880">
        <f t="shared" ref="DCW67" si="1404">DCW60*$C$66</f>
        <v>0</v>
      </c>
      <c r="DCY67" s="880">
        <f t="shared" ref="DCY67" si="1405">DCY60*$C$66</f>
        <v>0</v>
      </c>
      <c r="DDA67" s="880">
        <f t="shared" ref="DDA67" si="1406">DDA60*$C$66</f>
        <v>0</v>
      </c>
      <c r="DDC67" s="880">
        <f t="shared" ref="DDC67" si="1407">DDC60*$C$66</f>
        <v>0</v>
      </c>
      <c r="DDE67" s="880">
        <f t="shared" ref="DDE67" si="1408">DDE60*$C$66</f>
        <v>0</v>
      </c>
      <c r="DDG67" s="880">
        <f t="shared" ref="DDG67" si="1409">DDG60*$C$66</f>
        <v>0</v>
      </c>
      <c r="DDI67" s="880">
        <f t="shared" ref="DDI67" si="1410">DDI60*$C$66</f>
        <v>0</v>
      </c>
      <c r="DDK67" s="880">
        <f t="shared" ref="DDK67" si="1411">DDK60*$C$66</f>
        <v>0</v>
      </c>
      <c r="DDM67" s="880">
        <f t="shared" ref="DDM67" si="1412">DDM60*$C$66</f>
        <v>0</v>
      </c>
      <c r="DDO67" s="880">
        <f t="shared" ref="DDO67" si="1413">DDO60*$C$66</f>
        <v>0</v>
      </c>
      <c r="DDQ67" s="880">
        <f t="shared" ref="DDQ67" si="1414">DDQ60*$C$66</f>
        <v>0</v>
      </c>
      <c r="DDS67" s="880">
        <f t="shared" ref="DDS67" si="1415">DDS60*$C$66</f>
        <v>0</v>
      </c>
      <c r="DDU67" s="880">
        <f t="shared" ref="DDU67" si="1416">DDU60*$C$66</f>
        <v>0</v>
      </c>
      <c r="DDW67" s="880">
        <f t="shared" ref="DDW67" si="1417">DDW60*$C$66</f>
        <v>0</v>
      </c>
      <c r="DDY67" s="880">
        <f t="shared" ref="DDY67" si="1418">DDY60*$C$66</f>
        <v>0</v>
      </c>
      <c r="DEA67" s="880">
        <f t="shared" ref="DEA67" si="1419">DEA60*$C$66</f>
        <v>0</v>
      </c>
      <c r="DEC67" s="880">
        <f t="shared" ref="DEC67" si="1420">DEC60*$C$66</f>
        <v>0</v>
      </c>
      <c r="DEE67" s="880">
        <f t="shared" ref="DEE67" si="1421">DEE60*$C$66</f>
        <v>0</v>
      </c>
      <c r="DEG67" s="880">
        <f t="shared" ref="DEG67" si="1422">DEG60*$C$66</f>
        <v>0</v>
      </c>
      <c r="DEI67" s="880">
        <f t="shared" ref="DEI67" si="1423">DEI60*$C$66</f>
        <v>0</v>
      </c>
      <c r="DEK67" s="880">
        <f t="shared" ref="DEK67" si="1424">DEK60*$C$66</f>
        <v>0</v>
      </c>
      <c r="DEM67" s="880">
        <f t="shared" ref="DEM67" si="1425">DEM60*$C$66</f>
        <v>0</v>
      </c>
      <c r="DEO67" s="880">
        <f t="shared" ref="DEO67" si="1426">DEO60*$C$66</f>
        <v>0</v>
      </c>
      <c r="DEQ67" s="880">
        <f t="shared" ref="DEQ67" si="1427">DEQ60*$C$66</f>
        <v>0</v>
      </c>
      <c r="DES67" s="880">
        <f t="shared" ref="DES67" si="1428">DES60*$C$66</f>
        <v>0</v>
      </c>
      <c r="DEU67" s="880">
        <f t="shared" ref="DEU67" si="1429">DEU60*$C$66</f>
        <v>0</v>
      </c>
      <c r="DEW67" s="880">
        <f t="shared" ref="DEW67" si="1430">DEW60*$C$66</f>
        <v>0</v>
      </c>
      <c r="DEY67" s="880">
        <f t="shared" ref="DEY67" si="1431">DEY60*$C$66</f>
        <v>0</v>
      </c>
      <c r="DFA67" s="880">
        <f t="shared" ref="DFA67" si="1432">DFA60*$C$66</f>
        <v>0</v>
      </c>
      <c r="DFC67" s="880">
        <f t="shared" ref="DFC67" si="1433">DFC60*$C$66</f>
        <v>0</v>
      </c>
      <c r="DFE67" s="880">
        <f t="shared" ref="DFE67" si="1434">DFE60*$C$66</f>
        <v>0</v>
      </c>
      <c r="DFG67" s="880">
        <f t="shared" ref="DFG67" si="1435">DFG60*$C$66</f>
        <v>0</v>
      </c>
      <c r="DFI67" s="880">
        <f t="shared" ref="DFI67" si="1436">DFI60*$C$66</f>
        <v>0</v>
      </c>
      <c r="DFK67" s="880">
        <f t="shared" ref="DFK67" si="1437">DFK60*$C$66</f>
        <v>0</v>
      </c>
      <c r="DFM67" s="880">
        <f t="shared" ref="DFM67" si="1438">DFM60*$C$66</f>
        <v>0</v>
      </c>
      <c r="DFO67" s="880">
        <f t="shared" ref="DFO67" si="1439">DFO60*$C$66</f>
        <v>0</v>
      </c>
      <c r="DFQ67" s="880">
        <f t="shared" ref="DFQ67" si="1440">DFQ60*$C$66</f>
        <v>0</v>
      </c>
      <c r="DFS67" s="880">
        <f t="shared" ref="DFS67" si="1441">DFS60*$C$66</f>
        <v>0</v>
      </c>
      <c r="DFU67" s="880">
        <f t="shared" ref="DFU67" si="1442">DFU60*$C$66</f>
        <v>0</v>
      </c>
      <c r="DFW67" s="880">
        <f t="shared" ref="DFW67" si="1443">DFW60*$C$66</f>
        <v>0</v>
      </c>
      <c r="DFY67" s="880">
        <f t="shared" ref="DFY67" si="1444">DFY60*$C$66</f>
        <v>0</v>
      </c>
      <c r="DGA67" s="880">
        <f t="shared" ref="DGA67" si="1445">DGA60*$C$66</f>
        <v>0</v>
      </c>
      <c r="DGC67" s="880">
        <f t="shared" ref="DGC67" si="1446">DGC60*$C$66</f>
        <v>0</v>
      </c>
      <c r="DGE67" s="880">
        <f t="shared" ref="DGE67" si="1447">DGE60*$C$66</f>
        <v>0</v>
      </c>
      <c r="DGG67" s="880">
        <f t="shared" ref="DGG67" si="1448">DGG60*$C$66</f>
        <v>0</v>
      </c>
      <c r="DGI67" s="880">
        <f t="shared" ref="DGI67" si="1449">DGI60*$C$66</f>
        <v>0</v>
      </c>
      <c r="DGK67" s="880">
        <f t="shared" ref="DGK67" si="1450">DGK60*$C$66</f>
        <v>0</v>
      </c>
      <c r="DGM67" s="880">
        <f t="shared" ref="DGM67" si="1451">DGM60*$C$66</f>
        <v>0</v>
      </c>
      <c r="DGO67" s="880">
        <f t="shared" ref="DGO67" si="1452">DGO60*$C$66</f>
        <v>0</v>
      </c>
      <c r="DGQ67" s="880">
        <f t="shared" ref="DGQ67" si="1453">DGQ60*$C$66</f>
        <v>0</v>
      </c>
      <c r="DGS67" s="880">
        <f t="shared" ref="DGS67" si="1454">DGS60*$C$66</f>
        <v>0</v>
      </c>
      <c r="DGU67" s="880">
        <f t="shared" ref="DGU67" si="1455">DGU60*$C$66</f>
        <v>0</v>
      </c>
      <c r="DGW67" s="880">
        <f t="shared" ref="DGW67" si="1456">DGW60*$C$66</f>
        <v>0</v>
      </c>
      <c r="DGY67" s="880">
        <f t="shared" ref="DGY67" si="1457">DGY60*$C$66</f>
        <v>0</v>
      </c>
      <c r="DHA67" s="880">
        <f t="shared" ref="DHA67" si="1458">DHA60*$C$66</f>
        <v>0</v>
      </c>
      <c r="DHC67" s="880">
        <f t="shared" ref="DHC67" si="1459">DHC60*$C$66</f>
        <v>0</v>
      </c>
      <c r="DHE67" s="880">
        <f t="shared" ref="DHE67" si="1460">DHE60*$C$66</f>
        <v>0</v>
      </c>
      <c r="DHG67" s="880">
        <f t="shared" ref="DHG67" si="1461">DHG60*$C$66</f>
        <v>0</v>
      </c>
      <c r="DHI67" s="880">
        <f t="shared" ref="DHI67" si="1462">DHI60*$C$66</f>
        <v>0</v>
      </c>
      <c r="DHK67" s="880">
        <f t="shared" ref="DHK67" si="1463">DHK60*$C$66</f>
        <v>0</v>
      </c>
      <c r="DHM67" s="880">
        <f t="shared" ref="DHM67" si="1464">DHM60*$C$66</f>
        <v>0</v>
      </c>
      <c r="DHO67" s="880">
        <f t="shared" ref="DHO67" si="1465">DHO60*$C$66</f>
        <v>0</v>
      </c>
      <c r="DHQ67" s="880">
        <f t="shared" ref="DHQ67" si="1466">DHQ60*$C$66</f>
        <v>0</v>
      </c>
      <c r="DHS67" s="880">
        <f t="shared" ref="DHS67" si="1467">DHS60*$C$66</f>
        <v>0</v>
      </c>
      <c r="DHU67" s="880">
        <f t="shared" ref="DHU67" si="1468">DHU60*$C$66</f>
        <v>0</v>
      </c>
      <c r="DHW67" s="880">
        <f t="shared" ref="DHW67" si="1469">DHW60*$C$66</f>
        <v>0</v>
      </c>
      <c r="DHY67" s="880">
        <f t="shared" ref="DHY67" si="1470">DHY60*$C$66</f>
        <v>0</v>
      </c>
      <c r="DIA67" s="880">
        <f t="shared" ref="DIA67" si="1471">DIA60*$C$66</f>
        <v>0</v>
      </c>
      <c r="DIC67" s="880">
        <f t="shared" ref="DIC67" si="1472">DIC60*$C$66</f>
        <v>0</v>
      </c>
      <c r="DIE67" s="880">
        <f t="shared" ref="DIE67" si="1473">DIE60*$C$66</f>
        <v>0</v>
      </c>
      <c r="DIG67" s="880">
        <f t="shared" ref="DIG67" si="1474">DIG60*$C$66</f>
        <v>0</v>
      </c>
      <c r="DII67" s="880">
        <f t="shared" ref="DII67" si="1475">DII60*$C$66</f>
        <v>0</v>
      </c>
      <c r="DIK67" s="880">
        <f t="shared" ref="DIK67" si="1476">DIK60*$C$66</f>
        <v>0</v>
      </c>
      <c r="DIM67" s="880">
        <f t="shared" ref="DIM67" si="1477">DIM60*$C$66</f>
        <v>0</v>
      </c>
      <c r="DIO67" s="880">
        <f t="shared" ref="DIO67" si="1478">DIO60*$C$66</f>
        <v>0</v>
      </c>
      <c r="DIQ67" s="880">
        <f t="shared" ref="DIQ67" si="1479">DIQ60*$C$66</f>
        <v>0</v>
      </c>
      <c r="DIS67" s="880">
        <f t="shared" ref="DIS67" si="1480">DIS60*$C$66</f>
        <v>0</v>
      </c>
      <c r="DIU67" s="880">
        <f t="shared" ref="DIU67" si="1481">DIU60*$C$66</f>
        <v>0</v>
      </c>
      <c r="DIW67" s="880">
        <f t="shared" ref="DIW67" si="1482">DIW60*$C$66</f>
        <v>0</v>
      </c>
      <c r="DIY67" s="880">
        <f t="shared" ref="DIY67" si="1483">DIY60*$C$66</f>
        <v>0</v>
      </c>
      <c r="DJA67" s="880">
        <f t="shared" ref="DJA67" si="1484">DJA60*$C$66</f>
        <v>0</v>
      </c>
      <c r="DJC67" s="880">
        <f t="shared" ref="DJC67" si="1485">DJC60*$C$66</f>
        <v>0</v>
      </c>
      <c r="DJE67" s="880">
        <f t="shared" ref="DJE67" si="1486">DJE60*$C$66</f>
        <v>0</v>
      </c>
      <c r="DJG67" s="880">
        <f t="shared" ref="DJG67" si="1487">DJG60*$C$66</f>
        <v>0</v>
      </c>
      <c r="DJI67" s="880">
        <f t="shared" ref="DJI67" si="1488">DJI60*$C$66</f>
        <v>0</v>
      </c>
      <c r="DJK67" s="880">
        <f t="shared" ref="DJK67" si="1489">DJK60*$C$66</f>
        <v>0</v>
      </c>
      <c r="DJM67" s="880">
        <f t="shared" ref="DJM67" si="1490">DJM60*$C$66</f>
        <v>0</v>
      </c>
      <c r="DJO67" s="880">
        <f t="shared" ref="DJO67" si="1491">DJO60*$C$66</f>
        <v>0</v>
      </c>
      <c r="DJQ67" s="880">
        <f t="shared" ref="DJQ67" si="1492">DJQ60*$C$66</f>
        <v>0</v>
      </c>
      <c r="DJS67" s="880">
        <f t="shared" ref="DJS67" si="1493">DJS60*$C$66</f>
        <v>0</v>
      </c>
      <c r="DJU67" s="880">
        <f t="shared" ref="DJU67" si="1494">DJU60*$C$66</f>
        <v>0</v>
      </c>
      <c r="DJW67" s="880">
        <f t="shared" ref="DJW67" si="1495">DJW60*$C$66</f>
        <v>0</v>
      </c>
      <c r="DJY67" s="880">
        <f t="shared" ref="DJY67" si="1496">DJY60*$C$66</f>
        <v>0</v>
      </c>
      <c r="DKA67" s="880">
        <f t="shared" ref="DKA67" si="1497">DKA60*$C$66</f>
        <v>0</v>
      </c>
      <c r="DKC67" s="880">
        <f t="shared" ref="DKC67" si="1498">DKC60*$C$66</f>
        <v>0</v>
      </c>
      <c r="DKE67" s="880">
        <f t="shared" ref="DKE67" si="1499">DKE60*$C$66</f>
        <v>0</v>
      </c>
      <c r="DKG67" s="880">
        <f t="shared" ref="DKG67" si="1500">DKG60*$C$66</f>
        <v>0</v>
      </c>
      <c r="DKI67" s="880">
        <f t="shared" ref="DKI67" si="1501">DKI60*$C$66</f>
        <v>0</v>
      </c>
      <c r="DKK67" s="880">
        <f t="shared" ref="DKK67" si="1502">DKK60*$C$66</f>
        <v>0</v>
      </c>
      <c r="DKM67" s="880">
        <f t="shared" ref="DKM67" si="1503">DKM60*$C$66</f>
        <v>0</v>
      </c>
      <c r="DKO67" s="880">
        <f t="shared" ref="DKO67" si="1504">DKO60*$C$66</f>
        <v>0</v>
      </c>
      <c r="DKQ67" s="880">
        <f t="shared" ref="DKQ67" si="1505">DKQ60*$C$66</f>
        <v>0</v>
      </c>
      <c r="DKS67" s="880">
        <f t="shared" ref="DKS67" si="1506">DKS60*$C$66</f>
        <v>0</v>
      </c>
      <c r="DKU67" s="880">
        <f t="shared" ref="DKU67" si="1507">DKU60*$C$66</f>
        <v>0</v>
      </c>
      <c r="DKW67" s="880">
        <f t="shared" ref="DKW67" si="1508">DKW60*$C$66</f>
        <v>0</v>
      </c>
      <c r="DKY67" s="880">
        <f t="shared" ref="DKY67" si="1509">DKY60*$C$66</f>
        <v>0</v>
      </c>
      <c r="DLA67" s="880">
        <f t="shared" ref="DLA67" si="1510">DLA60*$C$66</f>
        <v>0</v>
      </c>
      <c r="DLC67" s="880">
        <f t="shared" ref="DLC67" si="1511">DLC60*$C$66</f>
        <v>0</v>
      </c>
      <c r="DLE67" s="880">
        <f t="shared" ref="DLE67" si="1512">DLE60*$C$66</f>
        <v>0</v>
      </c>
      <c r="DLG67" s="880">
        <f t="shared" ref="DLG67" si="1513">DLG60*$C$66</f>
        <v>0</v>
      </c>
      <c r="DLI67" s="880">
        <f t="shared" ref="DLI67" si="1514">DLI60*$C$66</f>
        <v>0</v>
      </c>
      <c r="DLK67" s="880">
        <f t="shared" ref="DLK67" si="1515">DLK60*$C$66</f>
        <v>0</v>
      </c>
      <c r="DLM67" s="880">
        <f t="shared" ref="DLM67" si="1516">DLM60*$C$66</f>
        <v>0</v>
      </c>
      <c r="DLO67" s="880">
        <f t="shared" ref="DLO67" si="1517">DLO60*$C$66</f>
        <v>0</v>
      </c>
      <c r="DLQ67" s="880">
        <f t="shared" ref="DLQ67" si="1518">DLQ60*$C$66</f>
        <v>0</v>
      </c>
      <c r="DLS67" s="880">
        <f t="shared" ref="DLS67" si="1519">DLS60*$C$66</f>
        <v>0</v>
      </c>
      <c r="DLU67" s="880">
        <f t="shared" ref="DLU67" si="1520">DLU60*$C$66</f>
        <v>0</v>
      </c>
      <c r="DLW67" s="880">
        <f t="shared" ref="DLW67" si="1521">DLW60*$C$66</f>
        <v>0</v>
      </c>
      <c r="DLY67" s="880">
        <f t="shared" ref="DLY67" si="1522">DLY60*$C$66</f>
        <v>0</v>
      </c>
      <c r="DMA67" s="880">
        <f t="shared" ref="DMA67" si="1523">DMA60*$C$66</f>
        <v>0</v>
      </c>
      <c r="DMC67" s="880">
        <f t="shared" ref="DMC67" si="1524">DMC60*$C$66</f>
        <v>0</v>
      </c>
      <c r="DME67" s="880">
        <f t="shared" ref="DME67" si="1525">DME60*$C$66</f>
        <v>0</v>
      </c>
      <c r="DMG67" s="880">
        <f t="shared" ref="DMG67" si="1526">DMG60*$C$66</f>
        <v>0</v>
      </c>
      <c r="DMI67" s="880">
        <f t="shared" ref="DMI67" si="1527">DMI60*$C$66</f>
        <v>0</v>
      </c>
      <c r="DMK67" s="880">
        <f t="shared" ref="DMK67" si="1528">DMK60*$C$66</f>
        <v>0</v>
      </c>
      <c r="DMM67" s="880">
        <f t="shared" ref="DMM67" si="1529">DMM60*$C$66</f>
        <v>0</v>
      </c>
      <c r="DMO67" s="880">
        <f t="shared" ref="DMO67" si="1530">DMO60*$C$66</f>
        <v>0</v>
      </c>
      <c r="DMQ67" s="880">
        <f t="shared" ref="DMQ67" si="1531">DMQ60*$C$66</f>
        <v>0</v>
      </c>
      <c r="DMS67" s="880">
        <f t="shared" ref="DMS67" si="1532">DMS60*$C$66</f>
        <v>0</v>
      </c>
      <c r="DMU67" s="880">
        <f t="shared" ref="DMU67" si="1533">DMU60*$C$66</f>
        <v>0</v>
      </c>
      <c r="DMW67" s="880">
        <f t="shared" ref="DMW67" si="1534">DMW60*$C$66</f>
        <v>0</v>
      </c>
      <c r="DMY67" s="880">
        <f t="shared" ref="DMY67" si="1535">DMY60*$C$66</f>
        <v>0</v>
      </c>
      <c r="DNA67" s="880">
        <f t="shared" ref="DNA67" si="1536">DNA60*$C$66</f>
        <v>0</v>
      </c>
      <c r="DNC67" s="880">
        <f t="shared" ref="DNC67" si="1537">DNC60*$C$66</f>
        <v>0</v>
      </c>
      <c r="DNE67" s="880">
        <f t="shared" ref="DNE67" si="1538">DNE60*$C$66</f>
        <v>0</v>
      </c>
      <c r="DNG67" s="880">
        <f t="shared" ref="DNG67" si="1539">DNG60*$C$66</f>
        <v>0</v>
      </c>
      <c r="DNI67" s="880">
        <f t="shared" ref="DNI67" si="1540">DNI60*$C$66</f>
        <v>0</v>
      </c>
      <c r="DNK67" s="880">
        <f t="shared" ref="DNK67" si="1541">DNK60*$C$66</f>
        <v>0</v>
      </c>
      <c r="DNM67" s="880">
        <f t="shared" ref="DNM67" si="1542">DNM60*$C$66</f>
        <v>0</v>
      </c>
      <c r="DNO67" s="880">
        <f t="shared" ref="DNO67" si="1543">DNO60*$C$66</f>
        <v>0</v>
      </c>
      <c r="DNQ67" s="880">
        <f t="shared" ref="DNQ67" si="1544">DNQ60*$C$66</f>
        <v>0</v>
      </c>
      <c r="DNS67" s="880">
        <f t="shared" ref="DNS67" si="1545">DNS60*$C$66</f>
        <v>0</v>
      </c>
      <c r="DNU67" s="880">
        <f t="shared" ref="DNU67" si="1546">DNU60*$C$66</f>
        <v>0</v>
      </c>
      <c r="DNW67" s="880">
        <f t="shared" ref="DNW67" si="1547">DNW60*$C$66</f>
        <v>0</v>
      </c>
      <c r="DNY67" s="880">
        <f t="shared" ref="DNY67" si="1548">DNY60*$C$66</f>
        <v>0</v>
      </c>
      <c r="DOA67" s="880">
        <f t="shared" ref="DOA67" si="1549">DOA60*$C$66</f>
        <v>0</v>
      </c>
      <c r="DOC67" s="880">
        <f t="shared" ref="DOC67" si="1550">DOC60*$C$66</f>
        <v>0</v>
      </c>
      <c r="DOE67" s="880">
        <f t="shared" ref="DOE67" si="1551">DOE60*$C$66</f>
        <v>0</v>
      </c>
      <c r="DOG67" s="880">
        <f t="shared" ref="DOG67" si="1552">DOG60*$C$66</f>
        <v>0</v>
      </c>
      <c r="DOI67" s="880">
        <f t="shared" ref="DOI67" si="1553">DOI60*$C$66</f>
        <v>0</v>
      </c>
      <c r="DOK67" s="880">
        <f t="shared" ref="DOK67" si="1554">DOK60*$C$66</f>
        <v>0</v>
      </c>
      <c r="DOM67" s="880">
        <f t="shared" ref="DOM67" si="1555">DOM60*$C$66</f>
        <v>0</v>
      </c>
      <c r="DOO67" s="880">
        <f t="shared" ref="DOO67" si="1556">DOO60*$C$66</f>
        <v>0</v>
      </c>
      <c r="DOQ67" s="880">
        <f t="shared" ref="DOQ67" si="1557">DOQ60*$C$66</f>
        <v>0</v>
      </c>
      <c r="DOS67" s="880">
        <f t="shared" ref="DOS67" si="1558">DOS60*$C$66</f>
        <v>0</v>
      </c>
      <c r="DOU67" s="880">
        <f t="shared" ref="DOU67" si="1559">DOU60*$C$66</f>
        <v>0</v>
      </c>
      <c r="DOW67" s="880">
        <f t="shared" ref="DOW67" si="1560">DOW60*$C$66</f>
        <v>0</v>
      </c>
      <c r="DOY67" s="880">
        <f t="shared" ref="DOY67" si="1561">DOY60*$C$66</f>
        <v>0</v>
      </c>
      <c r="DPA67" s="880">
        <f t="shared" ref="DPA67" si="1562">DPA60*$C$66</f>
        <v>0</v>
      </c>
      <c r="DPC67" s="880">
        <f t="shared" ref="DPC67" si="1563">DPC60*$C$66</f>
        <v>0</v>
      </c>
      <c r="DPE67" s="880">
        <f t="shared" ref="DPE67" si="1564">DPE60*$C$66</f>
        <v>0</v>
      </c>
      <c r="DPG67" s="880">
        <f t="shared" ref="DPG67" si="1565">DPG60*$C$66</f>
        <v>0</v>
      </c>
      <c r="DPI67" s="880">
        <f t="shared" ref="DPI67" si="1566">DPI60*$C$66</f>
        <v>0</v>
      </c>
      <c r="DPK67" s="880">
        <f t="shared" ref="DPK67" si="1567">DPK60*$C$66</f>
        <v>0</v>
      </c>
      <c r="DPM67" s="880">
        <f t="shared" ref="DPM67" si="1568">DPM60*$C$66</f>
        <v>0</v>
      </c>
      <c r="DPO67" s="880">
        <f t="shared" ref="DPO67" si="1569">DPO60*$C$66</f>
        <v>0</v>
      </c>
      <c r="DPQ67" s="880">
        <f t="shared" ref="DPQ67" si="1570">DPQ60*$C$66</f>
        <v>0</v>
      </c>
      <c r="DPS67" s="880">
        <f t="shared" ref="DPS67" si="1571">DPS60*$C$66</f>
        <v>0</v>
      </c>
      <c r="DPU67" s="880">
        <f t="shared" ref="DPU67" si="1572">DPU60*$C$66</f>
        <v>0</v>
      </c>
      <c r="DPW67" s="880">
        <f t="shared" ref="DPW67" si="1573">DPW60*$C$66</f>
        <v>0</v>
      </c>
      <c r="DPY67" s="880">
        <f t="shared" ref="DPY67" si="1574">DPY60*$C$66</f>
        <v>0</v>
      </c>
      <c r="DQA67" s="880">
        <f t="shared" ref="DQA67" si="1575">DQA60*$C$66</f>
        <v>0</v>
      </c>
      <c r="DQC67" s="880">
        <f t="shared" ref="DQC67" si="1576">DQC60*$C$66</f>
        <v>0</v>
      </c>
      <c r="DQE67" s="880">
        <f t="shared" ref="DQE67" si="1577">DQE60*$C$66</f>
        <v>0</v>
      </c>
      <c r="DQG67" s="880">
        <f t="shared" ref="DQG67" si="1578">DQG60*$C$66</f>
        <v>0</v>
      </c>
      <c r="DQI67" s="880">
        <f t="shared" ref="DQI67" si="1579">DQI60*$C$66</f>
        <v>0</v>
      </c>
      <c r="DQK67" s="880">
        <f t="shared" ref="DQK67" si="1580">DQK60*$C$66</f>
        <v>0</v>
      </c>
      <c r="DQM67" s="880">
        <f t="shared" ref="DQM67" si="1581">DQM60*$C$66</f>
        <v>0</v>
      </c>
      <c r="DQO67" s="880">
        <f t="shared" ref="DQO67" si="1582">DQO60*$C$66</f>
        <v>0</v>
      </c>
      <c r="DQQ67" s="880">
        <f t="shared" ref="DQQ67" si="1583">DQQ60*$C$66</f>
        <v>0</v>
      </c>
      <c r="DQS67" s="880">
        <f t="shared" ref="DQS67" si="1584">DQS60*$C$66</f>
        <v>0</v>
      </c>
      <c r="DQU67" s="880">
        <f t="shared" ref="DQU67" si="1585">DQU60*$C$66</f>
        <v>0</v>
      </c>
      <c r="DQW67" s="880">
        <f t="shared" ref="DQW67" si="1586">DQW60*$C$66</f>
        <v>0</v>
      </c>
      <c r="DQY67" s="880">
        <f t="shared" ref="DQY67" si="1587">DQY60*$C$66</f>
        <v>0</v>
      </c>
      <c r="DRA67" s="880">
        <f t="shared" ref="DRA67" si="1588">DRA60*$C$66</f>
        <v>0</v>
      </c>
      <c r="DRC67" s="880">
        <f t="shared" ref="DRC67" si="1589">DRC60*$C$66</f>
        <v>0</v>
      </c>
      <c r="DRE67" s="880">
        <f t="shared" ref="DRE67" si="1590">DRE60*$C$66</f>
        <v>0</v>
      </c>
      <c r="DRG67" s="880">
        <f t="shared" ref="DRG67" si="1591">DRG60*$C$66</f>
        <v>0</v>
      </c>
      <c r="DRI67" s="880">
        <f t="shared" ref="DRI67" si="1592">DRI60*$C$66</f>
        <v>0</v>
      </c>
      <c r="DRK67" s="880">
        <f t="shared" ref="DRK67" si="1593">DRK60*$C$66</f>
        <v>0</v>
      </c>
      <c r="DRM67" s="880">
        <f t="shared" ref="DRM67" si="1594">DRM60*$C$66</f>
        <v>0</v>
      </c>
      <c r="DRO67" s="880">
        <f t="shared" ref="DRO67" si="1595">DRO60*$C$66</f>
        <v>0</v>
      </c>
      <c r="DRQ67" s="880">
        <f t="shared" ref="DRQ67" si="1596">DRQ60*$C$66</f>
        <v>0</v>
      </c>
      <c r="DRS67" s="880">
        <f t="shared" ref="DRS67" si="1597">DRS60*$C$66</f>
        <v>0</v>
      </c>
      <c r="DRU67" s="880">
        <f t="shared" ref="DRU67" si="1598">DRU60*$C$66</f>
        <v>0</v>
      </c>
      <c r="DRW67" s="880">
        <f t="shared" ref="DRW67" si="1599">DRW60*$C$66</f>
        <v>0</v>
      </c>
      <c r="DRY67" s="880">
        <f t="shared" ref="DRY67" si="1600">DRY60*$C$66</f>
        <v>0</v>
      </c>
      <c r="DSA67" s="880">
        <f t="shared" ref="DSA67" si="1601">DSA60*$C$66</f>
        <v>0</v>
      </c>
      <c r="DSC67" s="880">
        <f t="shared" ref="DSC67" si="1602">DSC60*$C$66</f>
        <v>0</v>
      </c>
      <c r="DSE67" s="880">
        <f t="shared" ref="DSE67" si="1603">DSE60*$C$66</f>
        <v>0</v>
      </c>
      <c r="DSG67" s="880">
        <f t="shared" ref="DSG67" si="1604">DSG60*$C$66</f>
        <v>0</v>
      </c>
      <c r="DSI67" s="880">
        <f t="shared" ref="DSI67" si="1605">DSI60*$C$66</f>
        <v>0</v>
      </c>
      <c r="DSK67" s="880">
        <f t="shared" ref="DSK67" si="1606">DSK60*$C$66</f>
        <v>0</v>
      </c>
      <c r="DSM67" s="880">
        <f t="shared" ref="DSM67" si="1607">DSM60*$C$66</f>
        <v>0</v>
      </c>
      <c r="DSO67" s="880">
        <f t="shared" ref="DSO67" si="1608">DSO60*$C$66</f>
        <v>0</v>
      </c>
      <c r="DSQ67" s="880">
        <f t="shared" ref="DSQ67" si="1609">DSQ60*$C$66</f>
        <v>0</v>
      </c>
      <c r="DSS67" s="880">
        <f t="shared" ref="DSS67" si="1610">DSS60*$C$66</f>
        <v>0</v>
      </c>
      <c r="DSU67" s="880">
        <f t="shared" ref="DSU67" si="1611">DSU60*$C$66</f>
        <v>0</v>
      </c>
      <c r="DSW67" s="880">
        <f t="shared" ref="DSW67" si="1612">DSW60*$C$66</f>
        <v>0</v>
      </c>
      <c r="DSY67" s="880">
        <f t="shared" ref="DSY67" si="1613">DSY60*$C$66</f>
        <v>0</v>
      </c>
      <c r="DTA67" s="880">
        <f t="shared" ref="DTA67" si="1614">DTA60*$C$66</f>
        <v>0</v>
      </c>
      <c r="DTC67" s="880">
        <f t="shared" ref="DTC67" si="1615">DTC60*$C$66</f>
        <v>0</v>
      </c>
      <c r="DTE67" s="880">
        <f t="shared" ref="DTE67" si="1616">DTE60*$C$66</f>
        <v>0</v>
      </c>
      <c r="DTG67" s="880">
        <f t="shared" ref="DTG67" si="1617">DTG60*$C$66</f>
        <v>0</v>
      </c>
      <c r="DTI67" s="880">
        <f t="shared" ref="DTI67" si="1618">DTI60*$C$66</f>
        <v>0</v>
      </c>
      <c r="DTK67" s="880">
        <f t="shared" ref="DTK67" si="1619">DTK60*$C$66</f>
        <v>0</v>
      </c>
      <c r="DTM67" s="880">
        <f t="shared" ref="DTM67" si="1620">DTM60*$C$66</f>
        <v>0</v>
      </c>
      <c r="DTO67" s="880">
        <f t="shared" ref="DTO67" si="1621">DTO60*$C$66</f>
        <v>0</v>
      </c>
      <c r="DTQ67" s="880">
        <f t="shared" ref="DTQ67" si="1622">DTQ60*$C$66</f>
        <v>0</v>
      </c>
      <c r="DTS67" s="880">
        <f t="shared" ref="DTS67" si="1623">DTS60*$C$66</f>
        <v>0</v>
      </c>
      <c r="DTU67" s="880">
        <f t="shared" ref="DTU67" si="1624">DTU60*$C$66</f>
        <v>0</v>
      </c>
      <c r="DTW67" s="880">
        <f t="shared" ref="DTW67" si="1625">DTW60*$C$66</f>
        <v>0</v>
      </c>
      <c r="DTY67" s="880">
        <f t="shared" ref="DTY67" si="1626">DTY60*$C$66</f>
        <v>0</v>
      </c>
      <c r="DUA67" s="880">
        <f t="shared" ref="DUA67" si="1627">DUA60*$C$66</f>
        <v>0</v>
      </c>
      <c r="DUC67" s="880">
        <f t="shared" ref="DUC67" si="1628">DUC60*$C$66</f>
        <v>0</v>
      </c>
      <c r="DUE67" s="880">
        <f t="shared" ref="DUE67" si="1629">DUE60*$C$66</f>
        <v>0</v>
      </c>
      <c r="DUG67" s="880">
        <f t="shared" ref="DUG67" si="1630">DUG60*$C$66</f>
        <v>0</v>
      </c>
      <c r="DUI67" s="880">
        <f t="shared" ref="DUI67" si="1631">DUI60*$C$66</f>
        <v>0</v>
      </c>
      <c r="DUK67" s="880">
        <f t="shared" ref="DUK67" si="1632">DUK60*$C$66</f>
        <v>0</v>
      </c>
      <c r="DUM67" s="880">
        <f t="shared" ref="DUM67" si="1633">DUM60*$C$66</f>
        <v>0</v>
      </c>
      <c r="DUO67" s="880">
        <f t="shared" ref="DUO67" si="1634">DUO60*$C$66</f>
        <v>0</v>
      </c>
      <c r="DUQ67" s="880">
        <f t="shared" ref="DUQ67" si="1635">DUQ60*$C$66</f>
        <v>0</v>
      </c>
      <c r="DUS67" s="880">
        <f t="shared" ref="DUS67" si="1636">DUS60*$C$66</f>
        <v>0</v>
      </c>
      <c r="DUU67" s="880">
        <f t="shared" ref="DUU67" si="1637">DUU60*$C$66</f>
        <v>0</v>
      </c>
      <c r="DUW67" s="880">
        <f t="shared" ref="DUW67" si="1638">DUW60*$C$66</f>
        <v>0</v>
      </c>
      <c r="DUY67" s="880">
        <f t="shared" ref="DUY67" si="1639">DUY60*$C$66</f>
        <v>0</v>
      </c>
      <c r="DVA67" s="880">
        <f t="shared" ref="DVA67" si="1640">DVA60*$C$66</f>
        <v>0</v>
      </c>
      <c r="DVC67" s="880">
        <f t="shared" ref="DVC67" si="1641">DVC60*$C$66</f>
        <v>0</v>
      </c>
      <c r="DVE67" s="880">
        <f t="shared" ref="DVE67" si="1642">DVE60*$C$66</f>
        <v>0</v>
      </c>
      <c r="DVG67" s="880">
        <f t="shared" ref="DVG67" si="1643">DVG60*$C$66</f>
        <v>0</v>
      </c>
      <c r="DVI67" s="880">
        <f t="shared" ref="DVI67" si="1644">DVI60*$C$66</f>
        <v>0</v>
      </c>
      <c r="DVK67" s="880">
        <f t="shared" ref="DVK67" si="1645">DVK60*$C$66</f>
        <v>0</v>
      </c>
      <c r="DVM67" s="880">
        <f t="shared" ref="DVM67" si="1646">DVM60*$C$66</f>
        <v>0</v>
      </c>
      <c r="DVO67" s="880">
        <f t="shared" ref="DVO67" si="1647">DVO60*$C$66</f>
        <v>0</v>
      </c>
      <c r="DVQ67" s="880">
        <f t="shared" ref="DVQ67" si="1648">DVQ60*$C$66</f>
        <v>0</v>
      </c>
      <c r="DVS67" s="880">
        <f t="shared" ref="DVS67" si="1649">DVS60*$C$66</f>
        <v>0</v>
      </c>
      <c r="DVU67" s="880">
        <f t="shared" ref="DVU67" si="1650">DVU60*$C$66</f>
        <v>0</v>
      </c>
      <c r="DVW67" s="880">
        <f t="shared" ref="DVW67" si="1651">DVW60*$C$66</f>
        <v>0</v>
      </c>
      <c r="DVY67" s="880">
        <f t="shared" ref="DVY67" si="1652">DVY60*$C$66</f>
        <v>0</v>
      </c>
      <c r="DWA67" s="880">
        <f t="shared" ref="DWA67" si="1653">DWA60*$C$66</f>
        <v>0</v>
      </c>
      <c r="DWC67" s="880">
        <f t="shared" ref="DWC67" si="1654">DWC60*$C$66</f>
        <v>0</v>
      </c>
      <c r="DWE67" s="880">
        <f t="shared" ref="DWE67" si="1655">DWE60*$C$66</f>
        <v>0</v>
      </c>
      <c r="DWG67" s="880">
        <f t="shared" ref="DWG67" si="1656">DWG60*$C$66</f>
        <v>0</v>
      </c>
      <c r="DWI67" s="880">
        <f t="shared" ref="DWI67" si="1657">DWI60*$C$66</f>
        <v>0</v>
      </c>
      <c r="DWK67" s="880">
        <f t="shared" ref="DWK67" si="1658">DWK60*$C$66</f>
        <v>0</v>
      </c>
      <c r="DWM67" s="880">
        <f t="shared" ref="DWM67" si="1659">DWM60*$C$66</f>
        <v>0</v>
      </c>
      <c r="DWO67" s="880">
        <f t="shared" ref="DWO67" si="1660">DWO60*$C$66</f>
        <v>0</v>
      </c>
      <c r="DWQ67" s="880">
        <f t="shared" ref="DWQ67" si="1661">DWQ60*$C$66</f>
        <v>0</v>
      </c>
      <c r="DWS67" s="880">
        <f t="shared" ref="DWS67" si="1662">DWS60*$C$66</f>
        <v>0</v>
      </c>
      <c r="DWU67" s="880">
        <f t="shared" ref="DWU67" si="1663">DWU60*$C$66</f>
        <v>0</v>
      </c>
      <c r="DWW67" s="880">
        <f t="shared" ref="DWW67" si="1664">DWW60*$C$66</f>
        <v>0</v>
      </c>
      <c r="DWY67" s="880">
        <f t="shared" ref="DWY67" si="1665">DWY60*$C$66</f>
        <v>0</v>
      </c>
      <c r="DXA67" s="880">
        <f t="shared" ref="DXA67" si="1666">DXA60*$C$66</f>
        <v>0</v>
      </c>
      <c r="DXC67" s="880">
        <f t="shared" ref="DXC67" si="1667">DXC60*$C$66</f>
        <v>0</v>
      </c>
      <c r="DXE67" s="880">
        <f t="shared" ref="DXE67" si="1668">DXE60*$C$66</f>
        <v>0</v>
      </c>
      <c r="DXG67" s="880">
        <f t="shared" ref="DXG67" si="1669">DXG60*$C$66</f>
        <v>0</v>
      </c>
      <c r="DXI67" s="880">
        <f t="shared" ref="DXI67" si="1670">DXI60*$C$66</f>
        <v>0</v>
      </c>
      <c r="DXK67" s="880">
        <f t="shared" ref="DXK67" si="1671">DXK60*$C$66</f>
        <v>0</v>
      </c>
      <c r="DXM67" s="880">
        <f t="shared" ref="DXM67" si="1672">DXM60*$C$66</f>
        <v>0</v>
      </c>
      <c r="DXO67" s="880">
        <f t="shared" ref="DXO67" si="1673">DXO60*$C$66</f>
        <v>0</v>
      </c>
      <c r="DXQ67" s="880">
        <f t="shared" ref="DXQ67" si="1674">DXQ60*$C$66</f>
        <v>0</v>
      </c>
      <c r="DXS67" s="880">
        <f t="shared" ref="DXS67" si="1675">DXS60*$C$66</f>
        <v>0</v>
      </c>
      <c r="DXU67" s="880">
        <f t="shared" ref="DXU67" si="1676">DXU60*$C$66</f>
        <v>0</v>
      </c>
      <c r="DXW67" s="880">
        <f t="shared" ref="DXW67" si="1677">DXW60*$C$66</f>
        <v>0</v>
      </c>
      <c r="DXY67" s="880">
        <f t="shared" ref="DXY67" si="1678">DXY60*$C$66</f>
        <v>0</v>
      </c>
      <c r="DYA67" s="880">
        <f t="shared" ref="DYA67" si="1679">DYA60*$C$66</f>
        <v>0</v>
      </c>
      <c r="DYC67" s="880">
        <f t="shared" ref="DYC67" si="1680">DYC60*$C$66</f>
        <v>0</v>
      </c>
      <c r="DYE67" s="880">
        <f t="shared" ref="DYE67" si="1681">DYE60*$C$66</f>
        <v>0</v>
      </c>
      <c r="DYG67" s="880">
        <f t="shared" ref="DYG67" si="1682">DYG60*$C$66</f>
        <v>0</v>
      </c>
      <c r="DYI67" s="880">
        <f t="shared" ref="DYI67" si="1683">DYI60*$C$66</f>
        <v>0</v>
      </c>
      <c r="DYK67" s="880">
        <f t="shared" ref="DYK67" si="1684">DYK60*$C$66</f>
        <v>0</v>
      </c>
      <c r="DYM67" s="880">
        <f t="shared" ref="DYM67" si="1685">DYM60*$C$66</f>
        <v>0</v>
      </c>
      <c r="DYO67" s="880">
        <f t="shared" ref="DYO67" si="1686">DYO60*$C$66</f>
        <v>0</v>
      </c>
      <c r="DYQ67" s="880">
        <f t="shared" ref="DYQ67" si="1687">DYQ60*$C$66</f>
        <v>0</v>
      </c>
      <c r="DYS67" s="880">
        <f t="shared" ref="DYS67" si="1688">DYS60*$C$66</f>
        <v>0</v>
      </c>
      <c r="DYU67" s="880">
        <f t="shared" ref="DYU67" si="1689">DYU60*$C$66</f>
        <v>0</v>
      </c>
      <c r="DYW67" s="880">
        <f t="shared" ref="DYW67" si="1690">DYW60*$C$66</f>
        <v>0</v>
      </c>
      <c r="DYY67" s="880">
        <f t="shared" ref="DYY67" si="1691">DYY60*$C$66</f>
        <v>0</v>
      </c>
      <c r="DZA67" s="880">
        <f t="shared" ref="DZA67" si="1692">DZA60*$C$66</f>
        <v>0</v>
      </c>
      <c r="DZC67" s="880">
        <f t="shared" ref="DZC67" si="1693">DZC60*$C$66</f>
        <v>0</v>
      </c>
      <c r="DZE67" s="880">
        <f t="shared" ref="DZE67" si="1694">DZE60*$C$66</f>
        <v>0</v>
      </c>
      <c r="DZG67" s="880">
        <f t="shared" ref="DZG67" si="1695">DZG60*$C$66</f>
        <v>0</v>
      </c>
      <c r="DZI67" s="880">
        <f t="shared" ref="DZI67" si="1696">DZI60*$C$66</f>
        <v>0</v>
      </c>
      <c r="DZK67" s="880">
        <f t="shared" ref="DZK67" si="1697">DZK60*$C$66</f>
        <v>0</v>
      </c>
      <c r="DZM67" s="880">
        <f t="shared" ref="DZM67" si="1698">DZM60*$C$66</f>
        <v>0</v>
      </c>
      <c r="DZO67" s="880">
        <f t="shared" ref="DZO67" si="1699">DZO60*$C$66</f>
        <v>0</v>
      </c>
      <c r="DZQ67" s="880">
        <f t="shared" ref="DZQ67" si="1700">DZQ60*$C$66</f>
        <v>0</v>
      </c>
      <c r="DZS67" s="880">
        <f t="shared" ref="DZS67" si="1701">DZS60*$C$66</f>
        <v>0</v>
      </c>
      <c r="DZU67" s="880">
        <f t="shared" ref="DZU67" si="1702">DZU60*$C$66</f>
        <v>0</v>
      </c>
      <c r="DZW67" s="880">
        <f t="shared" ref="DZW67" si="1703">DZW60*$C$66</f>
        <v>0</v>
      </c>
      <c r="DZY67" s="880">
        <f t="shared" ref="DZY67" si="1704">DZY60*$C$66</f>
        <v>0</v>
      </c>
      <c r="EAA67" s="880">
        <f t="shared" ref="EAA67" si="1705">EAA60*$C$66</f>
        <v>0</v>
      </c>
      <c r="EAC67" s="880">
        <f t="shared" ref="EAC67" si="1706">EAC60*$C$66</f>
        <v>0</v>
      </c>
      <c r="EAE67" s="880">
        <f t="shared" ref="EAE67" si="1707">EAE60*$C$66</f>
        <v>0</v>
      </c>
      <c r="EAG67" s="880">
        <f t="shared" ref="EAG67" si="1708">EAG60*$C$66</f>
        <v>0</v>
      </c>
      <c r="EAI67" s="880">
        <f t="shared" ref="EAI67" si="1709">EAI60*$C$66</f>
        <v>0</v>
      </c>
      <c r="EAK67" s="880">
        <f t="shared" ref="EAK67" si="1710">EAK60*$C$66</f>
        <v>0</v>
      </c>
      <c r="EAM67" s="880">
        <f t="shared" ref="EAM67" si="1711">EAM60*$C$66</f>
        <v>0</v>
      </c>
      <c r="EAO67" s="880">
        <f t="shared" ref="EAO67" si="1712">EAO60*$C$66</f>
        <v>0</v>
      </c>
      <c r="EAQ67" s="880">
        <f t="shared" ref="EAQ67" si="1713">EAQ60*$C$66</f>
        <v>0</v>
      </c>
      <c r="EAS67" s="880">
        <f t="shared" ref="EAS67" si="1714">EAS60*$C$66</f>
        <v>0</v>
      </c>
      <c r="EAU67" s="880">
        <f t="shared" ref="EAU67" si="1715">EAU60*$C$66</f>
        <v>0</v>
      </c>
      <c r="EAW67" s="880">
        <f t="shared" ref="EAW67" si="1716">EAW60*$C$66</f>
        <v>0</v>
      </c>
      <c r="EAY67" s="880">
        <f t="shared" ref="EAY67" si="1717">EAY60*$C$66</f>
        <v>0</v>
      </c>
      <c r="EBA67" s="880">
        <f t="shared" ref="EBA67" si="1718">EBA60*$C$66</f>
        <v>0</v>
      </c>
      <c r="EBC67" s="880">
        <f t="shared" ref="EBC67" si="1719">EBC60*$C$66</f>
        <v>0</v>
      </c>
      <c r="EBE67" s="880">
        <f t="shared" ref="EBE67" si="1720">EBE60*$C$66</f>
        <v>0</v>
      </c>
      <c r="EBG67" s="880">
        <f t="shared" ref="EBG67" si="1721">EBG60*$C$66</f>
        <v>0</v>
      </c>
      <c r="EBI67" s="880">
        <f t="shared" ref="EBI67" si="1722">EBI60*$C$66</f>
        <v>0</v>
      </c>
      <c r="EBK67" s="880">
        <f t="shared" ref="EBK67" si="1723">EBK60*$C$66</f>
        <v>0</v>
      </c>
      <c r="EBM67" s="880">
        <f t="shared" ref="EBM67" si="1724">EBM60*$C$66</f>
        <v>0</v>
      </c>
      <c r="EBO67" s="880">
        <f t="shared" ref="EBO67" si="1725">EBO60*$C$66</f>
        <v>0</v>
      </c>
      <c r="EBQ67" s="880">
        <f t="shared" ref="EBQ67" si="1726">EBQ60*$C$66</f>
        <v>0</v>
      </c>
      <c r="EBS67" s="880">
        <f t="shared" ref="EBS67" si="1727">EBS60*$C$66</f>
        <v>0</v>
      </c>
      <c r="EBU67" s="880">
        <f t="shared" ref="EBU67" si="1728">EBU60*$C$66</f>
        <v>0</v>
      </c>
      <c r="EBW67" s="880">
        <f t="shared" ref="EBW67" si="1729">EBW60*$C$66</f>
        <v>0</v>
      </c>
      <c r="EBY67" s="880">
        <f t="shared" ref="EBY67" si="1730">EBY60*$C$66</f>
        <v>0</v>
      </c>
      <c r="ECA67" s="880">
        <f t="shared" ref="ECA67" si="1731">ECA60*$C$66</f>
        <v>0</v>
      </c>
      <c r="ECC67" s="880">
        <f t="shared" ref="ECC67" si="1732">ECC60*$C$66</f>
        <v>0</v>
      </c>
      <c r="ECE67" s="880">
        <f t="shared" ref="ECE67" si="1733">ECE60*$C$66</f>
        <v>0</v>
      </c>
      <c r="ECG67" s="880">
        <f t="shared" ref="ECG67" si="1734">ECG60*$C$66</f>
        <v>0</v>
      </c>
      <c r="ECI67" s="880">
        <f t="shared" ref="ECI67" si="1735">ECI60*$C$66</f>
        <v>0</v>
      </c>
      <c r="ECK67" s="880">
        <f t="shared" ref="ECK67" si="1736">ECK60*$C$66</f>
        <v>0</v>
      </c>
      <c r="ECM67" s="880">
        <f t="shared" ref="ECM67" si="1737">ECM60*$C$66</f>
        <v>0</v>
      </c>
      <c r="ECO67" s="880">
        <f t="shared" ref="ECO67" si="1738">ECO60*$C$66</f>
        <v>0</v>
      </c>
      <c r="ECQ67" s="880">
        <f t="shared" ref="ECQ67" si="1739">ECQ60*$C$66</f>
        <v>0</v>
      </c>
      <c r="ECS67" s="880">
        <f t="shared" ref="ECS67" si="1740">ECS60*$C$66</f>
        <v>0</v>
      </c>
      <c r="ECU67" s="880">
        <f t="shared" ref="ECU67" si="1741">ECU60*$C$66</f>
        <v>0</v>
      </c>
      <c r="ECW67" s="880">
        <f t="shared" ref="ECW67" si="1742">ECW60*$C$66</f>
        <v>0</v>
      </c>
      <c r="ECY67" s="880">
        <f t="shared" ref="ECY67" si="1743">ECY60*$C$66</f>
        <v>0</v>
      </c>
      <c r="EDA67" s="880">
        <f t="shared" ref="EDA67" si="1744">EDA60*$C$66</f>
        <v>0</v>
      </c>
      <c r="EDC67" s="880">
        <f t="shared" ref="EDC67" si="1745">EDC60*$C$66</f>
        <v>0</v>
      </c>
      <c r="EDE67" s="880">
        <f t="shared" ref="EDE67" si="1746">EDE60*$C$66</f>
        <v>0</v>
      </c>
      <c r="EDG67" s="880">
        <f t="shared" ref="EDG67" si="1747">EDG60*$C$66</f>
        <v>0</v>
      </c>
      <c r="EDI67" s="880">
        <f t="shared" ref="EDI67" si="1748">EDI60*$C$66</f>
        <v>0</v>
      </c>
      <c r="EDK67" s="880">
        <f t="shared" ref="EDK67" si="1749">EDK60*$C$66</f>
        <v>0</v>
      </c>
      <c r="EDM67" s="880">
        <f t="shared" ref="EDM67" si="1750">EDM60*$C$66</f>
        <v>0</v>
      </c>
      <c r="EDO67" s="880">
        <f t="shared" ref="EDO67" si="1751">EDO60*$C$66</f>
        <v>0</v>
      </c>
      <c r="EDQ67" s="880">
        <f t="shared" ref="EDQ67" si="1752">EDQ60*$C$66</f>
        <v>0</v>
      </c>
      <c r="EDS67" s="880">
        <f t="shared" ref="EDS67" si="1753">EDS60*$C$66</f>
        <v>0</v>
      </c>
      <c r="EDU67" s="880">
        <f t="shared" ref="EDU67" si="1754">EDU60*$C$66</f>
        <v>0</v>
      </c>
      <c r="EDW67" s="880">
        <f t="shared" ref="EDW67" si="1755">EDW60*$C$66</f>
        <v>0</v>
      </c>
      <c r="EDY67" s="880">
        <f t="shared" ref="EDY67" si="1756">EDY60*$C$66</f>
        <v>0</v>
      </c>
      <c r="EEA67" s="880">
        <f t="shared" ref="EEA67" si="1757">EEA60*$C$66</f>
        <v>0</v>
      </c>
      <c r="EEC67" s="880">
        <f t="shared" ref="EEC67" si="1758">EEC60*$C$66</f>
        <v>0</v>
      </c>
      <c r="EEE67" s="880">
        <f t="shared" ref="EEE67" si="1759">EEE60*$C$66</f>
        <v>0</v>
      </c>
      <c r="EEG67" s="880">
        <f t="shared" ref="EEG67" si="1760">EEG60*$C$66</f>
        <v>0</v>
      </c>
      <c r="EEI67" s="880">
        <f t="shared" ref="EEI67" si="1761">EEI60*$C$66</f>
        <v>0</v>
      </c>
      <c r="EEK67" s="880">
        <f t="shared" ref="EEK67" si="1762">EEK60*$C$66</f>
        <v>0</v>
      </c>
      <c r="EEM67" s="880">
        <f t="shared" ref="EEM67" si="1763">EEM60*$C$66</f>
        <v>0</v>
      </c>
      <c r="EEO67" s="880">
        <f t="shared" ref="EEO67" si="1764">EEO60*$C$66</f>
        <v>0</v>
      </c>
      <c r="EEQ67" s="880">
        <f t="shared" ref="EEQ67" si="1765">EEQ60*$C$66</f>
        <v>0</v>
      </c>
      <c r="EES67" s="880">
        <f t="shared" ref="EES67" si="1766">EES60*$C$66</f>
        <v>0</v>
      </c>
      <c r="EEU67" s="880">
        <f t="shared" ref="EEU67" si="1767">EEU60*$C$66</f>
        <v>0</v>
      </c>
      <c r="EEW67" s="880">
        <f t="shared" ref="EEW67" si="1768">EEW60*$C$66</f>
        <v>0</v>
      </c>
      <c r="EEY67" s="880">
        <f t="shared" ref="EEY67" si="1769">EEY60*$C$66</f>
        <v>0</v>
      </c>
      <c r="EFA67" s="880">
        <f t="shared" ref="EFA67" si="1770">EFA60*$C$66</f>
        <v>0</v>
      </c>
      <c r="EFC67" s="880">
        <f t="shared" ref="EFC67" si="1771">EFC60*$C$66</f>
        <v>0</v>
      </c>
      <c r="EFE67" s="880">
        <f t="shared" ref="EFE67" si="1772">EFE60*$C$66</f>
        <v>0</v>
      </c>
      <c r="EFG67" s="880">
        <f t="shared" ref="EFG67" si="1773">EFG60*$C$66</f>
        <v>0</v>
      </c>
      <c r="EFI67" s="880">
        <f t="shared" ref="EFI67" si="1774">EFI60*$C$66</f>
        <v>0</v>
      </c>
      <c r="EFK67" s="880">
        <f t="shared" ref="EFK67" si="1775">EFK60*$C$66</f>
        <v>0</v>
      </c>
      <c r="EFM67" s="880">
        <f t="shared" ref="EFM67" si="1776">EFM60*$C$66</f>
        <v>0</v>
      </c>
      <c r="EFO67" s="880">
        <f t="shared" ref="EFO67" si="1777">EFO60*$C$66</f>
        <v>0</v>
      </c>
      <c r="EFQ67" s="880">
        <f t="shared" ref="EFQ67" si="1778">EFQ60*$C$66</f>
        <v>0</v>
      </c>
      <c r="EFS67" s="880">
        <f t="shared" ref="EFS67" si="1779">EFS60*$C$66</f>
        <v>0</v>
      </c>
      <c r="EFU67" s="880">
        <f t="shared" ref="EFU67" si="1780">EFU60*$C$66</f>
        <v>0</v>
      </c>
      <c r="EFW67" s="880">
        <f t="shared" ref="EFW67" si="1781">EFW60*$C$66</f>
        <v>0</v>
      </c>
      <c r="EFY67" s="880">
        <f t="shared" ref="EFY67" si="1782">EFY60*$C$66</f>
        <v>0</v>
      </c>
      <c r="EGA67" s="880">
        <f t="shared" ref="EGA67" si="1783">EGA60*$C$66</f>
        <v>0</v>
      </c>
      <c r="EGC67" s="880">
        <f t="shared" ref="EGC67" si="1784">EGC60*$C$66</f>
        <v>0</v>
      </c>
      <c r="EGE67" s="880">
        <f t="shared" ref="EGE67" si="1785">EGE60*$C$66</f>
        <v>0</v>
      </c>
      <c r="EGG67" s="880">
        <f t="shared" ref="EGG67" si="1786">EGG60*$C$66</f>
        <v>0</v>
      </c>
      <c r="EGI67" s="880">
        <f t="shared" ref="EGI67" si="1787">EGI60*$C$66</f>
        <v>0</v>
      </c>
      <c r="EGK67" s="880">
        <f t="shared" ref="EGK67" si="1788">EGK60*$C$66</f>
        <v>0</v>
      </c>
      <c r="EGM67" s="880">
        <f t="shared" ref="EGM67" si="1789">EGM60*$C$66</f>
        <v>0</v>
      </c>
      <c r="EGO67" s="880">
        <f t="shared" ref="EGO67" si="1790">EGO60*$C$66</f>
        <v>0</v>
      </c>
      <c r="EGQ67" s="880">
        <f t="shared" ref="EGQ67" si="1791">EGQ60*$C$66</f>
        <v>0</v>
      </c>
      <c r="EGS67" s="880">
        <f t="shared" ref="EGS67" si="1792">EGS60*$C$66</f>
        <v>0</v>
      </c>
      <c r="EGU67" s="880">
        <f t="shared" ref="EGU67" si="1793">EGU60*$C$66</f>
        <v>0</v>
      </c>
      <c r="EGW67" s="880">
        <f t="shared" ref="EGW67" si="1794">EGW60*$C$66</f>
        <v>0</v>
      </c>
      <c r="EGY67" s="880">
        <f t="shared" ref="EGY67" si="1795">EGY60*$C$66</f>
        <v>0</v>
      </c>
      <c r="EHA67" s="880">
        <f t="shared" ref="EHA67" si="1796">EHA60*$C$66</f>
        <v>0</v>
      </c>
      <c r="EHC67" s="880">
        <f t="shared" ref="EHC67" si="1797">EHC60*$C$66</f>
        <v>0</v>
      </c>
      <c r="EHE67" s="880">
        <f t="shared" ref="EHE67" si="1798">EHE60*$C$66</f>
        <v>0</v>
      </c>
      <c r="EHG67" s="880">
        <f t="shared" ref="EHG67" si="1799">EHG60*$C$66</f>
        <v>0</v>
      </c>
      <c r="EHI67" s="880">
        <f t="shared" ref="EHI67" si="1800">EHI60*$C$66</f>
        <v>0</v>
      </c>
      <c r="EHK67" s="880">
        <f t="shared" ref="EHK67" si="1801">EHK60*$C$66</f>
        <v>0</v>
      </c>
      <c r="EHM67" s="880">
        <f t="shared" ref="EHM67" si="1802">EHM60*$C$66</f>
        <v>0</v>
      </c>
      <c r="EHO67" s="880">
        <f t="shared" ref="EHO67" si="1803">EHO60*$C$66</f>
        <v>0</v>
      </c>
      <c r="EHQ67" s="880">
        <f t="shared" ref="EHQ67" si="1804">EHQ60*$C$66</f>
        <v>0</v>
      </c>
      <c r="EHS67" s="880">
        <f t="shared" ref="EHS67" si="1805">EHS60*$C$66</f>
        <v>0</v>
      </c>
      <c r="EHU67" s="880">
        <f t="shared" ref="EHU67" si="1806">EHU60*$C$66</f>
        <v>0</v>
      </c>
      <c r="EHW67" s="880">
        <f t="shared" ref="EHW67" si="1807">EHW60*$C$66</f>
        <v>0</v>
      </c>
      <c r="EHY67" s="880">
        <f t="shared" ref="EHY67" si="1808">EHY60*$C$66</f>
        <v>0</v>
      </c>
      <c r="EIA67" s="880">
        <f t="shared" ref="EIA67" si="1809">EIA60*$C$66</f>
        <v>0</v>
      </c>
      <c r="EIC67" s="880">
        <f t="shared" ref="EIC67" si="1810">EIC60*$C$66</f>
        <v>0</v>
      </c>
      <c r="EIE67" s="880">
        <f t="shared" ref="EIE67" si="1811">EIE60*$C$66</f>
        <v>0</v>
      </c>
      <c r="EIG67" s="880">
        <f t="shared" ref="EIG67" si="1812">EIG60*$C$66</f>
        <v>0</v>
      </c>
      <c r="EII67" s="880">
        <f t="shared" ref="EII67" si="1813">EII60*$C$66</f>
        <v>0</v>
      </c>
      <c r="EIK67" s="880">
        <f t="shared" ref="EIK67" si="1814">EIK60*$C$66</f>
        <v>0</v>
      </c>
      <c r="EIM67" s="880">
        <f t="shared" ref="EIM67" si="1815">EIM60*$C$66</f>
        <v>0</v>
      </c>
      <c r="EIO67" s="880">
        <f t="shared" ref="EIO67" si="1816">EIO60*$C$66</f>
        <v>0</v>
      </c>
      <c r="EIQ67" s="880">
        <f t="shared" ref="EIQ67" si="1817">EIQ60*$C$66</f>
        <v>0</v>
      </c>
      <c r="EIS67" s="880">
        <f t="shared" ref="EIS67" si="1818">EIS60*$C$66</f>
        <v>0</v>
      </c>
      <c r="EIU67" s="880">
        <f t="shared" ref="EIU67" si="1819">EIU60*$C$66</f>
        <v>0</v>
      </c>
      <c r="EIW67" s="880">
        <f t="shared" ref="EIW67" si="1820">EIW60*$C$66</f>
        <v>0</v>
      </c>
      <c r="EIY67" s="880">
        <f t="shared" ref="EIY67" si="1821">EIY60*$C$66</f>
        <v>0</v>
      </c>
      <c r="EJA67" s="880">
        <f t="shared" ref="EJA67" si="1822">EJA60*$C$66</f>
        <v>0</v>
      </c>
      <c r="EJC67" s="880">
        <f t="shared" ref="EJC67" si="1823">EJC60*$C$66</f>
        <v>0</v>
      </c>
      <c r="EJE67" s="880">
        <f t="shared" ref="EJE67" si="1824">EJE60*$C$66</f>
        <v>0</v>
      </c>
      <c r="EJG67" s="880">
        <f t="shared" ref="EJG67" si="1825">EJG60*$C$66</f>
        <v>0</v>
      </c>
      <c r="EJI67" s="880">
        <f t="shared" ref="EJI67" si="1826">EJI60*$C$66</f>
        <v>0</v>
      </c>
      <c r="EJK67" s="880">
        <f t="shared" ref="EJK67" si="1827">EJK60*$C$66</f>
        <v>0</v>
      </c>
      <c r="EJM67" s="880">
        <f t="shared" ref="EJM67" si="1828">EJM60*$C$66</f>
        <v>0</v>
      </c>
      <c r="EJO67" s="880">
        <f t="shared" ref="EJO67" si="1829">EJO60*$C$66</f>
        <v>0</v>
      </c>
      <c r="EJQ67" s="880">
        <f t="shared" ref="EJQ67" si="1830">EJQ60*$C$66</f>
        <v>0</v>
      </c>
      <c r="EJS67" s="880">
        <f t="shared" ref="EJS67" si="1831">EJS60*$C$66</f>
        <v>0</v>
      </c>
      <c r="EJU67" s="880">
        <f t="shared" ref="EJU67" si="1832">EJU60*$C$66</f>
        <v>0</v>
      </c>
      <c r="EJW67" s="880">
        <f t="shared" ref="EJW67" si="1833">EJW60*$C$66</f>
        <v>0</v>
      </c>
      <c r="EJY67" s="880">
        <f t="shared" ref="EJY67" si="1834">EJY60*$C$66</f>
        <v>0</v>
      </c>
      <c r="EKA67" s="880">
        <f t="shared" ref="EKA67" si="1835">EKA60*$C$66</f>
        <v>0</v>
      </c>
      <c r="EKC67" s="880">
        <f t="shared" ref="EKC67" si="1836">EKC60*$C$66</f>
        <v>0</v>
      </c>
      <c r="EKE67" s="880">
        <f t="shared" ref="EKE67" si="1837">EKE60*$C$66</f>
        <v>0</v>
      </c>
      <c r="EKG67" s="880">
        <f t="shared" ref="EKG67" si="1838">EKG60*$C$66</f>
        <v>0</v>
      </c>
      <c r="EKI67" s="880">
        <f t="shared" ref="EKI67" si="1839">EKI60*$C$66</f>
        <v>0</v>
      </c>
      <c r="EKK67" s="880">
        <f t="shared" ref="EKK67" si="1840">EKK60*$C$66</f>
        <v>0</v>
      </c>
      <c r="EKM67" s="880">
        <f t="shared" ref="EKM67" si="1841">EKM60*$C$66</f>
        <v>0</v>
      </c>
      <c r="EKO67" s="880">
        <f t="shared" ref="EKO67" si="1842">EKO60*$C$66</f>
        <v>0</v>
      </c>
      <c r="EKQ67" s="880">
        <f t="shared" ref="EKQ67" si="1843">EKQ60*$C$66</f>
        <v>0</v>
      </c>
      <c r="EKS67" s="880">
        <f t="shared" ref="EKS67" si="1844">EKS60*$C$66</f>
        <v>0</v>
      </c>
      <c r="EKU67" s="880">
        <f t="shared" ref="EKU67" si="1845">EKU60*$C$66</f>
        <v>0</v>
      </c>
      <c r="EKW67" s="880">
        <f t="shared" ref="EKW67" si="1846">EKW60*$C$66</f>
        <v>0</v>
      </c>
      <c r="EKY67" s="880">
        <f t="shared" ref="EKY67" si="1847">EKY60*$C$66</f>
        <v>0</v>
      </c>
      <c r="ELA67" s="880">
        <f t="shared" ref="ELA67" si="1848">ELA60*$C$66</f>
        <v>0</v>
      </c>
      <c r="ELC67" s="880">
        <f t="shared" ref="ELC67" si="1849">ELC60*$C$66</f>
        <v>0</v>
      </c>
      <c r="ELE67" s="880">
        <f t="shared" ref="ELE67" si="1850">ELE60*$C$66</f>
        <v>0</v>
      </c>
      <c r="ELG67" s="880">
        <f t="shared" ref="ELG67" si="1851">ELG60*$C$66</f>
        <v>0</v>
      </c>
      <c r="ELI67" s="880">
        <f t="shared" ref="ELI67" si="1852">ELI60*$C$66</f>
        <v>0</v>
      </c>
      <c r="ELK67" s="880">
        <f t="shared" ref="ELK67" si="1853">ELK60*$C$66</f>
        <v>0</v>
      </c>
      <c r="ELM67" s="880">
        <f t="shared" ref="ELM67" si="1854">ELM60*$C$66</f>
        <v>0</v>
      </c>
      <c r="ELO67" s="880">
        <f t="shared" ref="ELO67" si="1855">ELO60*$C$66</f>
        <v>0</v>
      </c>
      <c r="ELQ67" s="880">
        <f t="shared" ref="ELQ67" si="1856">ELQ60*$C$66</f>
        <v>0</v>
      </c>
      <c r="ELS67" s="880">
        <f t="shared" ref="ELS67" si="1857">ELS60*$C$66</f>
        <v>0</v>
      </c>
      <c r="ELU67" s="880">
        <f t="shared" ref="ELU67" si="1858">ELU60*$C$66</f>
        <v>0</v>
      </c>
      <c r="ELW67" s="880">
        <f t="shared" ref="ELW67" si="1859">ELW60*$C$66</f>
        <v>0</v>
      </c>
      <c r="ELY67" s="880">
        <f t="shared" ref="ELY67" si="1860">ELY60*$C$66</f>
        <v>0</v>
      </c>
      <c r="EMA67" s="880">
        <f t="shared" ref="EMA67" si="1861">EMA60*$C$66</f>
        <v>0</v>
      </c>
      <c r="EMC67" s="880">
        <f t="shared" ref="EMC67" si="1862">EMC60*$C$66</f>
        <v>0</v>
      </c>
      <c r="EME67" s="880">
        <f t="shared" ref="EME67" si="1863">EME60*$C$66</f>
        <v>0</v>
      </c>
      <c r="EMG67" s="880">
        <f t="shared" ref="EMG67" si="1864">EMG60*$C$66</f>
        <v>0</v>
      </c>
      <c r="EMI67" s="880">
        <f t="shared" ref="EMI67" si="1865">EMI60*$C$66</f>
        <v>0</v>
      </c>
      <c r="EMK67" s="880">
        <f t="shared" ref="EMK67" si="1866">EMK60*$C$66</f>
        <v>0</v>
      </c>
      <c r="EMM67" s="880">
        <f t="shared" ref="EMM67" si="1867">EMM60*$C$66</f>
        <v>0</v>
      </c>
      <c r="EMO67" s="880">
        <f t="shared" ref="EMO67" si="1868">EMO60*$C$66</f>
        <v>0</v>
      </c>
      <c r="EMQ67" s="880">
        <f t="shared" ref="EMQ67" si="1869">EMQ60*$C$66</f>
        <v>0</v>
      </c>
      <c r="EMS67" s="880">
        <f t="shared" ref="EMS67" si="1870">EMS60*$C$66</f>
        <v>0</v>
      </c>
      <c r="EMU67" s="880">
        <f t="shared" ref="EMU67" si="1871">EMU60*$C$66</f>
        <v>0</v>
      </c>
      <c r="EMW67" s="880">
        <f t="shared" ref="EMW67" si="1872">EMW60*$C$66</f>
        <v>0</v>
      </c>
      <c r="EMY67" s="880">
        <f t="shared" ref="EMY67" si="1873">EMY60*$C$66</f>
        <v>0</v>
      </c>
      <c r="ENA67" s="880">
        <f t="shared" ref="ENA67" si="1874">ENA60*$C$66</f>
        <v>0</v>
      </c>
      <c r="ENC67" s="880">
        <f t="shared" ref="ENC67" si="1875">ENC60*$C$66</f>
        <v>0</v>
      </c>
      <c r="ENE67" s="880">
        <f t="shared" ref="ENE67" si="1876">ENE60*$C$66</f>
        <v>0</v>
      </c>
      <c r="ENG67" s="880">
        <f t="shared" ref="ENG67" si="1877">ENG60*$C$66</f>
        <v>0</v>
      </c>
      <c r="ENI67" s="880">
        <f t="shared" ref="ENI67" si="1878">ENI60*$C$66</f>
        <v>0</v>
      </c>
      <c r="ENK67" s="880">
        <f t="shared" ref="ENK67" si="1879">ENK60*$C$66</f>
        <v>0</v>
      </c>
      <c r="ENM67" s="880">
        <f t="shared" ref="ENM67" si="1880">ENM60*$C$66</f>
        <v>0</v>
      </c>
      <c r="ENO67" s="880">
        <f t="shared" ref="ENO67" si="1881">ENO60*$C$66</f>
        <v>0</v>
      </c>
      <c r="ENQ67" s="880">
        <f t="shared" ref="ENQ67" si="1882">ENQ60*$C$66</f>
        <v>0</v>
      </c>
      <c r="ENS67" s="880">
        <f t="shared" ref="ENS67" si="1883">ENS60*$C$66</f>
        <v>0</v>
      </c>
      <c r="ENU67" s="880">
        <f t="shared" ref="ENU67" si="1884">ENU60*$C$66</f>
        <v>0</v>
      </c>
      <c r="ENW67" s="880">
        <f t="shared" ref="ENW67" si="1885">ENW60*$C$66</f>
        <v>0</v>
      </c>
      <c r="ENY67" s="880">
        <f t="shared" ref="ENY67" si="1886">ENY60*$C$66</f>
        <v>0</v>
      </c>
      <c r="EOA67" s="880">
        <f t="shared" ref="EOA67" si="1887">EOA60*$C$66</f>
        <v>0</v>
      </c>
      <c r="EOC67" s="880">
        <f t="shared" ref="EOC67" si="1888">EOC60*$C$66</f>
        <v>0</v>
      </c>
      <c r="EOE67" s="880">
        <f t="shared" ref="EOE67" si="1889">EOE60*$C$66</f>
        <v>0</v>
      </c>
      <c r="EOG67" s="880">
        <f t="shared" ref="EOG67" si="1890">EOG60*$C$66</f>
        <v>0</v>
      </c>
      <c r="EOI67" s="880">
        <f t="shared" ref="EOI67" si="1891">EOI60*$C$66</f>
        <v>0</v>
      </c>
      <c r="EOK67" s="880">
        <f t="shared" ref="EOK67" si="1892">EOK60*$C$66</f>
        <v>0</v>
      </c>
      <c r="EOM67" s="880">
        <f t="shared" ref="EOM67" si="1893">EOM60*$C$66</f>
        <v>0</v>
      </c>
      <c r="EOO67" s="880">
        <f t="shared" ref="EOO67" si="1894">EOO60*$C$66</f>
        <v>0</v>
      </c>
      <c r="EOQ67" s="880">
        <f t="shared" ref="EOQ67" si="1895">EOQ60*$C$66</f>
        <v>0</v>
      </c>
      <c r="EOS67" s="880">
        <f t="shared" ref="EOS67" si="1896">EOS60*$C$66</f>
        <v>0</v>
      </c>
      <c r="EOU67" s="880">
        <f t="shared" ref="EOU67" si="1897">EOU60*$C$66</f>
        <v>0</v>
      </c>
      <c r="EOW67" s="880">
        <f t="shared" ref="EOW67" si="1898">EOW60*$C$66</f>
        <v>0</v>
      </c>
      <c r="EOY67" s="880">
        <f t="shared" ref="EOY67" si="1899">EOY60*$C$66</f>
        <v>0</v>
      </c>
      <c r="EPA67" s="880">
        <f t="shared" ref="EPA67" si="1900">EPA60*$C$66</f>
        <v>0</v>
      </c>
      <c r="EPC67" s="880">
        <f t="shared" ref="EPC67" si="1901">EPC60*$C$66</f>
        <v>0</v>
      </c>
      <c r="EPE67" s="880">
        <f t="shared" ref="EPE67" si="1902">EPE60*$C$66</f>
        <v>0</v>
      </c>
      <c r="EPG67" s="880">
        <f t="shared" ref="EPG67" si="1903">EPG60*$C$66</f>
        <v>0</v>
      </c>
      <c r="EPI67" s="880">
        <f t="shared" ref="EPI67" si="1904">EPI60*$C$66</f>
        <v>0</v>
      </c>
      <c r="EPK67" s="880">
        <f t="shared" ref="EPK67" si="1905">EPK60*$C$66</f>
        <v>0</v>
      </c>
      <c r="EPM67" s="880">
        <f t="shared" ref="EPM67" si="1906">EPM60*$C$66</f>
        <v>0</v>
      </c>
      <c r="EPO67" s="880">
        <f t="shared" ref="EPO67" si="1907">EPO60*$C$66</f>
        <v>0</v>
      </c>
      <c r="EPQ67" s="880">
        <f t="shared" ref="EPQ67" si="1908">EPQ60*$C$66</f>
        <v>0</v>
      </c>
      <c r="EPS67" s="880">
        <f t="shared" ref="EPS67" si="1909">EPS60*$C$66</f>
        <v>0</v>
      </c>
      <c r="EPU67" s="880">
        <f t="shared" ref="EPU67" si="1910">EPU60*$C$66</f>
        <v>0</v>
      </c>
      <c r="EPW67" s="880">
        <f t="shared" ref="EPW67" si="1911">EPW60*$C$66</f>
        <v>0</v>
      </c>
      <c r="EPY67" s="880">
        <f t="shared" ref="EPY67" si="1912">EPY60*$C$66</f>
        <v>0</v>
      </c>
      <c r="EQA67" s="880">
        <f t="shared" ref="EQA67" si="1913">EQA60*$C$66</f>
        <v>0</v>
      </c>
      <c r="EQC67" s="880">
        <f t="shared" ref="EQC67" si="1914">EQC60*$C$66</f>
        <v>0</v>
      </c>
      <c r="EQE67" s="880">
        <f t="shared" ref="EQE67" si="1915">EQE60*$C$66</f>
        <v>0</v>
      </c>
      <c r="EQG67" s="880">
        <f t="shared" ref="EQG67" si="1916">EQG60*$C$66</f>
        <v>0</v>
      </c>
      <c r="EQI67" s="880">
        <f t="shared" ref="EQI67" si="1917">EQI60*$C$66</f>
        <v>0</v>
      </c>
      <c r="EQK67" s="880">
        <f t="shared" ref="EQK67" si="1918">EQK60*$C$66</f>
        <v>0</v>
      </c>
      <c r="EQM67" s="880">
        <f t="shared" ref="EQM67" si="1919">EQM60*$C$66</f>
        <v>0</v>
      </c>
      <c r="EQO67" s="880">
        <f t="shared" ref="EQO67" si="1920">EQO60*$C$66</f>
        <v>0</v>
      </c>
      <c r="EQQ67" s="880">
        <f t="shared" ref="EQQ67" si="1921">EQQ60*$C$66</f>
        <v>0</v>
      </c>
      <c r="EQS67" s="880">
        <f t="shared" ref="EQS67" si="1922">EQS60*$C$66</f>
        <v>0</v>
      </c>
      <c r="EQU67" s="880">
        <f t="shared" ref="EQU67" si="1923">EQU60*$C$66</f>
        <v>0</v>
      </c>
      <c r="EQW67" s="880">
        <f t="shared" ref="EQW67" si="1924">EQW60*$C$66</f>
        <v>0</v>
      </c>
      <c r="EQY67" s="880">
        <f t="shared" ref="EQY67" si="1925">EQY60*$C$66</f>
        <v>0</v>
      </c>
      <c r="ERA67" s="880">
        <f t="shared" ref="ERA67" si="1926">ERA60*$C$66</f>
        <v>0</v>
      </c>
      <c r="ERC67" s="880">
        <f t="shared" ref="ERC67" si="1927">ERC60*$C$66</f>
        <v>0</v>
      </c>
      <c r="ERE67" s="880">
        <f t="shared" ref="ERE67" si="1928">ERE60*$C$66</f>
        <v>0</v>
      </c>
      <c r="ERG67" s="880">
        <f t="shared" ref="ERG67" si="1929">ERG60*$C$66</f>
        <v>0</v>
      </c>
      <c r="ERI67" s="880">
        <f t="shared" ref="ERI67" si="1930">ERI60*$C$66</f>
        <v>0</v>
      </c>
      <c r="ERK67" s="880">
        <f t="shared" ref="ERK67" si="1931">ERK60*$C$66</f>
        <v>0</v>
      </c>
      <c r="ERM67" s="880">
        <f t="shared" ref="ERM67" si="1932">ERM60*$C$66</f>
        <v>0</v>
      </c>
      <c r="ERO67" s="880">
        <f t="shared" ref="ERO67" si="1933">ERO60*$C$66</f>
        <v>0</v>
      </c>
      <c r="ERQ67" s="880">
        <f t="shared" ref="ERQ67" si="1934">ERQ60*$C$66</f>
        <v>0</v>
      </c>
      <c r="ERS67" s="880">
        <f t="shared" ref="ERS67" si="1935">ERS60*$C$66</f>
        <v>0</v>
      </c>
      <c r="ERU67" s="880">
        <f t="shared" ref="ERU67" si="1936">ERU60*$C$66</f>
        <v>0</v>
      </c>
      <c r="ERW67" s="880">
        <f t="shared" ref="ERW67" si="1937">ERW60*$C$66</f>
        <v>0</v>
      </c>
      <c r="ERY67" s="880">
        <f t="shared" ref="ERY67" si="1938">ERY60*$C$66</f>
        <v>0</v>
      </c>
      <c r="ESA67" s="880">
        <f t="shared" ref="ESA67" si="1939">ESA60*$C$66</f>
        <v>0</v>
      </c>
      <c r="ESC67" s="880">
        <f t="shared" ref="ESC67" si="1940">ESC60*$C$66</f>
        <v>0</v>
      </c>
      <c r="ESE67" s="880">
        <f t="shared" ref="ESE67" si="1941">ESE60*$C$66</f>
        <v>0</v>
      </c>
      <c r="ESG67" s="880">
        <f t="shared" ref="ESG67" si="1942">ESG60*$C$66</f>
        <v>0</v>
      </c>
      <c r="ESI67" s="880">
        <f t="shared" ref="ESI67" si="1943">ESI60*$C$66</f>
        <v>0</v>
      </c>
      <c r="ESK67" s="880">
        <f t="shared" ref="ESK67" si="1944">ESK60*$C$66</f>
        <v>0</v>
      </c>
      <c r="ESM67" s="880">
        <f t="shared" ref="ESM67" si="1945">ESM60*$C$66</f>
        <v>0</v>
      </c>
      <c r="ESO67" s="880">
        <f t="shared" ref="ESO67" si="1946">ESO60*$C$66</f>
        <v>0</v>
      </c>
      <c r="ESQ67" s="880">
        <f t="shared" ref="ESQ67" si="1947">ESQ60*$C$66</f>
        <v>0</v>
      </c>
      <c r="ESS67" s="880">
        <f t="shared" ref="ESS67" si="1948">ESS60*$C$66</f>
        <v>0</v>
      </c>
      <c r="ESU67" s="880">
        <f t="shared" ref="ESU67" si="1949">ESU60*$C$66</f>
        <v>0</v>
      </c>
      <c r="ESW67" s="880">
        <f t="shared" ref="ESW67" si="1950">ESW60*$C$66</f>
        <v>0</v>
      </c>
      <c r="ESY67" s="880">
        <f t="shared" ref="ESY67" si="1951">ESY60*$C$66</f>
        <v>0</v>
      </c>
      <c r="ETA67" s="880">
        <f t="shared" ref="ETA67" si="1952">ETA60*$C$66</f>
        <v>0</v>
      </c>
      <c r="ETC67" s="880">
        <f t="shared" ref="ETC67" si="1953">ETC60*$C$66</f>
        <v>0</v>
      </c>
      <c r="ETE67" s="880">
        <f t="shared" ref="ETE67" si="1954">ETE60*$C$66</f>
        <v>0</v>
      </c>
      <c r="ETG67" s="880">
        <f t="shared" ref="ETG67" si="1955">ETG60*$C$66</f>
        <v>0</v>
      </c>
      <c r="ETI67" s="880">
        <f t="shared" ref="ETI67" si="1956">ETI60*$C$66</f>
        <v>0</v>
      </c>
      <c r="ETK67" s="880">
        <f t="shared" ref="ETK67" si="1957">ETK60*$C$66</f>
        <v>0</v>
      </c>
      <c r="ETM67" s="880">
        <f t="shared" ref="ETM67" si="1958">ETM60*$C$66</f>
        <v>0</v>
      </c>
      <c r="ETO67" s="880">
        <f t="shared" ref="ETO67" si="1959">ETO60*$C$66</f>
        <v>0</v>
      </c>
      <c r="ETQ67" s="880">
        <f t="shared" ref="ETQ67" si="1960">ETQ60*$C$66</f>
        <v>0</v>
      </c>
      <c r="ETS67" s="880">
        <f t="shared" ref="ETS67" si="1961">ETS60*$C$66</f>
        <v>0</v>
      </c>
      <c r="ETU67" s="880">
        <f t="shared" ref="ETU67" si="1962">ETU60*$C$66</f>
        <v>0</v>
      </c>
      <c r="ETW67" s="880">
        <f t="shared" ref="ETW67" si="1963">ETW60*$C$66</f>
        <v>0</v>
      </c>
      <c r="ETY67" s="880">
        <f t="shared" ref="ETY67" si="1964">ETY60*$C$66</f>
        <v>0</v>
      </c>
      <c r="EUA67" s="880">
        <f t="shared" ref="EUA67" si="1965">EUA60*$C$66</f>
        <v>0</v>
      </c>
      <c r="EUC67" s="880">
        <f t="shared" ref="EUC67" si="1966">EUC60*$C$66</f>
        <v>0</v>
      </c>
      <c r="EUE67" s="880">
        <f t="shared" ref="EUE67" si="1967">EUE60*$C$66</f>
        <v>0</v>
      </c>
      <c r="EUG67" s="880">
        <f t="shared" ref="EUG67" si="1968">EUG60*$C$66</f>
        <v>0</v>
      </c>
      <c r="EUI67" s="880">
        <f t="shared" ref="EUI67" si="1969">EUI60*$C$66</f>
        <v>0</v>
      </c>
      <c r="EUK67" s="880">
        <f t="shared" ref="EUK67" si="1970">EUK60*$C$66</f>
        <v>0</v>
      </c>
      <c r="EUM67" s="880">
        <f t="shared" ref="EUM67" si="1971">EUM60*$C$66</f>
        <v>0</v>
      </c>
      <c r="EUO67" s="880">
        <f t="shared" ref="EUO67" si="1972">EUO60*$C$66</f>
        <v>0</v>
      </c>
      <c r="EUQ67" s="880">
        <f t="shared" ref="EUQ67" si="1973">EUQ60*$C$66</f>
        <v>0</v>
      </c>
      <c r="EUS67" s="880">
        <f t="shared" ref="EUS67" si="1974">EUS60*$C$66</f>
        <v>0</v>
      </c>
      <c r="EUU67" s="880">
        <f t="shared" ref="EUU67" si="1975">EUU60*$C$66</f>
        <v>0</v>
      </c>
      <c r="EUW67" s="880">
        <f t="shared" ref="EUW67" si="1976">EUW60*$C$66</f>
        <v>0</v>
      </c>
      <c r="EUY67" s="880">
        <f t="shared" ref="EUY67" si="1977">EUY60*$C$66</f>
        <v>0</v>
      </c>
      <c r="EVA67" s="880">
        <f t="shared" ref="EVA67" si="1978">EVA60*$C$66</f>
        <v>0</v>
      </c>
      <c r="EVC67" s="880">
        <f t="shared" ref="EVC67" si="1979">EVC60*$C$66</f>
        <v>0</v>
      </c>
      <c r="EVE67" s="880">
        <f t="shared" ref="EVE67" si="1980">EVE60*$C$66</f>
        <v>0</v>
      </c>
      <c r="EVG67" s="880">
        <f t="shared" ref="EVG67" si="1981">EVG60*$C$66</f>
        <v>0</v>
      </c>
      <c r="EVI67" s="880">
        <f t="shared" ref="EVI67" si="1982">EVI60*$C$66</f>
        <v>0</v>
      </c>
      <c r="EVK67" s="880">
        <f t="shared" ref="EVK67" si="1983">EVK60*$C$66</f>
        <v>0</v>
      </c>
      <c r="EVM67" s="880">
        <f t="shared" ref="EVM67" si="1984">EVM60*$C$66</f>
        <v>0</v>
      </c>
      <c r="EVO67" s="880">
        <f t="shared" ref="EVO67" si="1985">EVO60*$C$66</f>
        <v>0</v>
      </c>
      <c r="EVQ67" s="880">
        <f t="shared" ref="EVQ67" si="1986">EVQ60*$C$66</f>
        <v>0</v>
      </c>
      <c r="EVS67" s="880">
        <f t="shared" ref="EVS67" si="1987">EVS60*$C$66</f>
        <v>0</v>
      </c>
      <c r="EVU67" s="880">
        <f t="shared" ref="EVU67" si="1988">EVU60*$C$66</f>
        <v>0</v>
      </c>
      <c r="EVW67" s="880">
        <f t="shared" ref="EVW67" si="1989">EVW60*$C$66</f>
        <v>0</v>
      </c>
      <c r="EVY67" s="880">
        <f t="shared" ref="EVY67" si="1990">EVY60*$C$66</f>
        <v>0</v>
      </c>
      <c r="EWA67" s="880">
        <f t="shared" ref="EWA67" si="1991">EWA60*$C$66</f>
        <v>0</v>
      </c>
      <c r="EWC67" s="880">
        <f t="shared" ref="EWC67" si="1992">EWC60*$C$66</f>
        <v>0</v>
      </c>
      <c r="EWE67" s="880">
        <f t="shared" ref="EWE67" si="1993">EWE60*$C$66</f>
        <v>0</v>
      </c>
      <c r="EWG67" s="880">
        <f t="shared" ref="EWG67" si="1994">EWG60*$C$66</f>
        <v>0</v>
      </c>
      <c r="EWI67" s="880">
        <f t="shared" ref="EWI67" si="1995">EWI60*$C$66</f>
        <v>0</v>
      </c>
      <c r="EWK67" s="880">
        <f t="shared" ref="EWK67" si="1996">EWK60*$C$66</f>
        <v>0</v>
      </c>
      <c r="EWM67" s="880">
        <f t="shared" ref="EWM67" si="1997">EWM60*$C$66</f>
        <v>0</v>
      </c>
      <c r="EWO67" s="880">
        <f t="shared" ref="EWO67" si="1998">EWO60*$C$66</f>
        <v>0</v>
      </c>
      <c r="EWQ67" s="880">
        <f t="shared" ref="EWQ67" si="1999">EWQ60*$C$66</f>
        <v>0</v>
      </c>
      <c r="EWS67" s="880">
        <f t="shared" ref="EWS67" si="2000">EWS60*$C$66</f>
        <v>0</v>
      </c>
      <c r="EWU67" s="880">
        <f t="shared" ref="EWU67" si="2001">EWU60*$C$66</f>
        <v>0</v>
      </c>
      <c r="EWW67" s="880">
        <f t="shared" ref="EWW67" si="2002">EWW60*$C$66</f>
        <v>0</v>
      </c>
      <c r="EWY67" s="880">
        <f t="shared" ref="EWY67" si="2003">EWY60*$C$66</f>
        <v>0</v>
      </c>
      <c r="EXA67" s="880">
        <f t="shared" ref="EXA67" si="2004">EXA60*$C$66</f>
        <v>0</v>
      </c>
      <c r="EXC67" s="880">
        <f t="shared" ref="EXC67" si="2005">EXC60*$C$66</f>
        <v>0</v>
      </c>
      <c r="EXE67" s="880">
        <f t="shared" ref="EXE67" si="2006">EXE60*$C$66</f>
        <v>0</v>
      </c>
      <c r="EXG67" s="880">
        <f t="shared" ref="EXG67" si="2007">EXG60*$C$66</f>
        <v>0</v>
      </c>
      <c r="EXI67" s="880">
        <f t="shared" ref="EXI67" si="2008">EXI60*$C$66</f>
        <v>0</v>
      </c>
      <c r="EXK67" s="880">
        <f t="shared" ref="EXK67" si="2009">EXK60*$C$66</f>
        <v>0</v>
      </c>
      <c r="EXM67" s="880">
        <f t="shared" ref="EXM67" si="2010">EXM60*$C$66</f>
        <v>0</v>
      </c>
      <c r="EXO67" s="880">
        <f t="shared" ref="EXO67" si="2011">EXO60*$C$66</f>
        <v>0</v>
      </c>
      <c r="EXQ67" s="880">
        <f t="shared" ref="EXQ67" si="2012">EXQ60*$C$66</f>
        <v>0</v>
      </c>
      <c r="EXS67" s="880">
        <f t="shared" ref="EXS67" si="2013">EXS60*$C$66</f>
        <v>0</v>
      </c>
      <c r="EXU67" s="880">
        <f t="shared" ref="EXU67" si="2014">EXU60*$C$66</f>
        <v>0</v>
      </c>
      <c r="EXW67" s="880">
        <f t="shared" ref="EXW67" si="2015">EXW60*$C$66</f>
        <v>0</v>
      </c>
      <c r="EXY67" s="880">
        <f t="shared" ref="EXY67" si="2016">EXY60*$C$66</f>
        <v>0</v>
      </c>
      <c r="EYA67" s="880">
        <f t="shared" ref="EYA67" si="2017">EYA60*$C$66</f>
        <v>0</v>
      </c>
      <c r="EYC67" s="880">
        <f t="shared" ref="EYC67" si="2018">EYC60*$C$66</f>
        <v>0</v>
      </c>
      <c r="EYE67" s="880">
        <f t="shared" ref="EYE67" si="2019">EYE60*$C$66</f>
        <v>0</v>
      </c>
      <c r="EYG67" s="880">
        <f t="shared" ref="EYG67" si="2020">EYG60*$C$66</f>
        <v>0</v>
      </c>
      <c r="EYI67" s="880">
        <f t="shared" ref="EYI67" si="2021">EYI60*$C$66</f>
        <v>0</v>
      </c>
      <c r="EYK67" s="880">
        <f t="shared" ref="EYK67" si="2022">EYK60*$C$66</f>
        <v>0</v>
      </c>
      <c r="EYM67" s="880">
        <f t="shared" ref="EYM67" si="2023">EYM60*$C$66</f>
        <v>0</v>
      </c>
      <c r="EYO67" s="880">
        <f t="shared" ref="EYO67" si="2024">EYO60*$C$66</f>
        <v>0</v>
      </c>
      <c r="EYQ67" s="880">
        <f t="shared" ref="EYQ67" si="2025">EYQ60*$C$66</f>
        <v>0</v>
      </c>
      <c r="EYS67" s="880">
        <f t="shared" ref="EYS67" si="2026">EYS60*$C$66</f>
        <v>0</v>
      </c>
      <c r="EYU67" s="880">
        <f t="shared" ref="EYU67" si="2027">EYU60*$C$66</f>
        <v>0</v>
      </c>
      <c r="EYW67" s="880">
        <f t="shared" ref="EYW67" si="2028">EYW60*$C$66</f>
        <v>0</v>
      </c>
      <c r="EYY67" s="880">
        <f t="shared" ref="EYY67" si="2029">EYY60*$C$66</f>
        <v>0</v>
      </c>
      <c r="EZA67" s="880">
        <f t="shared" ref="EZA67" si="2030">EZA60*$C$66</f>
        <v>0</v>
      </c>
      <c r="EZC67" s="880">
        <f t="shared" ref="EZC67" si="2031">EZC60*$C$66</f>
        <v>0</v>
      </c>
      <c r="EZE67" s="880">
        <f t="shared" ref="EZE67" si="2032">EZE60*$C$66</f>
        <v>0</v>
      </c>
      <c r="EZG67" s="880">
        <f t="shared" ref="EZG67" si="2033">EZG60*$C$66</f>
        <v>0</v>
      </c>
      <c r="EZI67" s="880">
        <f t="shared" ref="EZI67" si="2034">EZI60*$C$66</f>
        <v>0</v>
      </c>
      <c r="EZK67" s="880">
        <f t="shared" ref="EZK67" si="2035">EZK60*$C$66</f>
        <v>0</v>
      </c>
      <c r="EZM67" s="880">
        <f t="shared" ref="EZM67" si="2036">EZM60*$C$66</f>
        <v>0</v>
      </c>
      <c r="EZO67" s="880">
        <f t="shared" ref="EZO67" si="2037">EZO60*$C$66</f>
        <v>0</v>
      </c>
      <c r="EZQ67" s="880">
        <f t="shared" ref="EZQ67" si="2038">EZQ60*$C$66</f>
        <v>0</v>
      </c>
      <c r="EZS67" s="880">
        <f t="shared" ref="EZS67" si="2039">EZS60*$C$66</f>
        <v>0</v>
      </c>
      <c r="EZU67" s="880">
        <f t="shared" ref="EZU67" si="2040">EZU60*$C$66</f>
        <v>0</v>
      </c>
      <c r="EZW67" s="880">
        <f t="shared" ref="EZW67" si="2041">EZW60*$C$66</f>
        <v>0</v>
      </c>
      <c r="EZY67" s="880">
        <f t="shared" ref="EZY67" si="2042">EZY60*$C$66</f>
        <v>0</v>
      </c>
      <c r="FAA67" s="880">
        <f t="shared" ref="FAA67" si="2043">FAA60*$C$66</f>
        <v>0</v>
      </c>
      <c r="FAC67" s="880">
        <f t="shared" ref="FAC67" si="2044">FAC60*$C$66</f>
        <v>0</v>
      </c>
      <c r="FAE67" s="880">
        <f t="shared" ref="FAE67" si="2045">FAE60*$C$66</f>
        <v>0</v>
      </c>
      <c r="FAG67" s="880">
        <f t="shared" ref="FAG67" si="2046">FAG60*$C$66</f>
        <v>0</v>
      </c>
      <c r="FAI67" s="880">
        <f t="shared" ref="FAI67" si="2047">FAI60*$C$66</f>
        <v>0</v>
      </c>
      <c r="FAK67" s="880">
        <f t="shared" ref="FAK67" si="2048">FAK60*$C$66</f>
        <v>0</v>
      </c>
      <c r="FAM67" s="880">
        <f t="shared" ref="FAM67" si="2049">FAM60*$C$66</f>
        <v>0</v>
      </c>
      <c r="FAO67" s="880">
        <f t="shared" ref="FAO67" si="2050">FAO60*$C$66</f>
        <v>0</v>
      </c>
      <c r="FAQ67" s="880">
        <f t="shared" ref="FAQ67" si="2051">FAQ60*$C$66</f>
        <v>0</v>
      </c>
      <c r="FAS67" s="880">
        <f t="shared" ref="FAS67" si="2052">FAS60*$C$66</f>
        <v>0</v>
      </c>
      <c r="FAU67" s="880">
        <f t="shared" ref="FAU67" si="2053">FAU60*$C$66</f>
        <v>0</v>
      </c>
      <c r="FAW67" s="880">
        <f t="shared" ref="FAW67" si="2054">FAW60*$C$66</f>
        <v>0</v>
      </c>
      <c r="FAY67" s="880">
        <f t="shared" ref="FAY67" si="2055">FAY60*$C$66</f>
        <v>0</v>
      </c>
      <c r="FBA67" s="880">
        <f t="shared" ref="FBA67" si="2056">FBA60*$C$66</f>
        <v>0</v>
      </c>
      <c r="FBC67" s="880">
        <f t="shared" ref="FBC67" si="2057">FBC60*$C$66</f>
        <v>0</v>
      </c>
      <c r="FBE67" s="880">
        <f t="shared" ref="FBE67" si="2058">FBE60*$C$66</f>
        <v>0</v>
      </c>
      <c r="FBG67" s="880">
        <f t="shared" ref="FBG67" si="2059">FBG60*$C$66</f>
        <v>0</v>
      </c>
      <c r="FBI67" s="880">
        <f t="shared" ref="FBI67" si="2060">FBI60*$C$66</f>
        <v>0</v>
      </c>
      <c r="FBK67" s="880">
        <f t="shared" ref="FBK67" si="2061">FBK60*$C$66</f>
        <v>0</v>
      </c>
      <c r="FBM67" s="880">
        <f t="shared" ref="FBM67" si="2062">FBM60*$C$66</f>
        <v>0</v>
      </c>
      <c r="FBO67" s="880">
        <f t="shared" ref="FBO67" si="2063">FBO60*$C$66</f>
        <v>0</v>
      </c>
      <c r="FBQ67" s="880">
        <f t="shared" ref="FBQ67" si="2064">FBQ60*$C$66</f>
        <v>0</v>
      </c>
      <c r="FBS67" s="880">
        <f t="shared" ref="FBS67" si="2065">FBS60*$C$66</f>
        <v>0</v>
      </c>
      <c r="FBU67" s="880">
        <f t="shared" ref="FBU67" si="2066">FBU60*$C$66</f>
        <v>0</v>
      </c>
      <c r="FBW67" s="880">
        <f t="shared" ref="FBW67" si="2067">FBW60*$C$66</f>
        <v>0</v>
      </c>
      <c r="FBY67" s="880">
        <f t="shared" ref="FBY67" si="2068">FBY60*$C$66</f>
        <v>0</v>
      </c>
      <c r="FCA67" s="880">
        <f t="shared" ref="FCA67" si="2069">FCA60*$C$66</f>
        <v>0</v>
      </c>
      <c r="FCC67" s="880">
        <f t="shared" ref="FCC67" si="2070">FCC60*$C$66</f>
        <v>0</v>
      </c>
      <c r="FCE67" s="880">
        <f t="shared" ref="FCE67" si="2071">FCE60*$C$66</f>
        <v>0</v>
      </c>
      <c r="FCG67" s="880">
        <f t="shared" ref="FCG67" si="2072">FCG60*$C$66</f>
        <v>0</v>
      </c>
      <c r="FCI67" s="880">
        <f t="shared" ref="FCI67" si="2073">FCI60*$C$66</f>
        <v>0</v>
      </c>
      <c r="FCK67" s="880">
        <f t="shared" ref="FCK67" si="2074">FCK60*$C$66</f>
        <v>0</v>
      </c>
      <c r="FCM67" s="880">
        <f t="shared" ref="FCM67" si="2075">FCM60*$C$66</f>
        <v>0</v>
      </c>
      <c r="FCO67" s="880">
        <f t="shared" ref="FCO67" si="2076">FCO60*$C$66</f>
        <v>0</v>
      </c>
      <c r="FCQ67" s="880">
        <f t="shared" ref="FCQ67" si="2077">FCQ60*$C$66</f>
        <v>0</v>
      </c>
      <c r="FCS67" s="880">
        <f t="shared" ref="FCS67" si="2078">FCS60*$C$66</f>
        <v>0</v>
      </c>
      <c r="FCU67" s="880">
        <f t="shared" ref="FCU67" si="2079">FCU60*$C$66</f>
        <v>0</v>
      </c>
      <c r="FCW67" s="880">
        <f t="shared" ref="FCW67" si="2080">FCW60*$C$66</f>
        <v>0</v>
      </c>
      <c r="FCY67" s="880">
        <f t="shared" ref="FCY67" si="2081">FCY60*$C$66</f>
        <v>0</v>
      </c>
      <c r="FDA67" s="880">
        <f t="shared" ref="FDA67" si="2082">FDA60*$C$66</f>
        <v>0</v>
      </c>
      <c r="FDC67" s="880">
        <f t="shared" ref="FDC67" si="2083">FDC60*$C$66</f>
        <v>0</v>
      </c>
      <c r="FDE67" s="880">
        <f t="shared" ref="FDE67" si="2084">FDE60*$C$66</f>
        <v>0</v>
      </c>
      <c r="FDG67" s="880">
        <f t="shared" ref="FDG67" si="2085">FDG60*$C$66</f>
        <v>0</v>
      </c>
      <c r="FDI67" s="880">
        <f t="shared" ref="FDI67" si="2086">FDI60*$C$66</f>
        <v>0</v>
      </c>
      <c r="FDK67" s="880">
        <f t="shared" ref="FDK67" si="2087">FDK60*$C$66</f>
        <v>0</v>
      </c>
      <c r="FDM67" s="880">
        <f t="shared" ref="FDM67" si="2088">FDM60*$C$66</f>
        <v>0</v>
      </c>
      <c r="FDO67" s="880">
        <f t="shared" ref="FDO67" si="2089">FDO60*$C$66</f>
        <v>0</v>
      </c>
      <c r="FDQ67" s="880">
        <f t="shared" ref="FDQ67" si="2090">FDQ60*$C$66</f>
        <v>0</v>
      </c>
      <c r="FDS67" s="880">
        <f t="shared" ref="FDS67" si="2091">FDS60*$C$66</f>
        <v>0</v>
      </c>
      <c r="FDU67" s="880">
        <f t="shared" ref="FDU67" si="2092">FDU60*$C$66</f>
        <v>0</v>
      </c>
      <c r="FDW67" s="880">
        <f t="shared" ref="FDW67" si="2093">FDW60*$C$66</f>
        <v>0</v>
      </c>
      <c r="FDY67" s="880">
        <f t="shared" ref="FDY67" si="2094">FDY60*$C$66</f>
        <v>0</v>
      </c>
      <c r="FEA67" s="880">
        <f t="shared" ref="FEA67" si="2095">FEA60*$C$66</f>
        <v>0</v>
      </c>
      <c r="FEC67" s="880">
        <f t="shared" ref="FEC67" si="2096">FEC60*$C$66</f>
        <v>0</v>
      </c>
      <c r="FEE67" s="880">
        <f t="shared" ref="FEE67" si="2097">FEE60*$C$66</f>
        <v>0</v>
      </c>
      <c r="FEG67" s="880">
        <f t="shared" ref="FEG67" si="2098">FEG60*$C$66</f>
        <v>0</v>
      </c>
      <c r="FEI67" s="880">
        <f t="shared" ref="FEI67" si="2099">FEI60*$C$66</f>
        <v>0</v>
      </c>
      <c r="FEK67" s="880">
        <f t="shared" ref="FEK67" si="2100">FEK60*$C$66</f>
        <v>0</v>
      </c>
      <c r="FEM67" s="880">
        <f t="shared" ref="FEM67" si="2101">FEM60*$C$66</f>
        <v>0</v>
      </c>
      <c r="FEO67" s="880">
        <f t="shared" ref="FEO67" si="2102">FEO60*$C$66</f>
        <v>0</v>
      </c>
      <c r="FEQ67" s="880">
        <f t="shared" ref="FEQ67" si="2103">FEQ60*$C$66</f>
        <v>0</v>
      </c>
      <c r="FES67" s="880">
        <f t="shared" ref="FES67" si="2104">FES60*$C$66</f>
        <v>0</v>
      </c>
      <c r="FEU67" s="880">
        <f t="shared" ref="FEU67" si="2105">FEU60*$C$66</f>
        <v>0</v>
      </c>
      <c r="FEW67" s="880">
        <f t="shared" ref="FEW67" si="2106">FEW60*$C$66</f>
        <v>0</v>
      </c>
      <c r="FEY67" s="880">
        <f t="shared" ref="FEY67" si="2107">FEY60*$C$66</f>
        <v>0</v>
      </c>
      <c r="FFA67" s="880">
        <f t="shared" ref="FFA67" si="2108">FFA60*$C$66</f>
        <v>0</v>
      </c>
      <c r="FFC67" s="880">
        <f t="shared" ref="FFC67" si="2109">FFC60*$C$66</f>
        <v>0</v>
      </c>
      <c r="FFE67" s="880">
        <f t="shared" ref="FFE67" si="2110">FFE60*$C$66</f>
        <v>0</v>
      </c>
      <c r="FFG67" s="880">
        <f t="shared" ref="FFG67" si="2111">FFG60*$C$66</f>
        <v>0</v>
      </c>
      <c r="FFI67" s="880">
        <f t="shared" ref="FFI67" si="2112">FFI60*$C$66</f>
        <v>0</v>
      </c>
      <c r="FFK67" s="880">
        <f t="shared" ref="FFK67" si="2113">FFK60*$C$66</f>
        <v>0</v>
      </c>
      <c r="FFM67" s="880">
        <f t="shared" ref="FFM67" si="2114">FFM60*$C$66</f>
        <v>0</v>
      </c>
      <c r="FFO67" s="880">
        <f t="shared" ref="FFO67" si="2115">FFO60*$C$66</f>
        <v>0</v>
      </c>
      <c r="FFQ67" s="880">
        <f t="shared" ref="FFQ67" si="2116">FFQ60*$C$66</f>
        <v>0</v>
      </c>
      <c r="FFS67" s="880">
        <f t="shared" ref="FFS67" si="2117">FFS60*$C$66</f>
        <v>0</v>
      </c>
      <c r="FFU67" s="880">
        <f t="shared" ref="FFU67" si="2118">FFU60*$C$66</f>
        <v>0</v>
      </c>
      <c r="FFW67" s="880">
        <f t="shared" ref="FFW67" si="2119">FFW60*$C$66</f>
        <v>0</v>
      </c>
      <c r="FFY67" s="880">
        <f t="shared" ref="FFY67" si="2120">FFY60*$C$66</f>
        <v>0</v>
      </c>
      <c r="FGA67" s="880">
        <f t="shared" ref="FGA67" si="2121">FGA60*$C$66</f>
        <v>0</v>
      </c>
      <c r="FGC67" s="880">
        <f t="shared" ref="FGC67" si="2122">FGC60*$C$66</f>
        <v>0</v>
      </c>
      <c r="FGE67" s="880">
        <f t="shared" ref="FGE67" si="2123">FGE60*$C$66</f>
        <v>0</v>
      </c>
      <c r="FGG67" s="880">
        <f t="shared" ref="FGG67" si="2124">FGG60*$C$66</f>
        <v>0</v>
      </c>
      <c r="FGI67" s="880">
        <f t="shared" ref="FGI67" si="2125">FGI60*$C$66</f>
        <v>0</v>
      </c>
      <c r="FGK67" s="880">
        <f t="shared" ref="FGK67" si="2126">FGK60*$C$66</f>
        <v>0</v>
      </c>
      <c r="FGM67" s="880">
        <f t="shared" ref="FGM67" si="2127">FGM60*$C$66</f>
        <v>0</v>
      </c>
      <c r="FGO67" s="880">
        <f t="shared" ref="FGO67" si="2128">FGO60*$C$66</f>
        <v>0</v>
      </c>
      <c r="FGQ67" s="880">
        <f t="shared" ref="FGQ67" si="2129">FGQ60*$C$66</f>
        <v>0</v>
      </c>
      <c r="FGS67" s="880">
        <f t="shared" ref="FGS67" si="2130">FGS60*$C$66</f>
        <v>0</v>
      </c>
      <c r="FGU67" s="880">
        <f t="shared" ref="FGU67" si="2131">FGU60*$C$66</f>
        <v>0</v>
      </c>
      <c r="FGW67" s="880">
        <f t="shared" ref="FGW67" si="2132">FGW60*$C$66</f>
        <v>0</v>
      </c>
      <c r="FGY67" s="880">
        <f t="shared" ref="FGY67" si="2133">FGY60*$C$66</f>
        <v>0</v>
      </c>
      <c r="FHA67" s="880">
        <f t="shared" ref="FHA67" si="2134">FHA60*$C$66</f>
        <v>0</v>
      </c>
      <c r="FHC67" s="880">
        <f t="shared" ref="FHC67" si="2135">FHC60*$C$66</f>
        <v>0</v>
      </c>
      <c r="FHE67" s="880">
        <f t="shared" ref="FHE67" si="2136">FHE60*$C$66</f>
        <v>0</v>
      </c>
      <c r="FHG67" s="880">
        <f t="shared" ref="FHG67" si="2137">FHG60*$C$66</f>
        <v>0</v>
      </c>
      <c r="FHI67" s="880">
        <f t="shared" ref="FHI67" si="2138">FHI60*$C$66</f>
        <v>0</v>
      </c>
      <c r="FHK67" s="880">
        <f t="shared" ref="FHK67" si="2139">FHK60*$C$66</f>
        <v>0</v>
      </c>
      <c r="FHM67" s="880">
        <f t="shared" ref="FHM67" si="2140">FHM60*$C$66</f>
        <v>0</v>
      </c>
      <c r="FHO67" s="880">
        <f t="shared" ref="FHO67" si="2141">FHO60*$C$66</f>
        <v>0</v>
      </c>
      <c r="FHQ67" s="880">
        <f t="shared" ref="FHQ67" si="2142">FHQ60*$C$66</f>
        <v>0</v>
      </c>
      <c r="FHS67" s="880">
        <f t="shared" ref="FHS67" si="2143">FHS60*$C$66</f>
        <v>0</v>
      </c>
      <c r="FHU67" s="880">
        <f t="shared" ref="FHU67" si="2144">FHU60*$C$66</f>
        <v>0</v>
      </c>
      <c r="FHW67" s="880">
        <f t="shared" ref="FHW67" si="2145">FHW60*$C$66</f>
        <v>0</v>
      </c>
      <c r="FHY67" s="880">
        <f t="shared" ref="FHY67" si="2146">FHY60*$C$66</f>
        <v>0</v>
      </c>
      <c r="FIA67" s="880">
        <f t="shared" ref="FIA67" si="2147">FIA60*$C$66</f>
        <v>0</v>
      </c>
      <c r="FIC67" s="880">
        <f t="shared" ref="FIC67" si="2148">FIC60*$C$66</f>
        <v>0</v>
      </c>
      <c r="FIE67" s="880">
        <f t="shared" ref="FIE67" si="2149">FIE60*$C$66</f>
        <v>0</v>
      </c>
      <c r="FIG67" s="880">
        <f t="shared" ref="FIG67" si="2150">FIG60*$C$66</f>
        <v>0</v>
      </c>
      <c r="FII67" s="880">
        <f t="shared" ref="FII67" si="2151">FII60*$C$66</f>
        <v>0</v>
      </c>
      <c r="FIK67" s="880">
        <f t="shared" ref="FIK67" si="2152">FIK60*$C$66</f>
        <v>0</v>
      </c>
      <c r="FIM67" s="880">
        <f t="shared" ref="FIM67" si="2153">FIM60*$C$66</f>
        <v>0</v>
      </c>
      <c r="FIO67" s="880">
        <f t="shared" ref="FIO67" si="2154">FIO60*$C$66</f>
        <v>0</v>
      </c>
      <c r="FIQ67" s="880">
        <f t="shared" ref="FIQ67" si="2155">FIQ60*$C$66</f>
        <v>0</v>
      </c>
      <c r="FIS67" s="880">
        <f t="shared" ref="FIS67" si="2156">FIS60*$C$66</f>
        <v>0</v>
      </c>
      <c r="FIU67" s="880">
        <f t="shared" ref="FIU67" si="2157">FIU60*$C$66</f>
        <v>0</v>
      </c>
      <c r="FIW67" s="880">
        <f t="shared" ref="FIW67" si="2158">FIW60*$C$66</f>
        <v>0</v>
      </c>
      <c r="FIY67" s="880">
        <f t="shared" ref="FIY67" si="2159">FIY60*$C$66</f>
        <v>0</v>
      </c>
      <c r="FJA67" s="880">
        <f t="shared" ref="FJA67" si="2160">FJA60*$C$66</f>
        <v>0</v>
      </c>
      <c r="FJC67" s="880">
        <f t="shared" ref="FJC67" si="2161">FJC60*$C$66</f>
        <v>0</v>
      </c>
      <c r="FJE67" s="880">
        <f t="shared" ref="FJE67" si="2162">FJE60*$C$66</f>
        <v>0</v>
      </c>
      <c r="FJG67" s="880">
        <f t="shared" ref="FJG67" si="2163">FJG60*$C$66</f>
        <v>0</v>
      </c>
      <c r="FJI67" s="880">
        <f t="shared" ref="FJI67" si="2164">FJI60*$C$66</f>
        <v>0</v>
      </c>
      <c r="FJK67" s="880">
        <f t="shared" ref="FJK67" si="2165">FJK60*$C$66</f>
        <v>0</v>
      </c>
      <c r="FJM67" s="880">
        <f t="shared" ref="FJM67" si="2166">FJM60*$C$66</f>
        <v>0</v>
      </c>
      <c r="FJO67" s="880">
        <f t="shared" ref="FJO67" si="2167">FJO60*$C$66</f>
        <v>0</v>
      </c>
      <c r="FJQ67" s="880">
        <f t="shared" ref="FJQ67" si="2168">FJQ60*$C$66</f>
        <v>0</v>
      </c>
      <c r="FJS67" s="880">
        <f t="shared" ref="FJS67" si="2169">FJS60*$C$66</f>
        <v>0</v>
      </c>
      <c r="FJU67" s="880">
        <f t="shared" ref="FJU67" si="2170">FJU60*$C$66</f>
        <v>0</v>
      </c>
      <c r="FJW67" s="880">
        <f t="shared" ref="FJW67" si="2171">FJW60*$C$66</f>
        <v>0</v>
      </c>
      <c r="FJY67" s="880">
        <f t="shared" ref="FJY67" si="2172">FJY60*$C$66</f>
        <v>0</v>
      </c>
      <c r="FKA67" s="880">
        <f t="shared" ref="FKA67" si="2173">FKA60*$C$66</f>
        <v>0</v>
      </c>
      <c r="FKC67" s="880">
        <f t="shared" ref="FKC67" si="2174">FKC60*$C$66</f>
        <v>0</v>
      </c>
      <c r="FKE67" s="880">
        <f t="shared" ref="FKE67" si="2175">FKE60*$C$66</f>
        <v>0</v>
      </c>
      <c r="FKG67" s="880">
        <f t="shared" ref="FKG67" si="2176">FKG60*$C$66</f>
        <v>0</v>
      </c>
      <c r="FKI67" s="880">
        <f t="shared" ref="FKI67" si="2177">FKI60*$C$66</f>
        <v>0</v>
      </c>
      <c r="FKK67" s="880">
        <f t="shared" ref="FKK67" si="2178">FKK60*$C$66</f>
        <v>0</v>
      </c>
      <c r="FKM67" s="880">
        <f t="shared" ref="FKM67" si="2179">FKM60*$C$66</f>
        <v>0</v>
      </c>
      <c r="FKO67" s="880">
        <f t="shared" ref="FKO67" si="2180">FKO60*$C$66</f>
        <v>0</v>
      </c>
      <c r="FKQ67" s="880">
        <f t="shared" ref="FKQ67" si="2181">FKQ60*$C$66</f>
        <v>0</v>
      </c>
      <c r="FKS67" s="880">
        <f t="shared" ref="FKS67" si="2182">FKS60*$C$66</f>
        <v>0</v>
      </c>
      <c r="FKU67" s="880">
        <f t="shared" ref="FKU67" si="2183">FKU60*$C$66</f>
        <v>0</v>
      </c>
      <c r="FKW67" s="880">
        <f t="shared" ref="FKW67" si="2184">FKW60*$C$66</f>
        <v>0</v>
      </c>
      <c r="FKY67" s="880">
        <f t="shared" ref="FKY67" si="2185">FKY60*$C$66</f>
        <v>0</v>
      </c>
      <c r="FLA67" s="880">
        <f t="shared" ref="FLA67" si="2186">FLA60*$C$66</f>
        <v>0</v>
      </c>
      <c r="FLC67" s="880">
        <f t="shared" ref="FLC67" si="2187">FLC60*$C$66</f>
        <v>0</v>
      </c>
      <c r="FLE67" s="880">
        <f t="shared" ref="FLE67" si="2188">FLE60*$C$66</f>
        <v>0</v>
      </c>
      <c r="FLG67" s="880">
        <f t="shared" ref="FLG67" si="2189">FLG60*$C$66</f>
        <v>0</v>
      </c>
      <c r="FLI67" s="880">
        <f t="shared" ref="FLI67" si="2190">FLI60*$C$66</f>
        <v>0</v>
      </c>
      <c r="FLK67" s="880">
        <f t="shared" ref="FLK67" si="2191">FLK60*$C$66</f>
        <v>0</v>
      </c>
      <c r="FLM67" s="880">
        <f t="shared" ref="FLM67" si="2192">FLM60*$C$66</f>
        <v>0</v>
      </c>
      <c r="FLO67" s="880">
        <f t="shared" ref="FLO67" si="2193">FLO60*$C$66</f>
        <v>0</v>
      </c>
      <c r="FLQ67" s="880">
        <f t="shared" ref="FLQ67" si="2194">FLQ60*$C$66</f>
        <v>0</v>
      </c>
      <c r="FLS67" s="880">
        <f t="shared" ref="FLS67" si="2195">FLS60*$C$66</f>
        <v>0</v>
      </c>
      <c r="FLU67" s="880">
        <f t="shared" ref="FLU67" si="2196">FLU60*$C$66</f>
        <v>0</v>
      </c>
      <c r="FLW67" s="880">
        <f t="shared" ref="FLW67" si="2197">FLW60*$C$66</f>
        <v>0</v>
      </c>
      <c r="FLY67" s="880">
        <f t="shared" ref="FLY67" si="2198">FLY60*$C$66</f>
        <v>0</v>
      </c>
      <c r="FMA67" s="880">
        <f t="shared" ref="FMA67" si="2199">FMA60*$C$66</f>
        <v>0</v>
      </c>
      <c r="FMC67" s="880">
        <f t="shared" ref="FMC67" si="2200">FMC60*$C$66</f>
        <v>0</v>
      </c>
      <c r="FME67" s="880">
        <f t="shared" ref="FME67" si="2201">FME60*$C$66</f>
        <v>0</v>
      </c>
      <c r="FMG67" s="880">
        <f t="shared" ref="FMG67" si="2202">FMG60*$C$66</f>
        <v>0</v>
      </c>
      <c r="FMI67" s="880">
        <f t="shared" ref="FMI67" si="2203">FMI60*$C$66</f>
        <v>0</v>
      </c>
      <c r="FMK67" s="880">
        <f t="shared" ref="FMK67" si="2204">FMK60*$C$66</f>
        <v>0</v>
      </c>
      <c r="FMM67" s="880">
        <f t="shared" ref="FMM67" si="2205">FMM60*$C$66</f>
        <v>0</v>
      </c>
      <c r="FMO67" s="880">
        <f t="shared" ref="FMO67" si="2206">FMO60*$C$66</f>
        <v>0</v>
      </c>
      <c r="FMQ67" s="880">
        <f t="shared" ref="FMQ67" si="2207">FMQ60*$C$66</f>
        <v>0</v>
      </c>
      <c r="FMS67" s="880">
        <f t="shared" ref="FMS67" si="2208">FMS60*$C$66</f>
        <v>0</v>
      </c>
      <c r="FMU67" s="880">
        <f t="shared" ref="FMU67" si="2209">FMU60*$C$66</f>
        <v>0</v>
      </c>
      <c r="FMW67" s="880">
        <f t="shared" ref="FMW67" si="2210">FMW60*$C$66</f>
        <v>0</v>
      </c>
      <c r="FMY67" s="880">
        <f t="shared" ref="FMY67" si="2211">FMY60*$C$66</f>
        <v>0</v>
      </c>
      <c r="FNA67" s="880">
        <f t="shared" ref="FNA67" si="2212">FNA60*$C$66</f>
        <v>0</v>
      </c>
      <c r="FNC67" s="880">
        <f t="shared" ref="FNC67" si="2213">FNC60*$C$66</f>
        <v>0</v>
      </c>
      <c r="FNE67" s="880">
        <f t="shared" ref="FNE67" si="2214">FNE60*$C$66</f>
        <v>0</v>
      </c>
      <c r="FNG67" s="880">
        <f t="shared" ref="FNG67" si="2215">FNG60*$C$66</f>
        <v>0</v>
      </c>
      <c r="FNI67" s="880">
        <f t="shared" ref="FNI67" si="2216">FNI60*$C$66</f>
        <v>0</v>
      </c>
      <c r="FNK67" s="880">
        <f t="shared" ref="FNK67" si="2217">FNK60*$C$66</f>
        <v>0</v>
      </c>
      <c r="FNM67" s="880">
        <f t="shared" ref="FNM67" si="2218">FNM60*$C$66</f>
        <v>0</v>
      </c>
      <c r="FNO67" s="880">
        <f t="shared" ref="FNO67" si="2219">FNO60*$C$66</f>
        <v>0</v>
      </c>
      <c r="FNQ67" s="880">
        <f t="shared" ref="FNQ67" si="2220">FNQ60*$C$66</f>
        <v>0</v>
      </c>
      <c r="FNS67" s="880">
        <f t="shared" ref="FNS67" si="2221">FNS60*$C$66</f>
        <v>0</v>
      </c>
      <c r="FNU67" s="880">
        <f t="shared" ref="FNU67" si="2222">FNU60*$C$66</f>
        <v>0</v>
      </c>
      <c r="FNW67" s="880">
        <f t="shared" ref="FNW67" si="2223">FNW60*$C$66</f>
        <v>0</v>
      </c>
      <c r="FNY67" s="880">
        <f t="shared" ref="FNY67" si="2224">FNY60*$C$66</f>
        <v>0</v>
      </c>
      <c r="FOA67" s="880">
        <f t="shared" ref="FOA67" si="2225">FOA60*$C$66</f>
        <v>0</v>
      </c>
      <c r="FOC67" s="880">
        <f t="shared" ref="FOC67" si="2226">FOC60*$C$66</f>
        <v>0</v>
      </c>
      <c r="FOE67" s="880">
        <f t="shared" ref="FOE67" si="2227">FOE60*$C$66</f>
        <v>0</v>
      </c>
      <c r="FOG67" s="880">
        <f t="shared" ref="FOG67" si="2228">FOG60*$C$66</f>
        <v>0</v>
      </c>
      <c r="FOI67" s="880">
        <f t="shared" ref="FOI67" si="2229">FOI60*$C$66</f>
        <v>0</v>
      </c>
      <c r="FOK67" s="880">
        <f t="shared" ref="FOK67" si="2230">FOK60*$C$66</f>
        <v>0</v>
      </c>
      <c r="FOM67" s="880">
        <f t="shared" ref="FOM67" si="2231">FOM60*$C$66</f>
        <v>0</v>
      </c>
      <c r="FOO67" s="880">
        <f t="shared" ref="FOO67" si="2232">FOO60*$C$66</f>
        <v>0</v>
      </c>
      <c r="FOQ67" s="880">
        <f t="shared" ref="FOQ67" si="2233">FOQ60*$C$66</f>
        <v>0</v>
      </c>
      <c r="FOS67" s="880">
        <f t="shared" ref="FOS67" si="2234">FOS60*$C$66</f>
        <v>0</v>
      </c>
      <c r="FOU67" s="880">
        <f t="shared" ref="FOU67" si="2235">FOU60*$C$66</f>
        <v>0</v>
      </c>
      <c r="FOW67" s="880">
        <f t="shared" ref="FOW67" si="2236">FOW60*$C$66</f>
        <v>0</v>
      </c>
      <c r="FOY67" s="880">
        <f t="shared" ref="FOY67" si="2237">FOY60*$C$66</f>
        <v>0</v>
      </c>
      <c r="FPA67" s="880">
        <f t="shared" ref="FPA67" si="2238">FPA60*$C$66</f>
        <v>0</v>
      </c>
      <c r="FPC67" s="880">
        <f t="shared" ref="FPC67" si="2239">FPC60*$C$66</f>
        <v>0</v>
      </c>
      <c r="FPE67" s="880">
        <f t="shared" ref="FPE67" si="2240">FPE60*$C$66</f>
        <v>0</v>
      </c>
      <c r="FPG67" s="880">
        <f t="shared" ref="FPG67" si="2241">FPG60*$C$66</f>
        <v>0</v>
      </c>
      <c r="FPI67" s="880">
        <f t="shared" ref="FPI67" si="2242">FPI60*$C$66</f>
        <v>0</v>
      </c>
      <c r="FPK67" s="880">
        <f t="shared" ref="FPK67" si="2243">FPK60*$C$66</f>
        <v>0</v>
      </c>
      <c r="FPM67" s="880">
        <f t="shared" ref="FPM67" si="2244">FPM60*$C$66</f>
        <v>0</v>
      </c>
      <c r="FPO67" s="880">
        <f t="shared" ref="FPO67" si="2245">FPO60*$C$66</f>
        <v>0</v>
      </c>
      <c r="FPQ67" s="880">
        <f t="shared" ref="FPQ67" si="2246">FPQ60*$C$66</f>
        <v>0</v>
      </c>
      <c r="FPS67" s="880">
        <f t="shared" ref="FPS67" si="2247">FPS60*$C$66</f>
        <v>0</v>
      </c>
      <c r="FPU67" s="880">
        <f t="shared" ref="FPU67" si="2248">FPU60*$C$66</f>
        <v>0</v>
      </c>
      <c r="FPW67" s="880">
        <f t="shared" ref="FPW67" si="2249">FPW60*$C$66</f>
        <v>0</v>
      </c>
      <c r="FPY67" s="880">
        <f t="shared" ref="FPY67" si="2250">FPY60*$C$66</f>
        <v>0</v>
      </c>
      <c r="FQA67" s="880">
        <f t="shared" ref="FQA67" si="2251">FQA60*$C$66</f>
        <v>0</v>
      </c>
      <c r="FQC67" s="880">
        <f t="shared" ref="FQC67" si="2252">FQC60*$C$66</f>
        <v>0</v>
      </c>
      <c r="FQE67" s="880">
        <f t="shared" ref="FQE67" si="2253">FQE60*$C$66</f>
        <v>0</v>
      </c>
      <c r="FQG67" s="880">
        <f t="shared" ref="FQG67" si="2254">FQG60*$C$66</f>
        <v>0</v>
      </c>
      <c r="FQI67" s="880">
        <f t="shared" ref="FQI67" si="2255">FQI60*$C$66</f>
        <v>0</v>
      </c>
      <c r="FQK67" s="880">
        <f t="shared" ref="FQK67" si="2256">FQK60*$C$66</f>
        <v>0</v>
      </c>
      <c r="FQM67" s="880">
        <f t="shared" ref="FQM67" si="2257">FQM60*$C$66</f>
        <v>0</v>
      </c>
      <c r="FQO67" s="880">
        <f t="shared" ref="FQO67" si="2258">FQO60*$C$66</f>
        <v>0</v>
      </c>
      <c r="FQQ67" s="880">
        <f t="shared" ref="FQQ67" si="2259">FQQ60*$C$66</f>
        <v>0</v>
      </c>
      <c r="FQS67" s="880">
        <f t="shared" ref="FQS67" si="2260">FQS60*$C$66</f>
        <v>0</v>
      </c>
      <c r="FQU67" s="880">
        <f t="shared" ref="FQU67" si="2261">FQU60*$C$66</f>
        <v>0</v>
      </c>
      <c r="FQW67" s="880">
        <f t="shared" ref="FQW67" si="2262">FQW60*$C$66</f>
        <v>0</v>
      </c>
      <c r="FQY67" s="880">
        <f t="shared" ref="FQY67" si="2263">FQY60*$C$66</f>
        <v>0</v>
      </c>
      <c r="FRA67" s="880">
        <f t="shared" ref="FRA67" si="2264">FRA60*$C$66</f>
        <v>0</v>
      </c>
      <c r="FRC67" s="880">
        <f t="shared" ref="FRC67" si="2265">FRC60*$C$66</f>
        <v>0</v>
      </c>
      <c r="FRE67" s="880">
        <f t="shared" ref="FRE67" si="2266">FRE60*$C$66</f>
        <v>0</v>
      </c>
      <c r="FRG67" s="880">
        <f t="shared" ref="FRG67" si="2267">FRG60*$C$66</f>
        <v>0</v>
      </c>
      <c r="FRI67" s="880">
        <f t="shared" ref="FRI67" si="2268">FRI60*$C$66</f>
        <v>0</v>
      </c>
      <c r="FRK67" s="880">
        <f t="shared" ref="FRK67" si="2269">FRK60*$C$66</f>
        <v>0</v>
      </c>
      <c r="FRM67" s="880">
        <f t="shared" ref="FRM67" si="2270">FRM60*$C$66</f>
        <v>0</v>
      </c>
      <c r="FRO67" s="880">
        <f t="shared" ref="FRO67" si="2271">FRO60*$C$66</f>
        <v>0</v>
      </c>
      <c r="FRQ67" s="880">
        <f t="shared" ref="FRQ67" si="2272">FRQ60*$C$66</f>
        <v>0</v>
      </c>
      <c r="FRS67" s="880">
        <f t="shared" ref="FRS67" si="2273">FRS60*$C$66</f>
        <v>0</v>
      </c>
      <c r="FRU67" s="880">
        <f t="shared" ref="FRU67" si="2274">FRU60*$C$66</f>
        <v>0</v>
      </c>
      <c r="FRW67" s="880">
        <f t="shared" ref="FRW67" si="2275">FRW60*$C$66</f>
        <v>0</v>
      </c>
      <c r="FRY67" s="880">
        <f t="shared" ref="FRY67" si="2276">FRY60*$C$66</f>
        <v>0</v>
      </c>
      <c r="FSA67" s="880">
        <f t="shared" ref="FSA67" si="2277">FSA60*$C$66</f>
        <v>0</v>
      </c>
      <c r="FSC67" s="880">
        <f t="shared" ref="FSC67" si="2278">FSC60*$C$66</f>
        <v>0</v>
      </c>
      <c r="FSE67" s="880">
        <f t="shared" ref="FSE67" si="2279">FSE60*$C$66</f>
        <v>0</v>
      </c>
      <c r="FSG67" s="880">
        <f t="shared" ref="FSG67" si="2280">FSG60*$C$66</f>
        <v>0</v>
      </c>
      <c r="FSI67" s="880">
        <f t="shared" ref="FSI67" si="2281">FSI60*$C$66</f>
        <v>0</v>
      </c>
      <c r="FSK67" s="880">
        <f t="shared" ref="FSK67" si="2282">FSK60*$C$66</f>
        <v>0</v>
      </c>
      <c r="FSM67" s="880">
        <f t="shared" ref="FSM67" si="2283">FSM60*$C$66</f>
        <v>0</v>
      </c>
      <c r="FSO67" s="880">
        <f t="shared" ref="FSO67" si="2284">FSO60*$C$66</f>
        <v>0</v>
      </c>
      <c r="FSQ67" s="880">
        <f t="shared" ref="FSQ67" si="2285">FSQ60*$C$66</f>
        <v>0</v>
      </c>
      <c r="FSS67" s="880">
        <f t="shared" ref="FSS67" si="2286">FSS60*$C$66</f>
        <v>0</v>
      </c>
      <c r="FSU67" s="880">
        <f t="shared" ref="FSU67" si="2287">FSU60*$C$66</f>
        <v>0</v>
      </c>
      <c r="FSW67" s="880">
        <f t="shared" ref="FSW67" si="2288">FSW60*$C$66</f>
        <v>0</v>
      </c>
      <c r="FSY67" s="880">
        <f t="shared" ref="FSY67" si="2289">FSY60*$C$66</f>
        <v>0</v>
      </c>
      <c r="FTA67" s="880">
        <f t="shared" ref="FTA67" si="2290">FTA60*$C$66</f>
        <v>0</v>
      </c>
      <c r="FTC67" s="880">
        <f t="shared" ref="FTC67" si="2291">FTC60*$C$66</f>
        <v>0</v>
      </c>
      <c r="FTE67" s="880">
        <f t="shared" ref="FTE67" si="2292">FTE60*$C$66</f>
        <v>0</v>
      </c>
      <c r="FTG67" s="880">
        <f t="shared" ref="FTG67" si="2293">FTG60*$C$66</f>
        <v>0</v>
      </c>
      <c r="FTI67" s="880">
        <f t="shared" ref="FTI67" si="2294">FTI60*$C$66</f>
        <v>0</v>
      </c>
      <c r="FTK67" s="880">
        <f t="shared" ref="FTK67" si="2295">FTK60*$C$66</f>
        <v>0</v>
      </c>
      <c r="FTM67" s="880">
        <f t="shared" ref="FTM67" si="2296">FTM60*$C$66</f>
        <v>0</v>
      </c>
      <c r="FTO67" s="880">
        <f t="shared" ref="FTO67" si="2297">FTO60*$C$66</f>
        <v>0</v>
      </c>
      <c r="FTQ67" s="880">
        <f t="shared" ref="FTQ67" si="2298">FTQ60*$C$66</f>
        <v>0</v>
      </c>
      <c r="FTS67" s="880">
        <f t="shared" ref="FTS67" si="2299">FTS60*$C$66</f>
        <v>0</v>
      </c>
      <c r="FTU67" s="880">
        <f t="shared" ref="FTU67" si="2300">FTU60*$C$66</f>
        <v>0</v>
      </c>
      <c r="FTW67" s="880">
        <f t="shared" ref="FTW67" si="2301">FTW60*$C$66</f>
        <v>0</v>
      </c>
      <c r="FTY67" s="880">
        <f t="shared" ref="FTY67" si="2302">FTY60*$C$66</f>
        <v>0</v>
      </c>
      <c r="FUA67" s="880">
        <f t="shared" ref="FUA67" si="2303">FUA60*$C$66</f>
        <v>0</v>
      </c>
      <c r="FUC67" s="880">
        <f t="shared" ref="FUC67" si="2304">FUC60*$C$66</f>
        <v>0</v>
      </c>
      <c r="FUE67" s="880">
        <f t="shared" ref="FUE67" si="2305">FUE60*$C$66</f>
        <v>0</v>
      </c>
      <c r="FUG67" s="880">
        <f t="shared" ref="FUG67" si="2306">FUG60*$C$66</f>
        <v>0</v>
      </c>
      <c r="FUI67" s="880">
        <f t="shared" ref="FUI67" si="2307">FUI60*$C$66</f>
        <v>0</v>
      </c>
      <c r="FUK67" s="880">
        <f t="shared" ref="FUK67" si="2308">FUK60*$C$66</f>
        <v>0</v>
      </c>
      <c r="FUM67" s="880">
        <f t="shared" ref="FUM67" si="2309">FUM60*$C$66</f>
        <v>0</v>
      </c>
      <c r="FUO67" s="880">
        <f t="shared" ref="FUO67" si="2310">FUO60*$C$66</f>
        <v>0</v>
      </c>
      <c r="FUQ67" s="880">
        <f t="shared" ref="FUQ67" si="2311">FUQ60*$C$66</f>
        <v>0</v>
      </c>
      <c r="FUS67" s="880">
        <f t="shared" ref="FUS67" si="2312">FUS60*$C$66</f>
        <v>0</v>
      </c>
      <c r="FUU67" s="880">
        <f t="shared" ref="FUU67" si="2313">FUU60*$C$66</f>
        <v>0</v>
      </c>
      <c r="FUW67" s="880">
        <f t="shared" ref="FUW67" si="2314">FUW60*$C$66</f>
        <v>0</v>
      </c>
      <c r="FUY67" s="880">
        <f t="shared" ref="FUY67" si="2315">FUY60*$C$66</f>
        <v>0</v>
      </c>
      <c r="FVA67" s="880">
        <f t="shared" ref="FVA67" si="2316">FVA60*$C$66</f>
        <v>0</v>
      </c>
      <c r="FVC67" s="880">
        <f t="shared" ref="FVC67" si="2317">FVC60*$C$66</f>
        <v>0</v>
      </c>
      <c r="FVE67" s="880">
        <f t="shared" ref="FVE67" si="2318">FVE60*$C$66</f>
        <v>0</v>
      </c>
      <c r="FVG67" s="880">
        <f t="shared" ref="FVG67" si="2319">FVG60*$C$66</f>
        <v>0</v>
      </c>
      <c r="FVI67" s="880">
        <f t="shared" ref="FVI67" si="2320">FVI60*$C$66</f>
        <v>0</v>
      </c>
      <c r="FVK67" s="880">
        <f t="shared" ref="FVK67" si="2321">FVK60*$C$66</f>
        <v>0</v>
      </c>
      <c r="FVM67" s="880">
        <f t="shared" ref="FVM67" si="2322">FVM60*$C$66</f>
        <v>0</v>
      </c>
      <c r="FVO67" s="880">
        <f t="shared" ref="FVO67" si="2323">FVO60*$C$66</f>
        <v>0</v>
      </c>
      <c r="FVQ67" s="880">
        <f t="shared" ref="FVQ67" si="2324">FVQ60*$C$66</f>
        <v>0</v>
      </c>
      <c r="FVS67" s="880">
        <f t="shared" ref="FVS67" si="2325">FVS60*$C$66</f>
        <v>0</v>
      </c>
      <c r="FVU67" s="880">
        <f t="shared" ref="FVU67" si="2326">FVU60*$C$66</f>
        <v>0</v>
      </c>
      <c r="FVW67" s="880">
        <f t="shared" ref="FVW67" si="2327">FVW60*$C$66</f>
        <v>0</v>
      </c>
      <c r="FVY67" s="880">
        <f t="shared" ref="FVY67" si="2328">FVY60*$C$66</f>
        <v>0</v>
      </c>
      <c r="FWA67" s="880">
        <f t="shared" ref="FWA67" si="2329">FWA60*$C$66</f>
        <v>0</v>
      </c>
      <c r="FWC67" s="880">
        <f t="shared" ref="FWC67" si="2330">FWC60*$C$66</f>
        <v>0</v>
      </c>
      <c r="FWE67" s="880">
        <f t="shared" ref="FWE67" si="2331">FWE60*$C$66</f>
        <v>0</v>
      </c>
      <c r="FWG67" s="880">
        <f t="shared" ref="FWG67" si="2332">FWG60*$C$66</f>
        <v>0</v>
      </c>
      <c r="FWI67" s="880">
        <f t="shared" ref="FWI67" si="2333">FWI60*$C$66</f>
        <v>0</v>
      </c>
      <c r="FWK67" s="880">
        <f t="shared" ref="FWK67" si="2334">FWK60*$C$66</f>
        <v>0</v>
      </c>
      <c r="FWM67" s="880">
        <f t="shared" ref="FWM67" si="2335">FWM60*$C$66</f>
        <v>0</v>
      </c>
      <c r="FWO67" s="880">
        <f t="shared" ref="FWO67" si="2336">FWO60*$C$66</f>
        <v>0</v>
      </c>
      <c r="FWQ67" s="880">
        <f t="shared" ref="FWQ67" si="2337">FWQ60*$C$66</f>
        <v>0</v>
      </c>
      <c r="FWS67" s="880">
        <f t="shared" ref="FWS67" si="2338">FWS60*$C$66</f>
        <v>0</v>
      </c>
      <c r="FWU67" s="880">
        <f t="shared" ref="FWU67" si="2339">FWU60*$C$66</f>
        <v>0</v>
      </c>
      <c r="FWW67" s="880">
        <f t="shared" ref="FWW67" si="2340">FWW60*$C$66</f>
        <v>0</v>
      </c>
      <c r="FWY67" s="880">
        <f t="shared" ref="FWY67" si="2341">FWY60*$C$66</f>
        <v>0</v>
      </c>
      <c r="FXA67" s="880">
        <f t="shared" ref="FXA67" si="2342">FXA60*$C$66</f>
        <v>0</v>
      </c>
      <c r="FXC67" s="880">
        <f t="shared" ref="FXC67" si="2343">FXC60*$C$66</f>
        <v>0</v>
      </c>
      <c r="FXE67" s="880">
        <f t="shared" ref="FXE67" si="2344">FXE60*$C$66</f>
        <v>0</v>
      </c>
      <c r="FXG67" s="880">
        <f t="shared" ref="FXG67" si="2345">FXG60*$C$66</f>
        <v>0</v>
      </c>
      <c r="FXI67" s="880">
        <f t="shared" ref="FXI67" si="2346">FXI60*$C$66</f>
        <v>0</v>
      </c>
      <c r="FXK67" s="880">
        <f t="shared" ref="FXK67" si="2347">FXK60*$C$66</f>
        <v>0</v>
      </c>
      <c r="FXM67" s="880">
        <f t="shared" ref="FXM67" si="2348">FXM60*$C$66</f>
        <v>0</v>
      </c>
      <c r="FXO67" s="880">
        <f t="shared" ref="FXO67" si="2349">FXO60*$C$66</f>
        <v>0</v>
      </c>
      <c r="FXQ67" s="880">
        <f t="shared" ref="FXQ67" si="2350">FXQ60*$C$66</f>
        <v>0</v>
      </c>
      <c r="FXS67" s="880">
        <f t="shared" ref="FXS67" si="2351">FXS60*$C$66</f>
        <v>0</v>
      </c>
      <c r="FXU67" s="880">
        <f t="shared" ref="FXU67" si="2352">FXU60*$C$66</f>
        <v>0</v>
      </c>
      <c r="FXW67" s="880">
        <f t="shared" ref="FXW67" si="2353">FXW60*$C$66</f>
        <v>0</v>
      </c>
      <c r="FXY67" s="880">
        <f t="shared" ref="FXY67" si="2354">FXY60*$C$66</f>
        <v>0</v>
      </c>
      <c r="FYA67" s="880">
        <f t="shared" ref="FYA67" si="2355">FYA60*$C$66</f>
        <v>0</v>
      </c>
      <c r="FYC67" s="880">
        <f t="shared" ref="FYC67" si="2356">FYC60*$C$66</f>
        <v>0</v>
      </c>
      <c r="FYE67" s="880">
        <f t="shared" ref="FYE67" si="2357">FYE60*$C$66</f>
        <v>0</v>
      </c>
      <c r="FYG67" s="880">
        <f t="shared" ref="FYG67" si="2358">FYG60*$C$66</f>
        <v>0</v>
      </c>
      <c r="FYI67" s="880">
        <f t="shared" ref="FYI67" si="2359">FYI60*$C$66</f>
        <v>0</v>
      </c>
      <c r="FYK67" s="880">
        <f t="shared" ref="FYK67" si="2360">FYK60*$C$66</f>
        <v>0</v>
      </c>
      <c r="FYM67" s="880">
        <f t="shared" ref="FYM67" si="2361">FYM60*$C$66</f>
        <v>0</v>
      </c>
      <c r="FYO67" s="880">
        <f t="shared" ref="FYO67" si="2362">FYO60*$C$66</f>
        <v>0</v>
      </c>
      <c r="FYQ67" s="880">
        <f t="shared" ref="FYQ67" si="2363">FYQ60*$C$66</f>
        <v>0</v>
      </c>
      <c r="FYS67" s="880">
        <f t="shared" ref="FYS67" si="2364">FYS60*$C$66</f>
        <v>0</v>
      </c>
      <c r="FYU67" s="880">
        <f t="shared" ref="FYU67" si="2365">FYU60*$C$66</f>
        <v>0</v>
      </c>
      <c r="FYW67" s="880">
        <f t="shared" ref="FYW67" si="2366">FYW60*$C$66</f>
        <v>0</v>
      </c>
      <c r="FYY67" s="880">
        <f t="shared" ref="FYY67" si="2367">FYY60*$C$66</f>
        <v>0</v>
      </c>
      <c r="FZA67" s="880">
        <f t="shared" ref="FZA67" si="2368">FZA60*$C$66</f>
        <v>0</v>
      </c>
      <c r="FZC67" s="880">
        <f t="shared" ref="FZC67" si="2369">FZC60*$C$66</f>
        <v>0</v>
      </c>
      <c r="FZE67" s="880">
        <f t="shared" ref="FZE67" si="2370">FZE60*$C$66</f>
        <v>0</v>
      </c>
      <c r="FZG67" s="880">
        <f t="shared" ref="FZG67" si="2371">FZG60*$C$66</f>
        <v>0</v>
      </c>
      <c r="FZI67" s="880">
        <f t="shared" ref="FZI67" si="2372">FZI60*$C$66</f>
        <v>0</v>
      </c>
      <c r="FZK67" s="880">
        <f t="shared" ref="FZK67" si="2373">FZK60*$C$66</f>
        <v>0</v>
      </c>
      <c r="FZM67" s="880">
        <f t="shared" ref="FZM67" si="2374">FZM60*$C$66</f>
        <v>0</v>
      </c>
      <c r="FZO67" s="880">
        <f t="shared" ref="FZO67" si="2375">FZO60*$C$66</f>
        <v>0</v>
      </c>
      <c r="FZQ67" s="880">
        <f t="shared" ref="FZQ67" si="2376">FZQ60*$C$66</f>
        <v>0</v>
      </c>
      <c r="FZS67" s="880">
        <f t="shared" ref="FZS67" si="2377">FZS60*$C$66</f>
        <v>0</v>
      </c>
      <c r="FZU67" s="880">
        <f t="shared" ref="FZU67" si="2378">FZU60*$C$66</f>
        <v>0</v>
      </c>
      <c r="FZW67" s="880">
        <f t="shared" ref="FZW67" si="2379">FZW60*$C$66</f>
        <v>0</v>
      </c>
      <c r="FZY67" s="880">
        <f t="shared" ref="FZY67" si="2380">FZY60*$C$66</f>
        <v>0</v>
      </c>
      <c r="GAA67" s="880">
        <f t="shared" ref="GAA67" si="2381">GAA60*$C$66</f>
        <v>0</v>
      </c>
      <c r="GAC67" s="880">
        <f t="shared" ref="GAC67" si="2382">GAC60*$C$66</f>
        <v>0</v>
      </c>
      <c r="GAE67" s="880">
        <f t="shared" ref="GAE67" si="2383">GAE60*$C$66</f>
        <v>0</v>
      </c>
      <c r="GAG67" s="880">
        <f t="shared" ref="GAG67" si="2384">GAG60*$C$66</f>
        <v>0</v>
      </c>
      <c r="GAI67" s="880">
        <f t="shared" ref="GAI67" si="2385">GAI60*$C$66</f>
        <v>0</v>
      </c>
      <c r="GAK67" s="880">
        <f t="shared" ref="GAK67" si="2386">GAK60*$C$66</f>
        <v>0</v>
      </c>
      <c r="GAM67" s="880">
        <f t="shared" ref="GAM67" si="2387">GAM60*$C$66</f>
        <v>0</v>
      </c>
      <c r="GAO67" s="880">
        <f t="shared" ref="GAO67" si="2388">GAO60*$C$66</f>
        <v>0</v>
      </c>
      <c r="GAQ67" s="880">
        <f t="shared" ref="GAQ67" si="2389">GAQ60*$C$66</f>
        <v>0</v>
      </c>
      <c r="GAS67" s="880">
        <f t="shared" ref="GAS67" si="2390">GAS60*$C$66</f>
        <v>0</v>
      </c>
      <c r="GAU67" s="880">
        <f t="shared" ref="GAU67" si="2391">GAU60*$C$66</f>
        <v>0</v>
      </c>
      <c r="GAW67" s="880">
        <f t="shared" ref="GAW67" si="2392">GAW60*$C$66</f>
        <v>0</v>
      </c>
      <c r="GAY67" s="880">
        <f t="shared" ref="GAY67" si="2393">GAY60*$C$66</f>
        <v>0</v>
      </c>
      <c r="GBA67" s="880">
        <f t="shared" ref="GBA67" si="2394">GBA60*$C$66</f>
        <v>0</v>
      </c>
      <c r="GBC67" s="880">
        <f t="shared" ref="GBC67" si="2395">GBC60*$C$66</f>
        <v>0</v>
      </c>
      <c r="GBE67" s="880">
        <f t="shared" ref="GBE67" si="2396">GBE60*$C$66</f>
        <v>0</v>
      </c>
      <c r="GBG67" s="880">
        <f t="shared" ref="GBG67" si="2397">GBG60*$C$66</f>
        <v>0</v>
      </c>
      <c r="GBI67" s="880">
        <f t="shared" ref="GBI67" si="2398">GBI60*$C$66</f>
        <v>0</v>
      </c>
      <c r="GBK67" s="880">
        <f t="shared" ref="GBK67" si="2399">GBK60*$C$66</f>
        <v>0</v>
      </c>
      <c r="GBM67" s="880">
        <f t="shared" ref="GBM67" si="2400">GBM60*$C$66</f>
        <v>0</v>
      </c>
      <c r="GBO67" s="880">
        <f t="shared" ref="GBO67" si="2401">GBO60*$C$66</f>
        <v>0</v>
      </c>
      <c r="GBQ67" s="880">
        <f t="shared" ref="GBQ67" si="2402">GBQ60*$C$66</f>
        <v>0</v>
      </c>
      <c r="GBS67" s="880">
        <f t="shared" ref="GBS67" si="2403">GBS60*$C$66</f>
        <v>0</v>
      </c>
      <c r="GBU67" s="880">
        <f t="shared" ref="GBU67" si="2404">GBU60*$C$66</f>
        <v>0</v>
      </c>
      <c r="GBW67" s="880">
        <f t="shared" ref="GBW67" si="2405">GBW60*$C$66</f>
        <v>0</v>
      </c>
      <c r="GBY67" s="880">
        <f t="shared" ref="GBY67" si="2406">GBY60*$C$66</f>
        <v>0</v>
      </c>
      <c r="GCA67" s="880">
        <f t="shared" ref="GCA67" si="2407">GCA60*$C$66</f>
        <v>0</v>
      </c>
      <c r="GCC67" s="880">
        <f t="shared" ref="GCC67" si="2408">GCC60*$C$66</f>
        <v>0</v>
      </c>
      <c r="GCE67" s="880">
        <f t="shared" ref="GCE67" si="2409">GCE60*$C$66</f>
        <v>0</v>
      </c>
      <c r="GCG67" s="880">
        <f t="shared" ref="GCG67" si="2410">GCG60*$C$66</f>
        <v>0</v>
      </c>
      <c r="GCI67" s="880">
        <f t="shared" ref="GCI67" si="2411">GCI60*$C$66</f>
        <v>0</v>
      </c>
      <c r="GCK67" s="880">
        <f t="shared" ref="GCK67" si="2412">GCK60*$C$66</f>
        <v>0</v>
      </c>
      <c r="GCM67" s="880">
        <f t="shared" ref="GCM67" si="2413">GCM60*$C$66</f>
        <v>0</v>
      </c>
      <c r="GCO67" s="880">
        <f t="shared" ref="GCO67" si="2414">GCO60*$C$66</f>
        <v>0</v>
      </c>
      <c r="GCQ67" s="880">
        <f t="shared" ref="GCQ67" si="2415">GCQ60*$C$66</f>
        <v>0</v>
      </c>
      <c r="GCS67" s="880">
        <f t="shared" ref="GCS67" si="2416">GCS60*$C$66</f>
        <v>0</v>
      </c>
      <c r="GCU67" s="880">
        <f t="shared" ref="GCU67" si="2417">GCU60*$C$66</f>
        <v>0</v>
      </c>
      <c r="GCW67" s="880">
        <f t="shared" ref="GCW67" si="2418">GCW60*$C$66</f>
        <v>0</v>
      </c>
      <c r="GCY67" s="880">
        <f t="shared" ref="GCY67" si="2419">GCY60*$C$66</f>
        <v>0</v>
      </c>
      <c r="GDA67" s="880">
        <f t="shared" ref="GDA67" si="2420">GDA60*$C$66</f>
        <v>0</v>
      </c>
      <c r="GDC67" s="880">
        <f t="shared" ref="GDC67" si="2421">GDC60*$C$66</f>
        <v>0</v>
      </c>
      <c r="GDE67" s="880">
        <f t="shared" ref="GDE67" si="2422">GDE60*$C$66</f>
        <v>0</v>
      </c>
      <c r="GDG67" s="880">
        <f t="shared" ref="GDG67" si="2423">GDG60*$C$66</f>
        <v>0</v>
      </c>
      <c r="GDI67" s="880">
        <f t="shared" ref="GDI67" si="2424">GDI60*$C$66</f>
        <v>0</v>
      </c>
      <c r="GDK67" s="880">
        <f t="shared" ref="GDK67" si="2425">GDK60*$C$66</f>
        <v>0</v>
      </c>
      <c r="GDM67" s="880">
        <f t="shared" ref="GDM67" si="2426">GDM60*$C$66</f>
        <v>0</v>
      </c>
      <c r="GDO67" s="880">
        <f t="shared" ref="GDO67" si="2427">GDO60*$C$66</f>
        <v>0</v>
      </c>
      <c r="GDQ67" s="880">
        <f t="shared" ref="GDQ67" si="2428">GDQ60*$C$66</f>
        <v>0</v>
      </c>
      <c r="GDS67" s="880">
        <f t="shared" ref="GDS67" si="2429">GDS60*$C$66</f>
        <v>0</v>
      </c>
      <c r="GDU67" s="880">
        <f t="shared" ref="GDU67" si="2430">GDU60*$C$66</f>
        <v>0</v>
      </c>
      <c r="GDW67" s="880">
        <f t="shared" ref="GDW67" si="2431">GDW60*$C$66</f>
        <v>0</v>
      </c>
      <c r="GDY67" s="880">
        <f t="shared" ref="GDY67" si="2432">GDY60*$C$66</f>
        <v>0</v>
      </c>
      <c r="GEA67" s="880">
        <f t="shared" ref="GEA67" si="2433">GEA60*$C$66</f>
        <v>0</v>
      </c>
      <c r="GEC67" s="880">
        <f t="shared" ref="GEC67" si="2434">GEC60*$C$66</f>
        <v>0</v>
      </c>
      <c r="GEE67" s="880">
        <f t="shared" ref="GEE67" si="2435">GEE60*$C$66</f>
        <v>0</v>
      </c>
      <c r="GEG67" s="880">
        <f t="shared" ref="GEG67" si="2436">GEG60*$C$66</f>
        <v>0</v>
      </c>
      <c r="GEI67" s="880">
        <f t="shared" ref="GEI67" si="2437">GEI60*$C$66</f>
        <v>0</v>
      </c>
      <c r="GEK67" s="880">
        <f t="shared" ref="GEK67" si="2438">GEK60*$C$66</f>
        <v>0</v>
      </c>
      <c r="GEM67" s="880">
        <f t="shared" ref="GEM67" si="2439">GEM60*$C$66</f>
        <v>0</v>
      </c>
      <c r="GEO67" s="880">
        <f t="shared" ref="GEO67" si="2440">GEO60*$C$66</f>
        <v>0</v>
      </c>
      <c r="GEQ67" s="880">
        <f t="shared" ref="GEQ67" si="2441">GEQ60*$C$66</f>
        <v>0</v>
      </c>
      <c r="GES67" s="880">
        <f t="shared" ref="GES67" si="2442">GES60*$C$66</f>
        <v>0</v>
      </c>
      <c r="GEU67" s="880">
        <f t="shared" ref="GEU67" si="2443">GEU60*$C$66</f>
        <v>0</v>
      </c>
      <c r="GEW67" s="880">
        <f t="shared" ref="GEW67" si="2444">GEW60*$C$66</f>
        <v>0</v>
      </c>
      <c r="GEY67" s="880">
        <f t="shared" ref="GEY67" si="2445">GEY60*$C$66</f>
        <v>0</v>
      </c>
      <c r="GFA67" s="880">
        <f t="shared" ref="GFA67" si="2446">GFA60*$C$66</f>
        <v>0</v>
      </c>
      <c r="GFC67" s="880">
        <f t="shared" ref="GFC67" si="2447">GFC60*$C$66</f>
        <v>0</v>
      </c>
      <c r="GFE67" s="880">
        <f t="shared" ref="GFE67" si="2448">GFE60*$C$66</f>
        <v>0</v>
      </c>
      <c r="GFG67" s="880">
        <f t="shared" ref="GFG67" si="2449">GFG60*$C$66</f>
        <v>0</v>
      </c>
      <c r="GFI67" s="880">
        <f t="shared" ref="GFI67" si="2450">GFI60*$C$66</f>
        <v>0</v>
      </c>
      <c r="GFK67" s="880">
        <f t="shared" ref="GFK67" si="2451">GFK60*$C$66</f>
        <v>0</v>
      </c>
      <c r="GFM67" s="880">
        <f t="shared" ref="GFM67" si="2452">GFM60*$C$66</f>
        <v>0</v>
      </c>
      <c r="GFO67" s="880">
        <f t="shared" ref="GFO67" si="2453">GFO60*$C$66</f>
        <v>0</v>
      </c>
      <c r="GFQ67" s="880">
        <f t="shared" ref="GFQ67" si="2454">GFQ60*$C$66</f>
        <v>0</v>
      </c>
      <c r="GFS67" s="880">
        <f t="shared" ref="GFS67" si="2455">GFS60*$C$66</f>
        <v>0</v>
      </c>
      <c r="GFU67" s="880">
        <f t="shared" ref="GFU67" si="2456">GFU60*$C$66</f>
        <v>0</v>
      </c>
      <c r="GFW67" s="880">
        <f t="shared" ref="GFW67" si="2457">GFW60*$C$66</f>
        <v>0</v>
      </c>
      <c r="GFY67" s="880">
        <f t="shared" ref="GFY67" si="2458">GFY60*$C$66</f>
        <v>0</v>
      </c>
      <c r="GGA67" s="880">
        <f t="shared" ref="GGA67" si="2459">GGA60*$C$66</f>
        <v>0</v>
      </c>
      <c r="GGC67" s="880">
        <f t="shared" ref="GGC67" si="2460">GGC60*$C$66</f>
        <v>0</v>
      </c>
      <c r="GGE67" s="880">
        <f t="shared" ref="GGE67" si="2461">GGE60*$C$66</f>
        <v>0</v>
      </c>
      <c r="GGG67" s="880">
        <f t="shared" ref="GGG67" si="2462">GGG60*$C$66</f>
        <v>0</v>
      </c>
      <c r="GGI67" s="880">
        <f t="shared" ref="GGI67" si="2463">GGI60*$C$66</f>
        <v>0</v>
      </c>
      <c r="GGK67" s="880">
        <f t="shared" ref="GGK67" si="2464">GGK60*$C$66</f>
        <v>0</v>
      </c>
      <c r="GGM67" s="880">
        <f t="shared" ref="GGM67" si="2465">GGM60*$C$66</f>
        <v>0</v>
      </c>
      <c r="GGO67" s="880">
        <f t="shared" ref="GGO67" si="2466">GGO60*$C$66</f>
        <v>0</v>
      </c>
      <c r="GGQ67" s="880">
        <f t="shared" ref="GGQ67" si="2467">GGQ60*$C$66</f>
        <v>0</v>
      </c>
      <c r="GGS67" s="880">
        <f t="shared" ref="GGS67" si="2468">GGS60*$C$66</f>
        <v>0</v>
      </c>
      <c r="GGU67" s="880">
        <f t="shared" ref="GGU67" si="2469">GGU60*$C$66</f>
        <v>0</v>
      </c>
      <c r="GGW67" s="880">
        <f t="shared" ref="GGW67" si="2470">GGW60*$C$66</f>
        <v>0</v>
      </c>
      <c r="GGY67" s="880">
        <f t="shared" ref="GGY67" si="2471">GGY60*$C$66</f>
        <v>0</v>
      </c>
      <c r="GHA67" s="880">
        <f t="shared" ref="GHA67" si="2472">GHA60*$C$66</f>
        <v>0</v>
      </c>
      <c r="GHC67" s="880">
        <f t="shared" ref="GHC67" si="2473">GHC60*$C$66</f>
        <v>0</v>
      </c>
      <c r="GHE67" s="880">
        <f t="shared" ref="GHE67" si="2474">GHE60*$C$66</f>
        <v>0</v>
      </c>
      <c r="GHG67" s="880">
        <f t="shared" ref="GHG67" si="2475">GHG60*$C$66</f>
        <v>0</v>
      </c>
      <c r="GHI67" s="880">
        <f t="shared" ref="GHI67" si="2476">GHI60*$C$66</f>
        <v>0</v>
      </c>
      <c r="GHK67" s="880">
        <f t="shared" ref="GHK67" si="2477">GHK60*$C$66</f>
        <v>0</v>
      </c>
      <c r="GHM67" s="880">
        <f t="shared" ref="GHM67" si="2478">GHM60*$C$66</f>
        <v>0</v>
      </c>
      <c r="GHO67" s="880">
        <f t="shared" ref="GHO67" si="2479">GHO60*$C$66</f>
        <v>0</v>
      </c>
      <c r="GHQ67" s="880">
        <f t="shared" ref="GHQ67" si="2480">GHQ60*$C$66</f>
        <v>0</v>
      </c>
      <c r="GHS67" s="880">
        <f t="shared" ref="GHS67" si="2481">GHS60*$C$66</f>
        <v>0</v>
      </c>
      <c r="GHU67" s="880">
        <f t="shared" ref="GHU67" si="2482">GHU60*$C$66</f>
        <v>0</v>
      </c>
      <c r="GHW67" s="880">
        <f t="shared" ref="GHW67" si="2483">GHW60*$C$66</f>
        <v>0</v>
      </c>
      <c r="GHY67" s="880">
        <f t="shared" ref="GHY67" si="2484">GHY60*$C$66</f>
        <v>0</v>
      </c>
      <c r="GIA67" s="880">
        <f t="shared" ref="GIA67" si="2485">GIA60*$C$66</f>
        <v>0</v>
      </c>
      <c r="GIC67" s="880">
        <f t="shared" ref="GIC67" si="2486">GIC60*$C$66</f>
        <v>0</v>
      </c>
      <c r="GIE67" s="880">
        <f t="shared" ref="GIE67" si="2487">GIE60*$C$66</f>
        <v>0</v>
      </c>
      <c r="GIG67" s="880">
        <f t="shared" ref="GIG67" si="2488">GIG60*$C$66</f>
        <v>0</v>
      </c>
      <c r="GII67" s="880">
        <f t="shared" ref="GII67" si="2489">GII60*$C$66</f>
        <v>0</v>
      </c>
      <c r="GIK67" s="880">
        <f t="shared" ref="GIK67" si="2490">GIK60*$C$66</f>
        <v>0</v>
      </c>
      <c r="GIM67" s="880">
        <f t="shared" ref="GIM67" si="2491">GIM60*$C$66</f>
        <v>0</v>
      </c>
      <c r="GIO67" s="880">
        <f t="shared" ref="GIO67" si="2492">GIO60*$C$66</f>
        <v>0</v>
      </c>
      <c r="GIQ67" s="880">
        <f t="shared" ref="GIQ67" si="2493">GIQ60*$C$66</f>
        <v>0</v>
      </c>
      <c r="GIS67" s="880">
        <f t="shared" ref="GIS67" si="2494">GIS60*$C$66</f>
        <v>0</v>
      </c>
      <c r="GIU67" s="880">
        <f t="shared" ref="GIU67" si="2495">GIU60*$C$66</f>
        <v>0</v>
      </c>
      <c r="GIW67" s="880">
        <f t="shared" ref="GIW67" si="2496">GIW60*$C$66</f>
        <v>0</v>
      </c>
      <c r="GIY67" s="880">
        <f t="shared" ref="GIY67" si="2497">GIY60*$C$66</f>
        <v>0</v>
      </c>
      <c r="GJA67" s="880">
        <f t="shared" ref="GJA67" si="2498">GJA60*$C$66</f>
        <v>0</v>
      </c>
      <c r="GJC67" s="880">
        <f t="shared" ref="GJC67" si="2499">GJC60*$C$66</f>
        <v>0</v>
      </c>
      <c r="GJE67" s="880">
        <f t="shared" ref="GJE67" si="2500">GJE60*$C$66</f>
        <v>0</v>
      </c>
      <c r="GJG67" s="880">
        <f t="shared" ref="GJG67" si="2501">GJG60*$C$66</f>
        <v>0</v>
      </c>
      <c r="GJI67" s="880">
        <f t="shared" ref="GJI67" si="2502">GJI60*$C$66</f>
        <v>0</v>
      </c>
      <c r="GJK67" s="880">
        <f t="shared" ref="GJK67" si="2503">GJK60*$C$66</f>
        <v>0</v>
      </c>
      <c r="GJM67" s="880">
        <f t="shared" ref="GJM67" si="2504">GJM60*$C$66</f>
        <v>0</v>
      </c>
      <c r="GJO67" s="880">
        <f t="shared" ref="GJO67" si="2505">GJO60*$C$66</f>
        <v>0</v>
      </c>
      <c r="GJQ67" s="880">
        <f t="shared" ref="GJQ67" si="2506">GJQ60*$C$66</f>
        <v>0</v>
      </c>
      <c r="GJS67" s="880">
        <f t="shared" ref="GJS67" si="2507">GJS60*$C$66</f>
        <v>0</v>
      </c>
      <c r="GJU67" s="880">
        <f t="shared" ref="GJU67" si="2508">GJU60*$C$66</f>
        <v>0</v>
      </c>
      <c r="GJW67" s="880">
        <f t="shared" ref="GJW67" si="2509">GJW60*$C$66</f>
        <v>0</v>
      </c>
      <c r="GJY67" s="880">
        <f t="shared" ref="GJY67" si="2510">GJY60*$C$66</f>
        <v>0</v>
      </c>
      <c r="GKA67" s="880">
        <f t="shared" ref="GKA67" si="2511">GKA60*$C$66</f>
        <v>0</v>
      </c>
      <c r="GKC67" s="880">
        <f t="shared" ref="GKC67" si="2512">GKC60*$C$66</f>
        <v>0</v>
      </c>
      <c r="GKE67" s="880">
        <f t="shared" ref="GKE67" si="2513">GKE60*$C$66</f>
        <v>0</v>
      </c>
      <c r="GKG67" s="880">
        <f t="shared" ref="GKG67" si="2514">GKG60*$C$66</f>
        <v>0</v>
      </c>
      <c r="GKI67" s="880">
        <f t="shared" ref="GKI67" si="2515">GKI60*$C$66</f>
        <v>0</v>
      </c>
      <c r="GKK67" s="880">
        <f t="shared" ref="GKK67" si="2516">GKK60*$C$66</f>
        <v>0</v>
      </c>
      <c r="GKM67" s="880">
        <f t="shared" ref="GKM67" si="2517">GKM60*$C$66</f>
        <v>0</v>
      </c>
      <c r="GKO67" s="880">
        <f t="shared" ref="GKO67" si="2518">GKO60*$C$66</f>
        <v>0</v>
      </c>
      <c r="GKQ67" s="880">
        <f t="shared" ref="GKQ67" si="2519">GKQ60*$C$66</f>
        <v>0</v>
      </c>
      <c r="GKS67" s="880">
        <f t="shared" ref="GKS67" si="2520">GKS60*$C$66</f>
        <v>0</v>
      </c>
      <c r="GKU67" s="880">
        <f t="shared" ref="GKU67" si="2521">GKU60*$C$66</f>
        <v>0</v>
      </c>
      <c r="GKW67" s="880">
        <f t="shared" ref="GKW67" si="2522">GKW60*$C$66</f>
        <v>0</v>
      </c>
      <c r="GKY67" s="880">
        <f t="shared" ref="GKY67" si="2523">GKY60*$C$66</f>
        <v>0</v>
      </c>
      <c r="GLA67" s="880">
        <f t="shared" ref="GLA67" si="2524">GLA60*$C$66</f>
        <v>0</v>
      </c>
      <c r="GLC67" s="880">
        <f t="shared" ref="GLC67" si="2525">GLC60*$C$66</f>
        <v>0</v>
      </c>
      <c r="GLE67" s="880">
        <f t="shared" ref="GLE67" si="2526">GLE60*$C$66</f>
        <v>0</v>
      </c>
      <c r="GLG67" s="880">
        <f t="shared" ref="GLG67" si="2527">GLG60*$C$66</f>
        <v>0</v>
      </c>
      <c r="GLI67" s="880">
        <f t="shared" ref="GLI67" si="2528">GLI60*$C$66</f>
        <v>0</v>
      </c>
      <c r="GLK67" s="880">
        <f t="shared" ref="GLK67" si="2529">GLK60*$C$66</f>
        <v>0</v>
      </c>
      <c r="GLM67" s="880">
        <f t="shared" ref="GLM67" si="2530">GLM60*$C$66</f>
        <v>0</v>
      </c>
      <c r="GLO67" s="880">
        <f t="shared" ref="GLO67" si="2531">GLO60*$C$66</f>
        <v>0</v>
      </c>
      <c r="GLQ67" s="880">
        <f t="shared" ref="GLQ67" si="2532">GLQ60*$C$66</f>
        <v>0</v>
      </c>
      <c r="GLS67" s="880">
        <f t="shared" ref="GLS67" si="2533">GLS60*$C$66</f>
        <v>0</v>
      </c>
      <c r="GLU67" s="880">
        <f t="shared" ref="GLU67" si="2534">GLU60*$C$66</f>
        <v>0</v>
      </c>
      <c r="GLW67" s="880">
        <f t="shared" ref="GLW67" si="2535">GLW60*$C$66</f>
        <v>0</v>
      </c>
      <c r="GLY67" s="880">
        <f t="shared" ref="GLY67" si="2536">GLY60*$C$66</f>
        <v>0</v>
      </c>
      <c r="GMA67" s="880">
        <f t="shared" ref="GMA67" si="2537">GMA60*$C$66</f>
        <v>0</v>
      </c>
      <c r="GMC67" s="880">
        <f t="shared" ref="GMC67" si="2538">GMC60*$C$66</f>
        <v>0</v>
      </c>
      <c r="GME67" s="880">
        <f t="shared" ref="GME67" si="2539">GME60*$C$66</f>
        <v>0</v>
      </c>
      <c r="GMG67" s="880">
        <f t="shared" ref="GMG67" si="2540">GMG60*$C$66</f>
        <v>0</v>
      </c>
      <c r="GMI67" s="880">
        <f t="shared" ref="GMI67" si="2541">GMI60*$C$66</f>
        <v>0</v>
      </c>
      <c r="GMK67" s="880">
        <f t="shared" ref="GMK67" si="2542">GMK60*$C$66</f>
        <v>0</v>
      </c>
      <c r="GMM67" s="880">
        <f t="shared" ref="GMM67" si="2543">GMM60*$C$66</f>
        <v>0</v>
      </c>
      <c r="GMO67" s="880">
        <f t="shared" ref="GMO67" si="2544">GMO60*$C$66</f>
        <v>0</v>
      </c>
      <c r="GMQ67" s="880">
        <f t="shared" ref="GMQ67" si="2545">GMQ60*$C$66</f>
        <v>0</v>
      </c>
      <c r="GMS67" s="880">
        <f t="shared" ref="GMS67" si="2546">GMS60*$C$66</f>
        <v>0</v>
      </c>
      <c r="GMU67" s="880">
        <f t="shared" ref="GMU67" si="2547">GMU60*$C$66</f>
        <v>0</v>
      </c>
      <c r="GMW67" s="880">
        <f t="shared" ref="GMW67" si="2548">GMW60*$C$66</f>
        <v>0</v>
      </c>
      <c r="GMY67" s="880">
        <f t="shared" ref="GMY67" si="2549">GMY60*$C$66</f>
        <v>0</v>
      </c>
      <c r="GNA67" s="880">
        <f t="shared" ref="GNA67" si="2550">GNA60*$C$66</f>
        <v>0</v>
      </c>
      <c r="GNC67" s="880">
        <f t="shared" ref="GNC67" si="2551">GNC60*$C$66</f>
        <v>0</v>
      </c>
      <c r="GNE67" s="880">
        <f t="shared" ref="GNE67" si="2552">GNE60*$C$66</f>
        <v>0</v>
      </c>
      <c r="GNG67" s="880">
        <f t="shared" ref="GNG67" si="2553">GNG60*$C$66</f>
        <v>0</v>
      </c>
      <c r="GNI67" s="880">
        <f t="shared" ref="GNI67" si="2554">GNI60*$C$66</f>
        <v>0</v>
      </c>
      <c r="GNK67" s="880">
        <f t="shared" ref="GNK67" si="2555">GNK60*$C$66</f>
        <v>0</v>
      </c>
      <c r="GNM67" s="880">
        <f t="shared" ref="GNM67" si="2556">GNM60*$C$66</f>
        <v>0</v>
      </c>
      <c r="GNO67" s="880">
        <f t="shared" ref="GNO67" si="2557">GNO60*$C$66</f>
        <v>0</v>
      </c>
      <c r="GNQ67" s="880">
        <f t="shared" ref="GNQ67" si="2558">GNQ60*$C$66</f>
        <v>0</v>
      </c>
      <c r="GNS67" s="880">
        <f t="shared" ref="GNS67" si="2559">GNS60*$C$66</f>
        <v>0</v>
      </c>
      <c r="GNU67" s="880">
        <f t="shared" ref="GNU67" si="2560">GNU60*$C$66</f>
        <v>0</v>
      </c>
      <c r="GNW67" s="880">
        <f t="shared" ref="GNW67" si="2561">GNW60*$C$66</f>
        <v>0</v>
      </c>
      <c r="GNY67" s="880">
        <f t="shared" ref="GNY67" si="2562">GNY60*$C$66</f>
        <v>0</v>
      </c>
      <c r="GOA67" s="880">
        <f t="shared" ref="GOA67" si="2563">GOA60*$C$66</f>
        <v>0</v>
      </c>
      <c r="GOC67" s="880">
        <f t="shared" ref="GOC67" si="2564">GOC60*$C$66</f>
        <v>0</v>
      </c>
      <c r="GOE67" s="880">
        <f t="shared" ref="GOE67" si="2565">GOE60*$C$66</f>
        <v>0</v>
      </c>
      <c r="GOG67" s="880">
        <f t="shared" ref="GOG67" si="2566">GOG60*$C$66</f>
        <v>0</v>
      </c>
      <c r="GOI67" s="880">
        <f t="shared" ref="GOI67" si="2567">GOI60*$C$66</f>
        <v>0</v>
      </c>
      <c r="GOK67" s="880">
        <f t="shared" ref="GOK67" si="2568">GOK60*$C$66</f>
        <v>0</v>
      </c>
      <c r="GOM67" s="880">
        <f t="shared" ref="GOM67" si="2569">GOM60*$C$66</f>
        <v>0</v>
      </c>
      <c r="GOO67" s="880">
        <f t="shared" ref="GOO67" si="2570">GOO60*$C$66</f>
        <v>0</v>
      </c>
      <c r="GOQ67" s="880">
        <f t="shared" ref="GOQ67" si="2571">GOQ60*$C$66</f>
        <v>0</v>
      </c>
      <c r="GOS67" s="880">
        <f t="shared" ref="GOS67" si="2572">GOS60*$C$66</f>
        <v>0</v>
      </c>
      <c r="GOU67" s="880">
        <f t="shared" ref="GOU67" si="2573">GOU60*$C$66</f>
        <v>0</v>
      </c>
      <c r="GOW67" s="880">
        <f t="shared" ref="GOW67" si="2574">GOW60*$C$66</f>
        <v>0</v>
      </c>
      <c r="GOY67" s="880">
        <f t="shared" ref="GOY67" si="2575">GOY60*$C$66</f>
        <v>0</v>
      </c>
      <c r="GPA67" s="880">
        <f t="shared" ref="GPA67" si="2576">GPA60*$C$66</f>
        <v>0</v>
      </c>
      <c r="GPC67" s="880">
        <f t="shared" ref="GPC67" si="2577">GPC60*$C$66</f>
        <v>0</v>
      </c>
      <c r="GPE67" s="880">
        <f t="shared" ref="GPE67" si="2578">GPE60*$C$66</f>
        <v>0</v>
      </c>
      <c r="GPG67" s="880">
        <f t="shared" ref="GPG67" si="2579">GPG60*$C$66</f>
        <v>0</v>
      </c>
      <c r="GPI67" s="880">
        <f t="shared" ref="GPI67" si="2580">GPI60*$C$66</f>
        <v>0</v>
      </c>
      <c r="GPK67" s="880">
        <f t="shared" ref="GPK67" si="2581">GPK60*$C$66</f>
        <v>0</v>
      </c>
      <c r="GPM67" s="880">
        <f t="shared" ref="GPM67" si="2582">GPM60*$C$66</f>
        <v>0</v>
      </c>
      <c r="GPO67" s="880">
        <f t="shared" ref="GPO67" si="2583">GPO60*$C$66</f>
        <v>0</v>
      </c>
      <c r="GPQ67" s="880">
        <f t="shared" ref="GPQ67" si="2584">GPQ60*$C$66</f>
        <v>0</v>
      </c>
      <c r="GPS67" s="880">
        <f t="shared" ref="GPS67" si="2585">GPS60*$C$66</f>
        <v>0</v>
      </c>
      <c r="GPU67" s="880">
        <f t="shared" ref="GPU67" si="2586">GPU60*$C$66</f>
        <v>0</v>
      </c>
      <c r="GPW67" s="880">
        <f t="shared" ref="GPW67" si="2587">GPW60*$C$66</f>
        <v>0</v>
      </c>
      <c r="GPY67" s="880">
        <f t="shared" ref="GPY67" si="2588">GPY60*$C$66</f>
        <v>0</v>
      </c>
      <c r="GQA67" s="880">
        <f t="shared" ref="GQA67" si="2589">GQA60*$C$66</f>
        <v>0</v>
      </c>
      <c r="GQC67" s="880">
        <f t="shared" ref="GQC67" si="2590">GQC60*$C$66</f>
        <v>0</v>
      </c>
      <c r="GQE67" s="880">
        <f t="shared" ref="GQE67" si="2591">GQE60*$C$66</f>
        <v>0</v>
      </c>
      <c r="GQG67" s="880">
        <f t="shared" ref="GQG67" si="2592">GQG60*$C$66</f>
        <v>0</v>
      </c>
      <c r="GQI67" s="880">
        <f t="shared" ref="GQI67" si="2593">GQI60*$C$66</f>
        <v>0</v>
      </c>
      <c r="GQK67" s="880">
        <f t="shared" ref="GQK67" si="2594">GQK60*$C$66</f>
        <v>0</v>
      </c>
      <c r="GQM67" s="880">
        <f t="shared" ref="GQM67" si="2595">GQM60*$C$66</f>
        <v>0</v>
      </c>
      <c r="GQO67" s="880">
        <f t="shared" ref="GQO67" si="2596">GQO60*$C$66</f>
        <v>0</v>
      </c>
      <c r="GQQ67" s="880">
        <f t="shared" ref="GQQ67" si="2597">GQQ60*$C$66</f>
        <v>0</v>
      </c>
      <c r="GQS67" s="880">
        <f t="shared" ref="GQS67" si="2598">GQS60*$C$66</f>
        <v>0</v>
      </c>
      <c r="GQU67" s="880">
        <f t="shared" ref="GQU67" si="2599">GQU60*$C$66</f>
        <v>0</v>
      </c>
      <c r="GQW67" s="880">
        <f t="shared" ref="GQW67" si="2600">GQW60*$C$66</f>
        <v>0</v>
      </c>
      <c r="GQY67" s="880">
        <f t="shared" ref="GQY67" si="2601">GQY60*$C$66</f>
        <v>0</v>
      </c>
      <c r="GRA67" s="880">
        <f t="shared" ref="GRA67" si="2602">GRA60*$C$66</f>
        <v>0</v>
      </c>
      <c r="GRC67" s="880">
        <f t="shared" ref="GRC67" si="2603">GRC60*$C$66</f>
        <v>0</v>
      </c>
      <c r="GRE67" s="880">
        <f t="shared" ref="GRE67" si="2604">GRE60*$C$66</f>
        <v>0</v>
      </c>
      <c r="GRG67" s="880">
        <f t="shared" ref="GRG67" si="2605">GRG60*$C$66</f>
        <v>0</v>
      </c>
      <c r="GRI67" s="880">
        <f t="shared" ref="GRI67" si="2606">GRI60*$C$66</f>
        <v>0</v>
      </c>
      <c r="GRK67" s="880">
        <f t="shared" ref="GRK67" si="2607">GRK60*$C$66</f>
        <v>0</v>
      </c>
      <c r="GRM67" s="880">
        <f t="shared" ref="GRM67" si="2608">GRM60*$C$66</f>
        <v>0</v>
      </c>
      <c r="GRO67" s="880">
        <f t="shared" ref="GRO67" si="2609">GRO60*$C$66</f>
        <v>0</v>
      </c>
      <c r="GRQ67" s="880">
        <f t="shared" ref="GRQ67" si="2610">GRQ60*$C$66</f>
        <v>0</v>
      </c>
      <c r="GRS67" s="880">
        <f t="shared" ref="GRS67" si="2611">GRS60*$C$66</f>
        <v>0</v>
      </c>
      <c r="GRU67" s="880">
        <f t="shared" ref="GRU67" si="2612">GRU60*$C$66</f>
        <v>0</v>
      </c>
      <c r="GRW67" s="880">
        <f t="shared" ref="GRW67" si="2613">GRW60*$C$66</f>
        <v>0</v>
      </c>
      <c r="GRY67" s="880">
        <f t="shared" ref="GRY67" si="2614">GRY60*$C$66</f>
        <v>0</v>
      </c>
      <c r="GSA67" s="880">
        <f t="shared" ref="GSA67" si="2615">GSA60*$C$66</f>
        <v>0</v>
      </c>
      <c r="GSC67" s="880">
        <f t="shared" ref="GSC67" si="2616">GSC60*$C$66</f>
        <v>0</v>
      </c>
      <c r="GSE67" s="880">
        <f t="shared" ref="GSE67" si="2617">GSE60*$C$66</f>
        <v>0</v>
      </c>
      <c r="GSG67" s="880">
        <f t="shared" ref="GSG67" si="2618">GSG60*$C$66</f>
        <v>0</v>
      </c>
      <c r="GSI67" s="880">
        <f t="shared" ref="GSI67" si="2619">GSI60*$C$66</f>
        <v>0</v>
      </c>
      <c r="GSK67" s="880">
        <f t="shared" ref="GSK67" si="2620">GSK60*$C$66</f>
        <v>0</v>
      </c>
      <c r="GSM67" s="880">
        <f t="shared" ref="GSM67" si="2621">GSM60*$C$66</f>
        <v>0</v>
      </c>
      <c r="GSO67" s="880">
        <f t="shared" ref="GSO67" si="2622">GSO60*$C$66</f>
        <v>0</v>
      </c>
      <c r="GSQ67" s="880">
        <f t="shared" ref="GSQ67" si="2623">GSQ60*$C$66</f>
        <v>0</v>
      </c>
      <c r="GSS67" s="880">
        <f t="shared" ref="GSS67" si="2624">GSS60*$C$66</f>
        <v>0</v>
      </c>
      <c r="GSU67" s="880">
        <f t="shared" ref="GSU67" si="2625">GSU60*$C$66</f>
        <v>0</v>
      </c>
      <c r="GSW67" s="880">
        <f t="shared" ref="GSW67" si="2626">GSW60*$C$66</f>
        <v>0</v>
      </c>
      <c r="GSY67" s="880">
        <f t="shared" ref="GSY67" si="2627">GSY60*$C$66</f>
        <v>0</v>
      </c>
      <c r="GTA67" s="880">
        <f t="shared" ref="GTA67" si="2628">GTA60*$C$66</f>
        <v>0</v>
      </c>
      <c r="GTC67" s="880">
        <f t="shared" ref="GTC67" si="2629">GTC60*$C$66</f>
        <v>0</v>
      </c>
      <c r="GTE67" s="880">
        <f t="shared" ref="GTE67" si="2630">GTE60*$C$66</f>
        <v>0</v>
      </c>
      <c r="GTG67" s="880">
        <f t="shared" ref="GTG67" si="2631">GTG60*$C$66</f>
        <v>0</v>
      </c>
      <c r="GTI67" s="880">
        <f t="shared" ref="GTI67" si="2632">GTI60*$C$66</f>
        <v>0</v>
      </c>
      <c r="GTK67" s="880">
        <f t="shared" ref="GTK67" si="2633">GTK60*$C$66</f>
        <v>0</v>
      </c>
      <c r="GTM67" s="880">
        <f t="shared" ref="GTM67" si="2634">GTM60*$C$66</f>
        <v>0</v>
      </c>
      <c r="GTO67" s="880">
        <f t="shared" ref="GTO67" si="2635">GTO60*$C$66</f>
        <v>0</v>
      </c>
      <c r="GTQ67" s="880">
        <f t="shared" ref="GTQ67" si="2636">GTQ60*$C$66</f>
        <v>0</v>
      </c>
      <c r="GTS67" s="880">
        <f t="shared" ref="GTS67" si="2637">GTS60*$C$66</f>
        <v>0</v>
      </c>
      <c r="GTU67" s="880">
        <f t="shared" ref="GTU67" si="2638">GTU60*$C$66</f>
        <v>0</v>
      </c>
      <c r="GTW67" s="880">
        <f t="shared" ref="GTW67" si="2639">GTW60*$C$66</f>
        <v>0</v>
      </c>
      <c r="GTY67" s="880">
        <f t="shared" ref="GTY67" si="2640">GTY60*$C$66</f>
        <v>0</v>
      </c>
      <c r="GUA67" s="880">
        <f t="shared" ref="GUA67" si="2641">GUA60*$C$66</f>
        <v>0</v>
      </c>
      <c r="GUC67" s="880">
        <f t="shared" ref="GUC67" si="2642">GUC60*$C$66</f>
        <v>0</v>
      </c>
      <c r="GUE67" s="880">
        <f t="shared" ref="GUE67" si="2643">GUE60*$C$66</f>
        <v>0</v>
      </c>
      <c r="GUG67" s="880">
        <f t="shared" ref="GUG67" si="2644">GUG60*$C$66</f>
        <v>0</v>
      </c>
      <c r="GUI67" s="880">
        <f t="shared" ref="GUI67" si="2645">GUI60*$C$66</f>
        <v>0</v>
      </c>
      <c r="GUK67" s="880">
        <f t="shared" ref="GUK67" si="2646">GUK60*$C$66</f>
        <v>0</v>
      </c>
      <c r="GUM67" s="880">
        <f t="shared" ref="GUM67" si="2647">GUM60*$C$66</f>
        <v>0</v>
      </c>
      <c r="GUO67" s="880">
        <f t="shared" ref="GUO67" si="2648">GUO60*$C$66</f>
        <v>0</v>
      </c>
      <c r="GUQ67" s="880">
        <f t="shared" ref="GUQ67" si="2649">GUQ60*$C$66</f>
        <v>0</v>
      </c>
      <c r="GUS67" s="880">
        <f t="shared" ref="GUS67" si="2650">GUS60*$C$66</f>
        <v>0</v>
      </c>
      <c r="GUU67" s="880">
        <f t="shared" ref="GUU67" si="2651">GUU60*$C$66</f>
        <v>0</v>
      </c>
      <c r="GUW67" s="880">
        <f t="shared" ref="GUW67" si="2652">GUW60*$C$66</f>
        <v>0</v>
      </c>
      <c r="GUY67" s="880">
        <f t="shared" ref="GUY67" si="2653">GUY60*$C$66</f>
        <v>0</v>
      </c>
      <c r="GVA67" s="880">
        <f t="shared" ref="GVA67" si="2654">GVA60*$C$66</f>
        <v>0</v>
      </c>
      <c r="GVC67" s="880">
        <f t="shared" ref="GVC67" si="2655">GVC60*$C$66</f>
        <v>0</v>
      </c>
      <c r="GVE67" s="880">
        <f t="shared" ref="GVE67" si="2656">GVE60*$C$66</f>
        <v>0</v>
      </c>
      <c r="GVG67" s="880">
        <f t="shared" ref="GVG67" si="2657">GVG60*$C$66</f>
        <v>0</v>
      </c>
      <c r="GVI67" s="880">
        <f t="shared" ref="GVI67" si="2658">GVI60*$C$66</f>
        <v>0</v>
      </c>
      <c r="GVK67" s="880">
        <f t="shared" ref="GVK67" si="2659">GVK60*$C$66</f>
        <v>0</v>
      </c>
      <c r="GVM67" s="880">
        <f t="shared" ref="GVM67" si="2660">GVM60*$C$66</f>
        <v>0</v>
      </c>
      <c r="GVO67" s="880">
        <f t="shared" ref="GVO67" si="2661">GVO60*$C$66</f>
        <v>0</v>
      </c>
      <c r="GVQ67" s="880">
        <f t="shared" ref="GVQ67" si="2662">GVQ60*$C$66</f>
        <v>0</v>
      </c>
      <c r="GVS67" s="880">
        <f t="shared" ref="GVS67" si="2663">GVS60*$C$66</f>
        <v>0</v>
      </c>
      <c r="GVU67" s="880">
        <f t="shared" ref="GVU67" si="2664">GVU60*$C$66</f>
        <v>0</v>
      </c>
      <c r="GVW67" s="880">
        <f t="shared" ref="GVW67" si="2665">GVW60*$C$66</f>
        <v>0</v>
      </c>
      <c r="GVY67" s="880">
        <f t="shared" ref="GVY67" si="2666">GVY60*$C$66</f>
        <v>0</v>
      </c>
      <c r="GWA67" s="880">
        <f t="shared" ref="GWA67" si="2667">GWA60*$C$66</f>
        <v>0</v>
      </c>
      <c r="GWC67" s="880">
        <f t="shared" ref="GWC67" si="2668">GWC60*$C$66</f>
        <v>0</v>
      </c>
      <c r="GWE67" s="880">
        <f t="shared" ref="GWE67" si="2669">GWE60*$C$66</f>
        <v>0</v>
      </c>
      <c r="GWG67" s="880">
        <f t="shared" ref="GWG67" si="2670">GWG60*$C$66</f>
        <v>0</v>
      </c>
      <c r="GWI67" s="880">
        <f t="shared" ref="GWI67" si="2671">GWI60*$C$66</f>
        <v>0</v>
      </c>
      <c r="GWK67" s="880">
        <f t="shared" ref="GWK67" si="2672">GWK60*$C$66</f>
        <v>0</v>
      </c>
      <c r="GWM67" s="880">
        <f t="shared" ref="GWM67" si="2673">GWM60*$C$66</f>
        <v>0</v>
      </c>
      <c r="GWO67" s="880">
        <f t="shared" ref="GWO67" si="2674">GWO60*$C$66</f>
        <v>0</v>
      </c>
      <c r="GWQ67" s="880">
        <f t="shared" ref="GWQ67" si="2675">GWQ60*$C$66</f>
        <v>0</v>
      </c>
      <c r="GWS67" s="880">
        <f t="shared" ref="GWS67" si="2676">GWS60*$C$66</f>
        <v>0</v>
      </c>
      <c r="GWU67" s="880">
        <f t="shared" ref="GWU67" si="2677">GWU60*$C$66</f>
        <v>0</v>
      </c>
      <c r="GWW67" s="880">
        <f t="shared" ref="GWW67" si="2678">GWW60*$C$66</f>
        <v>0</v>
      </c>
      <c r="GWY67" s="880">
        <f t="shared" ref="GWY67" si="2679">GWY60*$C$66</f>
        <v>0</v>
      </c>
      <c r="GXA67" s="880">
        <f t="shared" ref="GXA67" si="2680">GXA60*$C$66</f>
        <v>0</v>
      </c>
      <c r="GXC67" s="880">
        <f t="shared" ref="GXC67" si="2681">GXC60*$C$66</f>
        <v>0</v>
      </c>
      <c r="GXE67" s="880">
        <f t="shared" ref="GXE67" si="2682">GXE60*$C$66</f>
        <v>0</v>
      </c>
      <c r="GXG67" s="880">
        <f t="shared" ref="GXG67" si="2683">GXG60*$C$66</f>
        <v>0</v>
      </c>
      <c r="GXI67" s="880">
        <f t="shared" ref="GXI67" si="2684">GXI60*$C$66</f>
        <v>0</v>
      </c>
      <c r="GXK67" s="880">
        <f t="shared" ref="GXK67" si="2685">GXK60*$C$66</f>
        <v>0</v>
      </c>
      <c r="GXM67" s="880">
        <f t="shared" ref="GXM67" si="2686">GXM60*$C$66</f>
        <v>0</v>
      </c>
      <c r="GXO67" s="880">
        <f t="shared" ref="GXO67" si="2687">GXO60*$C$66</f>
        <v>0</v>
      </c>
      <c r="GXQ67" s="880">
        <f t="shared" ref="GXQ67" si="2688">GXQ60*$C$66</f>
        <v>0</v>
      </c>
      <c r="GXS67" s="880">
        <f t="shared" ref="GXS67" si="2689">GXS60*$C$66</f>
        <v>0</v>
      </c>
      <c r="GXU67" s="880">
        <f t="shared" ref="GXU67" si="2690">GXU60*$C$66</f>
        <v>0</v>
      </c>
      <c r="GXW67" s="880">
        <f t="shared" ref="GXW67" si="2691">GXW60*$C$66</f>
        <v>0</v>
      </c>
      <c r="GXY67" s="880">
        <f t="shared" ref="GXY67" si="2692">GXY60*$C$66</f>
        <v>0</v>
      </c>
      <c r="GYA67" s="880">
        <f t="shared" ref="GYA67" si="2693">GYA60*$C$66</f>
        <v>0</v>
      </c>
      <c r="GYC67" s="880">
        <f t="shared" ref="GYC67" si="2694">GYC60*$C$66</f>
        <v>0</v>
      </c>
      <c r="GYE67" s="880">
        <f t="shared" ref="GYE67" si="2695">GYE60*$C$66</f>
        <v>0</v>
      </c>
      <c r="GYG67" s="880">
        <f t="shared" ref="GYG67" si="2696">GYG60*$C$66</f>
        <v>0</v>
      </c>
      <c r="GYI67" s="880">
        <f t="shared" ref="GYI67" si="2697">GYI60*$C$66</f>
        <v>0</v>
      </c>
      <c r="GYK67" s="880">
        <f t="shared" ref="GYK67" si="2698">GYK60*$C$66</f>
        <v>0</v>
      </c>
      <c r="GYM67" s="880">
        <f t="shared" ref="GYM67" si="2699">GYM60*$C$66</f>
        <v>0</v>
      </c>
      <c r="GYO67" s="880">
        <f t="shared" ref="GYO67" si="2700">GYO60*$C$66</f>
        <v>0</v>
      </c>
      <c r="GYQ67" s="880">
        <f t="shared" ref="GYQ67" si="2701">GYQ60*$C$66</f>
        <v>0</v>
      </c>
      <c r="GYS67" s="880">
        <f t="shared" ref="GYS67" si="2702">GYS60*$C$66</f>
        <v>0</v>
      </c>
      <c r="GYU67" s="880">
        <f t="shared" ref="GYU67" si="2703">GYU60*$C$66</f>
        <v>0</v>
      </c>
      <c r="GYW67" s="880">
        <f t="shared" ref="GYW67" si="2704">GYW60*$C$66</f>
        <v>0</v>
      </c>
      <c r="GYY67" s="880">
        <f t="shared" ref="GYY67" si="2705">GYY60*$C$66</f>
        <v>0</v>
      </c>
      <c r="GZA67" s="880">
        <f t="shared" ref="GZA67" si="2706">GZA60*$C$66</f>
        <v>0</v>
      </c>
      <c r="GZC67" s="880">
        <f t="shared" ref="GZC67" si="2707">GZC60*$C$66</f>
        <v>0</v>
      </c>
      <c r="GZE67" s="880">
        <f t="shared" ref="GZE67" si="2708">GZE60*$C$66</f>
        <v>0</v>
      </c>
      <c r="GZG67" s="880">
        <f t="shared" ref="GZG67" si="2709">GZG60*$C$66</f>
        <v>0</v>
      </c>
      <c r="GZI67" s="880">
        <f t="shared" ref="GZI67" si="2710">GZI60*$C$66</f>
        <v>0</v>
      </c>
      <c r="GZK67" s="880">
        <f t="shared" ref="GZK67" si="2711">GZK60*$C$66</f>
        <v>0</v>
      </c>
      <c r="GZM67" s="880">
        <f t="shared" ref="GZM67" si="2712">GZM60*$C$66</f>
        <v>0</v>
      </c>
      <c r="GZO67" s="880">
        <f t="shared" ref="GZO67" si="2713">GZO60*$C$66</f>
        <v>0</v>
      </c>
      <c r="GZQ67" s="880">
        <f t="shared" ref="GZQ67" si="2714">GZQ60*$C$66</f>
        <v>0</v>
      </c>
      <c r="GZS67" s="880">
        <f t="shared" ref="GZS67" si="2715">GZS60*$C$66</f>
        <v>0</v>
      </c>
      <c r="GZU67" s="880">
        <f t="shared" ref="GZU67" si="2716">GZU60*$C$66</f>
        <v>0</v>
      </c>
      <c r="GZW67" s="880">
        <f t="shared" ref="GZW67" si="2717">GZW60*$C$66</f>
        <v>0</v>
      </c>
      <c r="GZY67" s="880">
        <f t="shared" ref="GZY67" si="2718">GZY60*$C$66</f>
        <v>0</v>
      </c>
      <c r="HAA67" s="880">
        <f t="shared" ref="HAA67" si="2719">HAA60*$C$66</f>
        <v>0</v>
      </c>
      <c r="HAC67" s="880">
        <f t="shared" ref="HAC67" si="2720">HAC60*$C$66</f>
        <v>0</v>
      </c>
      <c r="HAE67" s="880">
        <f t="shared" ref="HAE67" si="2721">HAE60*$C$66</f>
        <v>0</v>
      </c>
      <c r="HAG67" s="880">
        <f t="shared" ref="HAG67" si="2722">HAG60*$C$66</f>
        <v>0</v>
      </c>
      <c r="HAI67" s="880">
        <f t="shared" ref="HAI67" si="2723">HAI60*$C$66</f>
        <v>0</v>
      </c>
      <c r="HAK67" s="880">
        <f t="shared" ref="HAK67" si="2724">HAK60*$C$66</f>
        <v>0</v>
      </c>
      <c r="HAM67" s="880">
        <f t="shared" ref="HAM67" si="2725">HAM60*$C$66</f>
        <v>0</v>
      </c>
      <c r="HAO67" s="880">
        <f t="shared" ref="HAO67" si="2726">HAO60*$C$66</f>
        <v>0</v>
      </c>
      <c r="HAQ67" s="880">
        <f t="shared" ref="HAQ67" si="2727">HAQ60*$C$66</f>
        <v>0</v>
      </c>
      <c r="HAS67" s="880">
        <f t="shared" ref="HAS67" si="2728">HAS60*$C$66</f>
        <v>0</v>
      </c>
      <c r="HAU67" s="880">
        <f t="shared" ref="HAU67" si="2729">HAU60*$C$66</f>
        <v>0</v>
      </c>
      <c r="HAW67" s="880">
        <f t="shared" ref="HAW67" si="2730">HAW60*$C$66</f>
        <v>0</v>
      </c>
      <c r="HAY67" s="880">
        <f t="shared" ref="HAY67" si="2731">HAY60*$C$66</f>
        <v>0</v>
      </c>
      <c r="HBA67" s="880">
        <f t="shared" ref="HBA67" si="2732">HBA60*$C$66</f>
        <v>0</v>
      </c>
      <c r="HBC67" s="880">
        <f t="shared" ref="HBC67" si="2733">HBC60*$C$66</f>
        <v>0</v>
      </c>
      <c r="HBE67" s="880">
        <f t="shared" ref="HBE67" si="2734">HBE60*$C$66</f>
        <v>0</v>
      </c>
      <c r="HBG67" s="880">
        <f t="shared" ref="HBG67" si="2735">HBG60*$C$66</f>
        <v>0</v>
      </c>
      <c r="HBI67" s="880">
        <f t="shared" ref="HBI67" si="2736">HBI60*$C$66</f>
        <v>0</v>
      </c>
      <c r="HBK67" s="880">
        <f t="shared" ref="HBK67" si="2737">HBK60*$C$66</f>
        <v>0</v>
      </c>
      <c r="HBM67" s="880">
        <f t="shared" ref="HBM67" si="2738">HBM60*$C$66</f>
        <v>0</v>
      </c>
      <c r="HBO67" s="880">
        <f t="shared" ref="HBO67" si="2739">HBO60*$C$66</f>
        <v>0</v>
      </c>
      <c r="HBQ67" s="880">
        <f t="shared" ref="HBQ67" si="2740">HBQ60*$C$66</f>
        <v>0</v>
      </c>
      <c r="HBS67" s="880">
        <f t="shared" ref="HBS67" si="2741">HBS60*$C$66</f>
        <v>0</v>
      </c>
      <c r="HBU67" s="880">
        <f t="shared" ref="HBU67" si="2742">HBU60*$C$66</f>
        <v>0</v>
      </c>
      <c r="HBW67" s="880">
        <f t="shared" ref="HBW67" si="2743">HBW60*$C$66</f>
        <v>0</v>
      </c>
      <c r="HBY67" s="880">
        <f t="shared" ref="HBY67" si="2744">HBY60*$C$66</f>
        <v>0</v>
      </c>
      <c r="HCA67" s="880">
        <f t="shared" ref="HCA67" si="2745">HCA60*$C$66</f>
        <v>0</v>
      </c>
      <c r="HCC67" s="880">
        <f t="shared" ref="HCC67" si="2746">HCC60*$C$66</f>
        <v>0</v>
      </c>
      <c r="HCE67" s="880">
        <f t="shared" ref="HCE67" si="2747">HCE60*$C$66</f>
        <v>0</v>
      </c>
      <c r="HCG67" s="880">
        <f t="shared" ref="HCG67" si="2748">HCG60*$C$66</f>
        <v>0</v>
      </c>
      <c r="HCI67" s="880">
        <f t="shared" ref="HCI67" si="2749">HCI60*$C$66</f>
        <v>0</v>
      </c>
      <c r="HCK67" s="880">
        <f t="shared" ref="HCK67" si="2750">HCK60*$C$66</f>
        <v>0</v>
      </c>
      <c r="HCM67" s="880">
        <f t="shared" ref="HCM67" si="2751">HCM60*$C$66</f>
        <v>0</v>
      </c>
      <c r="HCO67" s="880">
        <f t="shared" ref="HCO67" si="2752">HCO60*$C$66</f>
        <v>0</v>
      </c>
      <c r="HCQ67" s="880">
        <f t="shared" ref="HCQ67" si="2753">HCQ60*$C$66</f>
        <v>0</v>
      </c>
      <c r="HCS67" s="880">
        <f t="shared" ref="HCS67" si="2754">HCS60*$C$66</f>
        <v>0</v>
      </c>
      <c r="HCU67" s="880">
        <f t="shared" ref="HCU67" si="2755">HCU60*$C$66</f>
        <v>0</v>
      </c>
      <c r="HCW67" s="880">
        <f t="shared" ref="HCW67" si="2756">HCW60*$C$66</f>
        <v>0</v>
      </c>
      <c r="HCY67" s="880">
        <f t="shared" ref="HCY67" si="2757">HCY60*$C$66</f>
        <v>0</v>
      </c>
      <c r="HDA67" s="880">
        <f t="shared" ref="HDA67" si="2758">HDA60*$C$66</f>
        <v>0</v>
      </c>
      <c r="HDC67" s="880">
        <f t="shared" ref="HDC67" si="2759">HDC60*$C$66</f>
        <v>0</v>
      </c>
      <c r="HDE67" s="880">
        <f t="shared" ref="HDE67" si="2760">HDE60*$C$66</f>
        <v>0</v>
      </c>
      <c r="HDG67" s="880">
        <f t="shared" ref="HDG67" si="2761">HDG60*$C$66</f>
        <v>0</v>
      </c>
      <c r="HDI67" s="880">
        <f t="shared" ref="HDI67" si="2762">HDI60*$C$66</f>
        <v>0</v>
      </c>
      <c r="HDK67" s="880">
        <f t="shared" ref="HDK67" si="2763">HDK60*$C$66</f>
        <v>0</v>
      </c>
      <c r="HDM67" s="880">
        <f t="shared" ref="HDM67" si="2764">HDM60*$C$66</f>
        <v>0</v>
      </c>
      <c r="HDO67" s="880">
        <f t="shared" ref="HDO67" si="2765">HDO60*$C$66</f>
        <v>0</v>
      </c>
      <c r="HDQ67" s="880">
        <f t="shared" ref="HDQ67" si="2766">HDQ60*$C$66</f>
        <v>0</v>
      </c>
      <c r="HDS67" s="880">
        <f t="shared" ref="HDS67" si="2767">HDS60*$C$66</f>
        <v>0</v>
      </c>
      <c r="HDU67" s="880">
        <f t="shared" ref="HDU67" si="2768">HDU60*$C$66</f>
        <v>0</v>
      </c>
      <c r="HDW67" s="880">
        <f t="shared" ref="HDW67" si="2769">HDW60*$C$66</f>
        <v>0</v>
      </c>
      <c r="HDY67" s="880">
        <f t="shared" ref="HDY67" si="2770">HDY60*$C$66</f>
        <v>0</v>
      </c>
      <c r="HEA67" s="880">
        <f t="shared" ref="HEA67" si="2771">HEA60*$C$66</f>
        <v>0</v>
      </c>
      <c r="HEC67" s="880">
        <f t="shared" ref="HEC67" si="2772">HEC60*$C$66</f>
        <v>0</v>
      </c>
      <c r="HEE67" s="880">
        <f t="shared" ref="HEE67" si="2773">HEE60*$C$66</f>
        <v>0</v>
      </c>
      <c r="HEG67" s="880">
        <f t="shared" ref="HEG67" si="2774">HEG60*$C$66</f>
        <v>0</v>
      </c>
      <c r="HEI67" s="880">
        <f t="shared" ref="HEI67" si="2775">HEI60*$C$66</f>
        <v>0</v>
      </c>
      <c r="HEK67" s="880">
        <f t="shared" ref="HEK67" si="2776">HEK60*$C$66</f>
        <v>0</v>
      </c>
      <c r="HEM67" s="880">
        <f t="shared" ref="HEM67" si="2777">HEM60*$C$66</f>
        <v>0</v>
      </c>
      <c r="HEO67" s="880">
        <f t="shared" ref="HEO67" si="2778">HEO60*$C$66</f>
        <v>0</v>
      </c>
      <c r="HEQ67" s="880">
        <f t="shared" ref="HEQ67" si="2779">HEQ60*$C$66</f>
        <v>0</v>
      </c>
      <c r="HES67" s="880">
        <f t="shared" ref="HES67" si="2780">HES60*$C$66</f>
        <v>0</v>
      </c>
      <c r="HEU67" s="880">
        <f t="shared" ref="HEU67" si="2781">HEU60*$C$66</f>
        <v>0</v>
      </c>
      <c r="HEW67" s="880">
        <f t="shared" ref="HEW67" si="2782">HEW60*$C$66</f>
        <v>0</v>
      </c>
      <c r="HEY67" s="880">
        <f t="shared" ref="HEY67" si="2783">HEY60*$C$66</f>
        <v>0</v>
      </c>
      <c r="HFA67" s="880">
        <f t="shared" ref="HFA67" si="2784">HFA60*$C$66</f>
        <v>0</v>
      </c>
      <c r="HFC67" s="880">
        <f t="shared" ref="HFC67" si="2785">HFC60*$C$66</f>
        <v>0</v>
      </c>
      <c r="HFE67" s="880">
        <f t="shared" ref="HFE67" si="2786">HFE60*$C$66</f>
        <v>0</v>
      </c>
      <c r="HFG67" s="880">
        <f t="shared" ref="HFG67" si="2787">HFG60*$C$66</f>
        <v>0</v>
      </c>
      <c r="HFI67" s="880">
        <f t="shared" ref="HFI67" si="2788">HFI60*$C$66</f>
        <v>0</v>
      </c>
      <c r="HFK67" s="880">
        <f t="shared" ref="HFK67" si="2789">HFK60*$C$66</f>
        <v>0</v>
      </c>
      <c r="HFM67" s="880">
        <f t="shared" ref="HFM67" si="2790">HFM60*$C$66</f>
        <v>0</v>
      </c>
      <c r="HFO67" s="880">
        <f t="shared" ref="HFO67" si="2791">HFO60*$C$66</f>
        <v>0</v>
      </c>
      <c r="HFQ67" s="880">
        <f t="shared" ref="HFQ67" si="2792">HFQ60*$C$66</f>
        <v>0</v>
      </c>
      <c r="HFS67" s="880">
        <f t="shared" ref="HFS67" si="2793">HFS60*$C$66</f>
        <v>0</v>
      </c>
      <c r="HFU67" s="880">
        <f t="shared" ref="HFU67" si="2794">HFU60*$C$66</f>
        <v>0</v>
      </c>
      <c r="HFW67" s="880">
        <f t="shared" ref="HFW67" si="2795">HFW60*$C$66</f>
        <v>0</v>
      </c>
      <c r="HFY67" s="880">
        <f t="shared" ref="HFY67" si="2796">HFY60*$C$66</f>
        <v>0</v>
      </c>
      <c r="HGA67" s="880">
        <f t="shared" ref="HGA67" si="2797">HGA60*$C$66</f>
        <v>0</v>
      </c>
      <c r="HGC67" s="880">
        <f t="shared" ref="HGC67" si="2798">HGC60*$C$66</f>
        <v>0</v>
      </c>
      <c r="HGE67" s="880">
        <f t="shared" ref="HGE67" si="2799">HGE60*$C$66</f>
        <v>0</v>
      </c>
      <c r="HGG67" s="880">
        <f t="shared" ref="HGG67" si="2800">HGG60*$C$66</f>
        <v>0</v>
      </c>
      <c r="HGI67" s="880">
        <f t="shared" ref="HGI67" si="2801">HGI60*$C$66</f>
        <v>0</v>
      </c>
      <c r="HGK67" s="880">
        <f t="shared" ref="HGK67" si="2802">HGK60*$C$66</f>
        <v>0</v>
      </c>
      <c r="HGM67" s="880">
        <f t="shared" ref="HGM67" si="2803">HGM60*$C$66</f>
        <v>0</v>
      </c>
      <c r="HGO67" s="880">
        <f t="shared" ref="HGO67" si="2804">HGO60*$C$66</f>
        <v>0</v>
      </c>
      <c r="HGQ67" s="880">
        <f t="shared" ref="HGQ67" si="2805">HGQ60*$C$66</f>
        <v>0</v>
      </c>
      <c r="HGS67" s="880">
        <f t="shared" ref="HGS67" si="2806">HGS60*$C$66</f>
        <v>0</v>
      </c>
      <c r="HGU67" s="880">
        <f t="shared" ref="HGU67" si="2807">HGU60*$C$66</f>
        <v>0</v>
      </c>
      <c r="HGW67" s="880">
        <f t="shared" ref="HGW67" si="2808">HGW60*$C$66</f>
        <v>0</v>
      </c>
      <c r="HGY67" s="880">
        <f t="shared" ref="HGY67" si="2809">HGY60*$C$66</f>
        <v>0</v>
      </c>
      <c r="HHA67" s="880">
        <f t="shared" ref="HHA67" si="2810">HHA60*$C$66</f>
        <v>0</v>
      </c>
      <c r="HHC67" s="880">
        <f t="shared" ref="HHC67" si="2811">HHC60*$C$66</f>
        <v>0</v>
      </c>
      <c r="HHE67" s="880">
        <f t="shared" ref="HHE67" si="2812">HHE60*$C$66</f>
        <v>0</v>
      </c>
      <c r="HHG67" s="880">
        <f t="shared" ref="HHG67" si="2813">HHG60*$C$66</f>
        <v>0</v>
      </c>
      <c r="HHI67" s="880">
        <f t="shared" ref="HHI67" si="2814">HHI60*$C$66</f>
        <v>0</v>
      </c>
      <c r="HHK67" s="880">
        <f t="shared" ref="HHK67" si="2815">HHK60*$C$66</f>
        <v>0</v>
      </c>
      <c r="HHM67" s="880">
        <f t="shared" ref="HHM67" si="2816">HHM60*$C$66</f>
        <v>0</v>
      </c>
      <c r="HHO67" s="880">
        <f t="shared" ref="HHO67" si="2817">HHO60*$C$66</f>
        <v>0</v>
      </c>
      <c r="HHQ67" s="880">
        <f t="shared" ref="HHQ67" si="2818">HHQ60*$C$66</f>
        <v>0</v>
      </c>
      <c r="HHS67" s="880">
        <f t="shared" ref="HHS67" si="2819">HHS60*$C$66</f>
        <v>0</v>
      </c>
      <c r="HHU67" s="880">
        <f t="shared" ref="HHU67" si="2820">HHU60*$C$66</f>
        <v>0</v>
      </c>
      <c r="HHW67" s="880">
        <f t="shared" ref="HHW67" si="2821">HHW60*$C$66</f>
        <v>0</v>
      </c>
      <c r="HHY67" s="880">
        <f t="shared" ref="HHY67" si="2822">HHY60*$C$66</f>
        <v>0</v>
      </c>
      <c r="HIA67" s="880">
        <f t="shared" ref="HIA67" si="2823">HIA60*$C$66</f>
        <v>0</v>
      </c>
      <c r="HIC67" s="880">
        <f t="shared" ref="HIC67" si="2824">HIC60*$C$66</f>
        <v>0</v>
      </c>
      <c r="HIE67" s="880">
        <f t="shared" ref="HIE67" si="2825">HIE60*$C$66</f>
        <v>0</v>
      </c>
      <c r="HIG67" s="880">
        <f t="shared" ref="HIG67" si="2826">HIG60*$C$66</f>
        <v>0</v>
      </c>
      <c r="HII67" s="880">
        <f t="shared" ref="HII67" si="2827">HII60*$C$66</f>
        <v>0</v>
      </c>
      <c r="HIK67" s="880">
        <f t="shared" ref="HIK67" si="2828">HIK60*$C$66</f>
        <v>0</v>
      </c>
      <c r="HIM67" s="880">
        <f t="shared" ref="HIM67" si="2829">HIM60*$C$66</f>
        <v>0</v>
      </c>
      <c r="HIO67" s="880">
        <f t="shared" ref="HIO67" si="2830">HIO60*$C$66</f>
        <v>0</v>
      </c>
      <c r="HIQ67" s="880">
        <f t="shared" ref="HIQ67" si="2831">HIQ60*$C$66</f>
        <v>0</v>
      </c>
      <c r="HIS67" s="880">
        <f t="shared" ref="HIS67" si="2832">HIS60*$C$66</f>
        <v>0</v>
      </c>
      <c r="HIU67" s="880">
        <f t="shared" ref="HIU67" si="2833">HIU60*$C$66</f>
        <v>0</v>
      </c>
      <c r="HIW67" s="880">
        <f t="shared" ref="HIW67" si="2834">HIW60*$C$66</f>
        <v>0</v>
      </c>
      <c r="HIY67" s="880">
        <f t="shared" ref="HIY67" si="2835">HIY60*$C$66</f>
        <v>0</v>
      </c>
      <c r="HJA67" s="880">
        <f t="shared" ref="HJA67" si="2836">HJA60*$C$66</f>
        <v>0</v>
      </c>
      <c r="HJC67" s="880">
        <f t="shared" ref="HJC67" si="2837">HJC60*$C$66</f>
        <v>0</v>
      </c>
      <c r="HJE67" s="880">
        <f t="shared" ref="HJE67" si="2838">HJE60*$C$66</f>
        <v>0</v>
      </c>
      <c r="HJG67" s="880">
        <f t="shared" ref="HJG67" si="2839">HJG60*$C$66</f>
        <v>0</v>
      </c>
      <c r="HJI67" s="880">
        <f t="shared" ref="HJI67" si="2840">HJI60*$C$66</f>
        <v>0</v>
      </c>
      <c r="HJK67" s="880">
        <f t="shared" ref="HJK67" si="2841">HJK60*$C$66</f>
        <v>0</v>
      </c>
      <c r="HJM67" s="880">
        <f t="shared" ref="HJM67" si="2842">HJM60*$C$66</f>
        <v>0</v>
      </c>
      <c r="HJO67" s="880">
        <f t="shared" ref="HJO67" si="2843">HJO60*$C$66</f>
        <v>0</v>
      </c>
      <c r="HJQ67" s="880">
        <f t="shared" ref="HJQ67" si="2844">HJQ60*$C$66</f>
        <v>0</v>
      </c>
      <c r="HJS67" s="880">
        <f t="shared" ref="HJS67" si="2845">HJS60*$C$66</f>
        <v>0</v>
      </c>
      <c r="HJU67" s="880">
        <f t="shared" ref="HJU67" si="2846">HJU60*$C$66</f>
        <v>0</v>
      </c>
      <c r="HJW67" s="880">
        <f t="shared" ref="HJW67" si="2847">HJW60*$C$66</f>
        <v>0</v>
      </c>
      <c r="HJY67" s="880">
        <f t="shared" ref="HJY67" si="2848">HJY60*$C$66</f>
        <v>0</v>
      </c>
      <c r="HKA67" s="880">
        <f t="shared" ref="HKA67" si="2849">HKA60*$C$66</f>
        <v>0</v>
      </c>
      <c r="HKC67" s="880">
        <f t="shared" ref="HKC67" si="2850">HKC60*$C$66</f>
        <v>0</v>
      </c>
      <c r="HKE67" s="880">
        <f t="shared" ref="HKE67" si="2851">HKE60*$C$66</f>
        <v>0</v>
      </c>
      <c r="HKG67" s="880">
        <f t="shared" ref="HKG67" si="2852">HKG60*$C$66</f>
        <v>0</v>
      </c>
      <c r="HKI67" s="880">
        <f t="shared" ref="HKI67" si="2853">HKI60*$C$66</f>
        <v>0</v>
      </c>
      <c r="HKK67" s="880">
        <f t="shared" ref="HKK67" si="2854">HKK60*$C$66</f>
        <v>0</v>
      </c>
      <c r="HKM67" s="880">
        <f t="shared" ref="HKM67" si="2855">HKM60*$C$66</f>
        <v>0</v>
      </c>
      <c r="HKO67" s="880">
        <f t="shared" ref="HKO67" si="2856">HKO60*$C$66</f>
        <v>0</v>
      </c>
      <c r="HKQ67" s="880">
        <f t="shared" ref="HKQ67" si="2857">HKQ60*$C$66</f>
        <v>0</v>
      </c>
      <c r="HKS67" s="880">
        <f t="shared" ref="HKS67" si="2858">HKS60*$C$66</f>
        <v>0</v>
      </c>
      <c r="HKU67" s="880">
        <f t="shared" ref="HKU67" si="2859">HKU60*$C$66</f>
        <v>0</v>
      </c>
      <c r="HKW67" s="880">
        <f t="shared" ref="HKW67" si="2860">HKW60*$C$66</f>
        <v>0</v>
      </c>
      <c r="HKY67" s="880">
        <f t="shared" ref="HKY67" si="2861">HKY60*$C$66</f>
        <v>0</v>
      </c>
      <c r="HLA67" s="880">
        <f t="shared" ref="HLA67" si="2862">HLA60*$C$66</f>
        <v>0</v>
      </c>
      <c r="HLC67" s="880">
        <f t="shared" ref="HLC67" si="2863">HLC60*$C$66</f>
        <v>0</v>
      </c>
      <c r="HLE67" s="880">
        <f t="shared" ref="HLE67" si="2864">HLE60*$C$66</f>
        <v>0</v>
      </c>
      <c r="HLG67" s="880">
        <f t="shared" ref="HLG67" si="2865">HLG60*$C$66</f>
        <v>0</v>
      </c>
      <c r="HLI67" s="880">
        <f t="shared" ref="HLI67" si="2866">HLI60*$C$66</f>
        <v>0</v>
      </c>
      <c r="HLK67" s="880">
        <f t="shared" ref="HLK67" si="2867">HLK60*$C$66</f>
        <v>0</v>
      </c>
      <c r="HLM67" s="880">
        <f t="shared" ref="HLM67" si="2868">HLM60*$C$66</f>
        <v>0</v>
      </c>
      <c r="HLO67" s="880">
        <f t="shared" ref="HLO67" si="2869">HLO60*$C$66</f>
        <v>0</v>
      </c>
      <c r="HLQ67" s="880">
        <f t="shared" ref="HLQ67" si="2870">HLQ60*$C$66</f>
        <v>0</v>
      </c>
      <c r="HLS67" s="880">
        <f t="shared" ref="HLS67" si="2871">HLS60*$C$66</f>
        <v>0</v>
      </c>
      <c r="HLU67" s="880">
        <f t="shared" ref="HLU67" si="2872">HLU60*$C$66</f>
        <v>0</v>
      </c>
      <c r="HLW67" s="880">
        <f t="shared" ref="HLW67" si="2873">HLW60*$C$66</f>
        <v>0</v>
      </c>
      <c r="HLY67" s="880">
        <f t="shared" ref="HLY67" si="2874">HLY60*$C$66</f>
        <v>0</v>
      </c>
      <c r="HMA67" s="880">
        <f t="shared" ref="HMA67" si="2875">HMA60*$C$66</f>
        <v>0</v>
      </c>
      <c r="HMC67" s="880">
        <f t="shared" ref="HMC67" si="2876">HMC60*$C$66</f>
        <v>0</v>
      </c>
      <c r="HME67" s="880">
        <f t="shared" ref="HME67" si="2877">HME60*$C$66</f>
        <v>0</v>
      </c>
      <c r="HMG67" s="880">
        <f t="shared" ref="HMG67" si="2878">HMG60*$C$66</f>
        <v>0</v>
      </c>
      <c r="HMI67" s="880">
        <f t="shared" ref="HMI67" si="2879">HMI60*$C$66</f>
        <v>0</v>
      </c>
      <c r="HMK67" s="880">
        <f t="shared" ref="HMK67" si="2880">HMK60*$C$66</f>
        <v>0</v>
      </c>
      <c r="HMM67" s="880">
        <f t="shared" ref="HMM67" si="2881">HMM60*$C$66</f>
        <v>0</v>
      </c>
      <c r="HMO67" s="880">
        <f t="shared" ref="HMO67" si="2882">HMO60*$C$66</f>
        <v>0</v>
      </c>
      <c r="HMQ67" s="880">
        <f t="shared" ref="HMQ67" si="2883">HMQ60*$C$66</f>
        <v>0</v>
      </c>
      <c r="HMS67" s="880">
        <f t="shared" ref="HMS67" si="2884">HMS60*$C$66</f>
        <v>0</v>
      </c>
      <c r="HMU67" s="880">
        <f t="shared" ref="HMU67" si="2885">HMU60*$C$66</f>
        <v>0</v>
      </c>
      <c r="HMW67" s="880">
        <f t="shared" ref="HMW67" si="2886">HMW60*$C$66</f>
        <v>0</v>
      </c>
      <c r="HMY67" s="880">
        <f t="shared" ref="HMY67" si="2887">HMY60*$C$66</f>
        <v>0</v>
      </c>
      <c r="HNA67" s="880">
        <f t="shared" ref="HNA67" si="2888">HNA60*$C$66</f>
        <v>0</v>
      </c>
      <c r="HNC67" s="880">
        <f t="shared" ref="HNC67" si="2889">HNC60*$C$66</f>
        <v>0</v>
      </c>
      <c r="HNE67" s="880">
        <f t="shared" ref="HNE67" si="2890">HNE60*$C$66</f>
        <v>0</v>
      </c>
      <c r="HNG67" s="880">
        <f t="shared" ref="HNG67" si="2891">HNG60*$C$66</f>
        <v>0</v>
      </c>
      <c r="HNI67" s="880">
        <f t="shared" ref="HNI67" si="2892">HNI60*$C$66</f>
        <v>0</v>
      </c>
      <c r="HNK67" s="880">
        <f t="shared" ref="HNK67" si="2893">HNK60*$C$66</f>
        <v>0</v>
      </c>
      <c r="HNM67" s="880">
        <f t="shared" ref="HNM67" si="2894">HNM60*$C$66</f>
        <v>0</v>
      </c>
      <c r="HNO67" s="880">
        <f t="shared" ref="HNO67" si="2895">HNO60*$C$66</f>
        <v>0</v>
      </c>
      <c r="HNQ67" s="880">
        <f t="shared" ref="HNQ67" si="2896">HNQ60*$C$66</f>
        <v>0</v>
      </c>
      <c r="HNS67" s="880">
        <f t="shared" ref="HNS67" si="2897">HNS60*$C$66</f>
        <v>0</v>
      </c>
      <c r="HNU67" s="880">
        <f t="shared" ref="HNU67" si="2898">HNU60*$C$66</f>
        <v>0</v>
      </c>
      <c r="HNW67" s="880">
        <f t="shared" ref="HNW67" si="2899">HNW60*$C$66</f>
        <v>0</v>
      </c>
      <c r="HNY67" s="880">
        <f t="shared" ref="HNY67" si="2900">HNY60*$C$66</f>
        <v>0</v>
      </c>
      <c r="HOA67" s="880">
        <f t="shared" ref="HOA67" si="2901">HOA60*$C$66</f>
        <v>0</v>
      </c>
      <c r="HOC67" s="880">
        <f t="shared" ref="HOC67" si="2902">HOC60*$C$66</f>
        <v>0</v>
      </c>
      <c r="HOE67" s="880">
        <f t="shared" ref="HOE67" si="2903">HOE60*$C$66</f>
        <v>0</v>
      </c>
      <c r="HOG67" s="880">
        <f t="shared" ref="HOG67" si="2904">HOG60*$C$66</f>
        <v>0</v>
      </c>
      <c r="HOI67" s="880">
        <f t="shared" ref="HOI67" si="2905">HOI60*$C$66</f>
        <v>0</v>
      </c>
      <c r="HOK67" s="880">
        <f t="shared" ref="HOK67" si="2906">HOK60*$C$66</f>
        <v>0</v>
      </c>
      <c r="HOM67" s="880">
        <f t="shared" ref="HOM67" si="2907">HOM60*$C$66</f>
        <v>0</v>
      </c>
      <c r="HOO67" s="880">
        <f t="shared" ref="HOO67" si="2908">HOO60*$C$66</f>
        <v>0</v>
      </c>
      <c r="HOQ67" s="880">
        <f t="shared" ref="HOQ67" si="2909">HOQ60*$C$66</f>
        <v>0</v>
      </c>
      <c r="HOS67" s="880">
        <f t="shared" ref="HOS67" si="2910">HOS60*$C$66</f>
        <v>0</v>
      </c>
      <c r="HOU67" s="880">
        <f t="shared" ref="HOU67" si="2911">HOU60*$C$66</f>
        <v>0</v>
      </c>
      <c r="HOW67" s="880">
        <f t="shared" ref="HOW67" si="2912">HOW60*$C$66</f>
        <v>0</v>
      </c>
      <c r="HOY67" s="880">
        <f t="shared" ref="HOY67" si="2913">HOY60*$C$66</f>
        <v>0</v>
      </c>
      <c r="HPA67" s="880">
        <f t="shared" ref="HPA67" si="2914">HPA60*$C$66</f>
        <v>0</v>
      </c>
      <c r="HPC67" s="880">
        <f t="shared" ref="HPC67" si="2915">HPC60*$C$66</f>
        <v>0</v>
      </c>
      <c r="HPE67" s="880">
        <f t="shared" ref="HPE67" si="2916">HPE60*$C$66</f>
        <v>0</v>
      </c>
      <c r="HPG67" s="880">
        <f t="shared" ref="HPG67" si="2917">HPG60*$C$66</f>
        <v>0</v>
      </c>
      <c r="HPI67" s="880">
        <f t="shared" ref="HPI67" si="2918">HPI60*$C$66</f>
        <v>0</v>
      </c>
      <c r="HPK67" s="880">
        <f t="shared" ref="HPK67" si="2919">HPK60*$C$66</f>
        <v>0</v>
      </c>
      <c r="HPM67" s="880">
        <f t="shared" ref="HPM67" si="2920">HPM60*$C$66</f>
        <v>0</v>
      </c>
      <c r="HPO67" s="880">
        <f t="shared" ref="HPO67" si="2921">HPO60*$C$66</f>
        <v>0</v>
      </c>
      <c r="HPQ67" s="880">
        <f t="shared" ref="HPQ67" si="2922">HPQ60*$C$66</f>
        <v>0</v>
      </c>
      <c r="HPS67" s="880">
        <f t="shared" ref="HPS67" si="2923">HPS60*$C$66</f>
        <v>0</v>
      </c>
      <c r="HPU67" s="880">
        <f t="shared" ref="HPU67" si="2924">HPU60*$C$66</f>
        <v>0</v>
      </c>
      <c r="HPW67" s="880">
        <f t="shared" ref="HPW67" si="2925">HPW60*$C$66</f>
        <v>0</v>
      </c>
      <c r="HPY67" s="880">
        <f t="shared" ref="HPY67" si="2926">HPY60*$C$66</f>
        <v>0</v>
      </c>
      <c r="HQA67" s="880">
        <f t="shared" ref="HQA67" si="2927">HQA60*$C$66</f>
        <v>0</v>
      </c>
      <c r="HQC67" s="880">
        <f t="shared" ref="HQC67" si="2928">HQC60*$C$66</f>
        <v>0</v>
      </c>
      <c r="HQE67" s="880">
        <f t="shared" ref="HQE67" si="2929">HQE60*$C$66</f>
        <v>0</v>
      </c>
      <c r="HQG67" s="880">
        <f t="shared" ref="HQG67" si="2930">HQG60*$C$66</f>
        <v>0</v>
      </c>
      <c r="HQI67" s="880">
        <f t="shared" ref="HQI67" si="2931">HQI60*$C$66</f>
        <v>0</v>
      </c>
      <c r="HQK67" s="880">
        <f t="shared" ref="HQK67" si="2932">HQK60*$C$66</f>
        <v>0</v>
      </c>
      <c r="HQM67" s="880">
        <f t="shared" ref="HQM67" si="2933">HQM60*$C$66</f>
        <v>0</v>
      </c>
      <c r="HQO67" s="880">
        <f t="shared" ref="HQO67" si="2934">HQO60*$C$66</f>
        <v>0</v>
      </c>
      <c r="HQQ67" s="880">
        <f t="shared" ref="HQQ67" si="2935">HQQ60*$C$66</f>
        <v>0</v>
      </c>
      <c r="HQS67" s="880">
        <f t="shared" ref="HQS67" si="2936">HQS60*$C$66</f>
        <v>0</v>
      </c>
      <c r="HQU67" s="880">
        <f t="shared" ref="HQU67" si="2937">HQU60*$C$66</f>
        <v>0</v>
      </c>
      <c r="HQW67" s="880">
        <f t="shared" ref="HQW67" si="2938">HQW60*$C$66</f>
        <v>0</v>
      </c>
      <c r="HQY67" s="880">
        <f t="shared" ref="HQY67" si="2939">HQY60*$C$66</f>
        <v>0</v>
      </c>
      <c r="HRA67" s="880">
        <f t="shared" ref="HRA67" si="2940">HRA60*$C$66</f>
        <v>0</v>
      </c>
      <c r="HRC67" s="880">
        <f t="shared" ref="HRC67" si="2941">HRC60*$C$66</f>
        <v>0</v>
      </c>
      <c r="HRE67" s="880">
        <f t="shared" ref="HRE67" si="2942">HRE60*$C$66</f>
        <v>0</v>
      </c>
      <c r="HRG67" s="880">
        <f t="shared" ref="HRG67" si="2943">HRG60*$C$66</f>
        <v>0</v>
      </c>
      <c r="HRI67" s="880">
        <f t="shared" ref="HRI67" si="2944">HRI60*$C$66</f>
        <v>0</v>
      </c>
      <c r="HRK67" s="880">
        <f t="shared" ref="HRK67" si="2945">HRK60*$C$66</f>
        <v>0</v>
      </c>
      <c r="HRM67" s="880">
        <f t="shared" ref="HRM67" si="2946">HRM60*$C$66</f>
        <v>0</v>
      </c>
      <c r="HRO67" s="880">
        <f t="shared" ref="HRO67" si="2947">HRO60*$C$66</f>
        <v>0</v>
      </c>
      <c r="HRQ67" s="880">
        <f t="shared" ref="HRQ67" si="2948">HRQ60*$C$66</f>
        <v>0</v>
      </c>
      <c r="HRS67" s="880">
        <f t="shared" ref="HRS67" si="2949">HRS60*$C$66</f>
        <v>0</v>
      </c>
      <c r="HRU67" s="880">
        <f t="shared" ref="HRU67" si="2950">HRU60*$C$66</f>
        <v>0</v>
      </c>
      <c r="HRW67" s="880">
        <f t="shared" ref="HRW67" si="2951">HRW60*$C$66</f>
        <v>0</v>
      </c>
      <c r="HRY67" s="880">
        <f t="shared" ref="HRY67" si="2952">HRY60*$C$66</f>
        <v>0</v>
      </c>
      <c r="HSA67" s="880">
        <f t="shared" ref="HSA67" si="2953">HSA60*$C$66</f>
        <v>0</v>
      </c>
      <c r="HSC67" s="880">
        <f t="shared" ref="HSC67" si="2954">HSC60*$C$66</f>
        <v>0</v>
      </c>
      <c r="HSE67" s="880">
        <f t="shared" ref="HSE67" si="2955">HSE60*$C$66</f>
        <v>0</v>
      </c>
      <c r="HSG67" s="880">
        <f t="shared" ref="HSG67" si="2956">HSG60*$C$66</f>
        <v>0</v>
      </c>
      <c r="HSI67" s="880">
        <f t="shared" ref="HSI67" si="2957">HSI60*$C$66</f>
        <v>0</v>
      </c>
      <c r="HSK67" s="880">
        <f t="shared" ref="HSK67" si="2958">HSK60*$C$66</f>
        <v>0</v>
      </c>
      <c r="HSM67" s="880">
        <f t="shared" ref="HSM67" si="2959">HSM60*$C$66</f>
        <v>0</v>
      </c>
      <c r="HSO67" s="880">
        <f t="shared" ref="HSO67" si="2960">HSO60*$C$66</f>
        <v>0</v>
      </c>
      <c r="HSQ67" s="880">
        <f t="shared" ref="HSQ67" si="2961">HSQ60*$C$66</f>
        <v>0</v>
      </c>
      <c r="HSS67" s="880">
        <f t="shared" ref="HSS67" si="2962">HSS60*$C$66</f>
        <v>0</v>
      </c>
      <c r="HSU67" s="880">
        <f t="shared" ref="HSU67" si="2963">HSU60*$C$66</f>
        <v>0</v>
      </c>
      <c r="HSW67" s="880">
        <f t="shared" ref="HSW67" si="2964">HSW60*$C$66</f>
        <v>0</v>
      </c>
      <c r="HSY67" s="880">
        <f t="shared" ref="HSY67" si="2965">HSY60*$C$66</f>
        <v>0</v>
      </c>
      <c r="HTA67" s="880">
        <f t="shared" ref="HTA67" si="2966">HTA60*$C$66</f>
        <v>0</v>
      </c>
      <c r="HTC67" s="880">
        <f t="shared" ref="HTC67" si="2967">HTC60*$C$66</f>
        <v>0</v>
      </c>
      <c r="HTE67" s="880">
        <f t="shared" ref="HTE67" si="2968">HTE60*$C$66</f>
        <v>0</v>
      </c>
      <c r="HTG67" s="880">
        <f t="shared" ref="HTG67" si="2969">HTG60*$C$66</f>
        <v>0</v>
      </c>
      <c r="HTI67" s="880">
        <f t="shared" ref="HTI67" si="2970">HTI60*$C$66</f>
        <v>0</v>
      </c>
      <c r="HTK67" s="880">
        <f t="shared" ref="HTK67" si="2971">HTK60*$C$66</f>
        <v>0</v>
      </c>
      <c r="HTM67" s="880">
        <f t="shared" ref="HTM67" si="2972">HTM60*$C$66</f>
        <v>0</v>
      </c>
      <c r="HTO67" s="880">
        <f t="shared" ref="HTO67" si="2973">HTO60*$C$66</f>
        <v>0</v>
      </c>
      <c r="HTQ67" s="880">
        <f t="shared" ref="HTQ67" si="2974">HTQ60*$C$66</f>
        <v>0</v>
      </c>
      <c r="HTS67" s="880">
        <f t="shared" ref="HTS67" si="2975">HTS60*$C$66</f>
        <v>0</v>
      </c>
      <c r="HTU67" s="880">
        <f t="shared" ref="HTU67" si="2976">HTU60*$C$66</f>
        <v>0</v>
      </c>
      <c r="HTW67" s="880">
        <f t="shared" ref="HTW67" si="2977">HTW60*$C$66</f>
        <v>0</v>
      </c>
      <c r="HTY67" s="880">
        <f t="shared" ref="HTY67" si="2978">HTY60*$C$66</f>
        <v>0</v>
      </c>
      <c r="HUA67" s="880">
        <f t="shared" ref="HUA67" si="2979">HUA60*$C$66</f>
        <v>0</v>
      </c>
      <c r="HUC67" s="880">
        <f t="shared" ref="HUC67" si="2980">HUC60*$C$66</f>
        <v>0</v>
      </c>
      <c r="HUE67" s="880">
        <f t="shared" ref="HUE67" si="2981">HUE60*$C$66</f>
        <v>0</v>
      </c>
      <c r="HUG67" s="880">
        <f t="shared" ref="HUG67" si="2982">HUG60*$C$66</f>
        <v>0</v>
      </c>
      <c r="HUI67" s="880">
        <f t="shared" ref="HUI67" si="2983">HUI60*$C$66</f>
        <v>0</v>
      </c>
      <c r="HUK67" s="880">
        <f t="shared" ref="HUK67" si="2984">HUK60*$C$66</f>
        <v>0</v>
      </c>
      <c r="HUM67" s="880">
        <f t="shared" ref="HUM67" si="2985">HUM60*$C$66</f>
        <v>0</v>
      </c>
      <c r="HUO67" s="880">
        <f t="shared" ref="HUO67" si="2986">HUO60*$C$66</f>
        <v>0</v>
      </c>
      <c r="HUQ67" s="880">
        <f t="shared" ref="HUQ67" si="2987">HUQ60*$C$66</f>
        <v>0</v>
      </c>
      <c r="HUS67" s="880">
        <f t="shared" ref="HUS67" si="2988">HUS60*$C$66</f>
        <v>0</v>
      </c>
      <c r="HUU67" s="880">
        <f t="shared" ref="HUU67" si="2989">HUU60*$C$66</f>
        <v>0</v>
      </c>
      <c r="HUW67" s="880">
        <f t="shared" ref="HUW67" si="2990">HUW60*$C$66</f>
        <v>0</v>
      </c>
      <c r="HUY67" s="880">
        <f t="shared" ref="HUY67" si="2991">HUY60*$C$66</f>
        <v>0</v>
      </c>
      <c r="HVA67" s="880">
        <f t="shared" ref="HVA67" si="2992">HVA60*$C$66</f>
        <v>0</v>
      </c>
      <c r="HVC67" s="880">
        <f t="shared" ref="HVC67" si="2993">HVC60*$C$66</f>
        <v>0</v>
      </c>
      <c r="HVE67" s="880">
        <f t="shared" ref="HVE67" si="2994">HVE60*$C$66</f>
        <v>0</v>
      </c>
      <c r="HVG67" s="880">
        <f t="shared" ref="HVG67" si="2995">HVG60*$C$66</f>
        <v>0</v>
      </c>
      <c r="HVI67" s="880">
        <f t="shared" ref="HVI67" si="2996">HVI60*$C$66</f>
        <v>0</v>
      </c>
      <c r="HVK67" s="880">
        <f t="shared" ref="HVK67" si="2997">HVK60*$C$66</f>
        <v>0</v>
      </c>
      <c r="HVM67" s="880">
        <f t="shared" ref="HVM67" si="2998">HVM60*$C$66</f>
        <v>0</v>
      </c>
      <c r="HVO67" s="880">
        <f t="shared" ref="HVO67" si="2999">HVO60*$C$66</f>
        <v>0</v>
      </c>
      <c r="HVQ67" s="880">
        <f t="shared" ref="HVQ67" si="3000">HVQ60*$C$66</f>
        <v>0</v>
      </c>
      <c r="HVS67" s="880">
        <f t="shared" ref="HVS67" si="3001">HVS60*$C$66</f>
        <v>0</v>
      </c>
      <c r="HVU67" s="880">
        <f t="shared" ref="HVU67" si="3002">HVU60*$C$66</f>
        <v>0</v>
      </c>
      <c r="HVW67" s="880">
        <f t="shared" ref="HVW67" si="3003">HVW60*$C$66</f>
        <v>0</v>
      </c>
      <c r="HVY67" s="880">
        <f t="shared" ref="HVY67" si="3004">HVY60*$C$66</f>
        <v>0</v>
      </c>
      <c r="HWA67" s="880">
        <f t="shared" ref="HWA67" si="3005">HWA60*$C$66</f>
        <v>0</v>
      </c>
      <c r="HWC67" s="880">
        <f t="shared" ref="HWC67" si="3006">HWC60*$C$66</f>
        <v>0</v>
      </c>
      <c r="HWE67" s="880">
        <f t="shared" ref="HWE67" si="3007">HWE60*$C$66</f>
        <v>0</v>
      </c>
      <c r="HWG67" s="880">
        <f t="shared" ref="HWG67" si="3008">HWG60*$C$66</f>
        <v>0</v>
      </c>
      <c r="HWI67" s="880">
        <f t="shared" ref="HWI67" si="3009">HWI60*$C$66</f>
        <v>0</v>
      </c>
      <c r="HWK67" s="880">
        <f t="shared" ref="HWK67" si="3010">HWK60*$C$66</f>
        <v>0</v>
      </c>
      <c r="HWM67" s="880">
        <f t="shared" ref="HWM67" si="3011">HWM60*$C$66</f>
        <v>0</v>
      </c>
      <c r="HWO67" s="880">
        <f t="shared" ref="HWO67" si="3012">HWO60*$C$66</f>
        <v>0</v>
      </c>
      <c r="HWQ67" s="880">
        <f t="shared" ref="HWQ67" si="3013">HWQ60*$C$66</f>
        <v>0</v>
      </c>
      <c r="HWS67" s="880">
        <f t="shared" ref="HWS67" si="3014">HWS60*$C$66</f>
        <v>0</v>
      </c>
      <c r="HWU67" s="880">
        <f t="shared" ref="HWU67" si="3015">HWU60*$C$66</f>
        <v>0</v>
      </c>
      <c r="HWW67" s="880">
        <f t="shared" ref="HWW67" si="3016">HWW60*$C$66</f>
        <v>0</v>
      </c>
      <c r="HWY67" s="880">
        <f t="shared" ref="HWY67" si="3017">HWY60*$C$66</f>
        <v>0</v>
      </c>
      <c r="HXA67" s="880">
        <f t="shared" ref="HXA67" si="3018">HXA60*$C$66</f>
        <v>0</v>
      </c>
      <c r="HXC67" s="880">
        <f t="shared" ref="HXC67" si="3019">HXC60*$C$66</f>
        <v>0</v>
      </c>
      <c r="HXE67" s="880">
        <f t="shared" ref="HXE67" si="3020">HXE60*$C$66</f>
        <v>0</v>
      </c>
      <c r="HXG67" s="880">
        <f t="shared" ref="HXG67" si="3021">HXG60*$C$66</f>
        <v>0</v>
      </c>
      <c r="HXI67" s="880">
        <f t="shared" ref="HXI67" si="3022">HXI60*$C$66</f>
        <v>0</v>
      </c>
      <c r="HXK67" s="880">
        <f t="shared" ref="HXK67" si="3023">HXK60*$C$66</f>
        <v>0</v>
      </c>
      <c r="HXM67" s="880">
        <f t="shared" ref="HXM67" si="3024">HXM60*$C$66</f>
        <v>0</v>
      </c>
      <c r="HXO67" s="880">
        <f t="shared" ref="HXO67" si="3025">HXO60*$C$66</f>
        <v>0</v>
      </c>
      <c r="HXQ67" s="880">
        <f t="shared" ref="HXQ67" si="3026">HXQ60*$C$66</f>
        <v>0</v>
      </c>
      <c r="HXS67" s="880">
        <f t="shared" ref="HXS67" si="3027">HXS60*$C$66</f>
        <v>0</v>
      </c>
      <c r="HXU67" s="880">
        <f t="shared" ref="HXU67" si="3028">HXU60*$C$66</f>
        <v>0</v>
      </c>
      <c r="HXW67" s="880">
        <f t="shared" ref="HXW67" si="3029">HXW60*$C$66</f>
        <v>0</v>
      </c>
      <c r="HXY67" s="880">
        <f t="shared" ref="HXY67" si="3030">HXY60*$C$66</f>
        <v>0</v>
      </c>
      <c r="HYA67" s="880">
        <f t="shared" ref="HYA67" si="3031">HYA60*$C$66</f>
        <v>0</v>
      </c>
      <c r="HYC67" s="880">
        <f t="shared" ref="HYC67" si="3032">HYC60*$C$66</f>
        <v>0</v>
      </c>
      <c r="HYE67" s="880">
        <f t="shared" ref="HYE67" si="3033">HYE60*$C$66</f>
        <v>0</v>
      </c>
      <c r="HYG67" s="880">
        <f t="shared" ref="HYG67" si="3034">HYG60*$C$66</f>
        <v>0</v>
      </c>
      <c r="HYI67" s="880">
        <f t="shared" ref="HYI67" si="3035">HYI60*$C$66</f>
        <v>0</v>
      </c>
      <c r="HYK67" s="880">
        <f t="shared" ref="HYK67" si="3036">HYK60*$C$66</f>
        <v>0</v>
      </c>
      <c r="HYM67" s="880">
        <f t="shared" ref="HYM67" si="3037">HYM60*$C$66</f>
        <v>0</v>
      </c>
      <c r="HYO67" s="880">
        <f t="shared" ref="HYO67" si="3038">HYO60*$C$66</f>
        <v>0</v>
      </c>
      <c r="HYQ67" s="880">
        <f t="shared" ref="HYQ67" si="3039">HYQ60*$C$66</f>
        <v>0</v>
      </c>
      <c r="HYS67" s="880">
        <f t="shared" ref="HYS67" si="3040">HYS60*$C$66</f>
        <v>0</v>
      </c>
      <c r="HYU67" s="880">
        <f t="shared" ref="HYU67" si="3041">HYU60*$C$66</f>
        <v>0</v>
      </c>
      <c r="HYW67" s="880">
        <f t="shared" ref="HYW67" si="3042">HYW60*$C$66</f>
        <v>0</v>
      </c>
      <c r="HYY67" s="880">
        <f t="shared" ref="HYY67" si="3043">HYY60*$C$66</f>
        <v>0</v>
      </c>
      <c r="HZA67" s="880">
        <f t="shared" ref="HZA67" si="3044">HZA60*$C$66</f>
        <v>0</v>
      </c>
      <c r="HZC67" s="880">
        <f t="shared" ref="HZC67" si="3045">HZC60*$C$66</f>
        <v>0</v>
      </c>
      <c r="HZE67" s="880">
        <f t="shared" ref="HZE67" si="3046">HZE60*$C$66</f>
        <v>0</v>
      </c>
      <c r="HZG67" s="880">
        <f t="shared" ref="HZG67" si="3047">HZG60*$C$66</f>
        <v>0</v>
      </c>
      <c r="HZI67" s="880">
        <f t="shared" ref="HZI67" si="3048">HZI60*$C$66</f>
        <v>0</v>
      </c>
      <c r="HZK67" s="880">
        <f t="shared" ref="HZK67" si="3049">HZK60*$C$66</f>
        <v>0</v>
      </c>
      <c r="HZM67" s="880">
        <f t="shared" ref="HZM67" si="3050">HZM60*$C$66</f>
        <v>0</v>
      </c>
      <c r="HZO67" s="880">
        <f t="shared" ref="HZO67" si="3051">HZO60*$C$66</f>
        <v>0</v>
      </c>
      <c r="HZQ67" s="880">
        <f t="shared" ref="HZQ67" si="3052">HZQ60*$C$66</f>
        <v>0</v>
      </c>
      <c r="HZS67" s="880">
        <f t="shared" ref="HZS67" si="3053">HZS60*$C$66</f>
        <v>0</v>
      </c>
      <c r="HZU67" s="880">
        <f t="shared" ref="HZU67" si="3054">HZU60*$C$66</f>
        <v>0</v>
      </c>
      <c r="HZW67" s="880">
        <f t="shared" ref="HZW67" si="3055">HZW60*$C$66</f>
        <v>0</v>
      </c>
      <c r="HZY67" s="880">
        <f t="shared" ref="HZY67" si="3056">HZY60*$C$66</f>
        <v>0</v>
      </c>
      <c r="IAA67" s="880">
        <f t="shared" ref="IAA67" si="3057">IAA60*$C$66</f>
        <v>0</v>
      </c>
      <c r="IAC67" s="880">
        <f t="shared" ref="IAC67" si="3058">IAC60*$C$66</f>
        <v>0</v>
      </c>
      <c r="IAE67" s="880">
        <f t="shared" ref="IAE67" si="3059">IAE60*$C$66</f>
        <v>0</v>
      </c>
      <c r="IAG67" s="880">
        <f t="shared" ref="IAG67" si="3060">IAG60*$C$66</f>
        <v>0</v>
      </c>
      <c r="IAI67" s="880">
        <f t="shared" ref="IAI67" si="3061">IAI60*$C$66</f>
        <v>0</v>
      </c>
      <c r="IAK67" s="880">
        <f t="shared" ref="IAK67" si="3062">IAK60*$C$66</f>
        <v>0</v>
      </c>
      <c r="IAM67" s="880">
        <f t="shared" ref="IAM67" si="3063">IAM60*$C$66</f>
        <v>0</v>
      </c>
      <c r="IAO67" s="880">
        <f t="shared" ref="IAO67" si="3064">IAO60*$C$66</f>
        <v>0</v>
      </c>
      <c r="IAQ67" s="880">
        <f t="shared" ref="IAQ67" si="3065">IAQ60*$C$66</f>
        <v>0</v>
      </c>
      <c r="IAS67" s="880">
        <f t="shared" ref="IAS67" si="3066">IAS60*$C$66</f>
        <v>0</v>
      </c>
      <c r="IAU67" s="880">
        <f t="shared" ref="IAU67" si="3067">IAU60*$C$66</f>
        <v>0</v>
      </c>
      <c r="IAW67" s="880">
        <f t="shared" ref="IAW67" si="3068">IAW60*$C$66</f>
        <v>0</v>
      </c>
      <c r="IAY67" s="880">
        <f t="shared" ref="IAY67" si="3069">IAY60*$C$66</f>
        <v>0</v>
      </c>
      <c r="IBA67" s="880">
        <f t="shared" ref="IBA67" si="3070">IBA60*$C$66</f>
        <v>0</v>
      </c>
      <c r="IBC67" s="880">
        <f t="shared" ref="IBC67" si="3071">IBC60*$C$66</f>
        <v>0</v>
      </c>
      <c r="IBE67" s="880">
        <f t="shared" ref="IBE67" si="3072">IBE60*$C$66</f>
        <v>0</v>
      </c>
      <c r="IBG67" s="880">
        <f t="shared" ref="IBG67" si="3073">IBG60*$C$66</f>
        <v>0</v>
      </c>
      <c r="IBI67" s="880">
        <f t="shared" ref="IBI67" si="3074">IBI60*$C$66</f>
        <v>0</v>
      </c>
      <c r="IBK67" s="880">
        <f t="shared" ref="IBK67" si="3075">IBK60*$C$66</f>
        <v>0</v>
      </c>
      <c r="IBM67" s="880">
        <f t="shared" ref="IBM67" si="3076">IBM60*$C$66</f>
        <v>0</v>
      </c>
      <c r="IBO67" s="880">
        <f t="shared" ref="IBO67" si="3077">IBO60*$C$66</f>
        <v>0</v>
      </c>
      <c r="IBQ67" s="880">
        <f t="shared" ref="IBQ67" si="3078">IBQ60*$C$66</f>
        <v>0</v>
      </c>
      <c r="IBS67" s="880">
        <f t="shared" ref="IBS67" si="3079">IBS60*$C$66</f>
        <v>0</v>
      </c>
      <c r="IBU67" s="880">
        <f t="shared" ref="IBU67" si="3080">IBU60*$C$66</f>
        <v>0</v>
      </c>
      <c r="IBW67" s="880">
        <f t="shared" ref="IBW67" si="3081">IBW60*$C$66</f>
        <v>0</v>
      </c>
      <c r="IBY67" s="880">
        <f t="shared" ref="IBY67" si="3082">IBY60*$C$66</f>
        <v>0</v>
      </c>
      <c r="ICA67" s="880">
        <f t="shared" ref="ICA67" si="3083">ICA60*$C$66</f>
        <v>0</v>
      </c>
      <c r="ICC67" s="880">
        <f t="shared" ref="ICC67" si="3084">ICC60*$C$66</f>
        <v>0</v>
      </c>
      <c r="ICE67" s="880">
        <f t="shared" ref="ICE67" si="3085">ICE60*$C$66</f>
        <v>0</v>
      </c>
      <c r="ICG67" s="880">
        <f t="shared" ref="ICG67" si="3086">ICG60*$C$66</f>
        <v>0</v>
      </c>
      <c r="ICI67" s="880">
        <f t="shared" ref="ICI67" si="3087">ICI60*$C$66</f>
        <v>0</v>
      </c>
      <c r="ICK67" s="880">
        <f t="shared" ref="ICK67" si="3088">ICK60*$C$66</f>
        <v>0</v>
      </c>
      <c r="ICM67" s="880">
        <f t="shared" ref="ICM67" si="3089">ICM60*$C$66</f>
        <v>0</v>
      </c>
      <c r="ICO67" s="880">
        <f t="shared" ref="ICO67" si="3090">ICO60*$C$66</f>
        <v>0</v>
      </c>
      <c r="ICQ67" s="880">
        <f t="shared" ref="ICQ67" si="3091">ICQ60*$C$66</f>
        <v>0</v>
      </c>
      <c r="ICS67" s="880">
        <f t="shared" ref="ICS67" si="3092">ICS60*$C$66</f>
        <v>0</v>
      </c>
      <c r="ICU67" s="880">
        <f t="shared" ref="ICU67" si="3093">ICU60*$C$66</f>
        <v>0</v>
      </c>
      <c r="ICW67" s="880">
        <f t="shared" ref="ICW67" si="3094">ICW60*$C$66</f>
        <v>0</v>
      </c>
      <c r="ICY67" s="880">
        <f t="shared" ref="ICY67" si="3095">ICY60*$C$66</f>
        <v>0</v>
      </c>
      <c r="IDA67" s="880">
        <f t="shared" ref="IDA67" si="3096">IDA60*$C$66</f>
        <v>0</v>
      </c>
      <c r="IDC67" s="880">
        <f t="shared" ref="IDC67" si="3097">IDC60*$C$66</f>
        <v>0</v>
      </c>
      <c r="IDE67" s="880">
        <f t="shared" ref="IDE67" si="3098">IDE60*$C$66</f>
        <v>0</v>
      </c>
      <c r="IDG67" s="880">
        <f t="shared" ref="IDG67" si="3099">IDG60*$C$66</f>
        <v>0</v>
      </c>
      <c r="IDI67" s="880">
        <f t="shared" ref="IDI67" si="3100">IDI60*$C$66</f>
        <v>0</v>
      </c>
      <c r="IDK67" s="880">
        <f t="shared" ref="IDK67" si="3101">IDK60*$C$66</f>
        <v>0</v>
      </c>
      <c r="IDM67" s="880">
        <f t="shared" ref="IDM67" si="3102">IDM60*$C$66</f>
        <v>0</v>
      </c>
      <c r="IDO67" s="880">
        <f t="shared" ref="IDO67" si="3103">IDO60*$C$66</f>
        <v>0</v>
      </c>
      <c r="IDQ67" s="880">
        <f t="shared" ref="IDQ67" si="3104">IDQ60*$C$66</f>
        <v>0</v>
      </c>
      <c r="IDS67" s="880">
        <f t="shared" ref="IDS67" si="3105">IDS60*$C$66</f>
        <v>0</v>
      </c>
      <c r="IDU67" s="880">
        <f t="shared" ref="IDU67" si="3106">IDU60*$C$66</f>
        <v>0</v>
      </c>
      <c r="IDW67" s="880">
        <f t="shared" ref="IDW67" si="3107">IDW60*$C$66</f>
        <v>0</v>
      </c>
      <c r="IDY67" s="880">
        <f t="shared" ref="IDY67" si="3108">IDY60*$C$66</f>
        <v>0</v>
      </c>
      <c r="IEA67" s="880">
        <f t="shared" ref="IEA67" si="3109">IEA60*$C$66</f>
        <v>0</v>
      </c>
      <c r="IEC67" s="880">
        <f t="shared" ref="IEC67" si="3110">IEC60*$C$66</f>
        <v>0</v>
      </c>
      <c r="IEE67" s="880">
        <f t="shared" ref="IEE67" si="3111">IEE60*$C$66</f>
        <v>0</v>
      </c>
      <c r="IEG67" s="880">
        <f t="shared" ref="IEG67" si="3112">IEG60*$C$66</f>
        <v>0</v>
      </c>
      <c r="IEI67" s="880">
        <f t="shared" ref="IEI67" si="3113">IEI60*$C$66</f>
        <v>0</v>
      </c>
      <c r="IEK67" s="880">
        <f t="shared" ref="IEK67" si="3114">IEK60*$C$66</f>
        <v>0</v>
      </c>
      <c r="IEM67" s="880">
        <f t="shared" ref="IEM67" si="3115">IEM60*$C$66</f>
        <v>0</v>
      </c>
      <c r="IEO67" s="880">
        <f t="shared" ref="IEO67" si="3116">IEO60*$C$66</f>
        <v>0</v>
      </c>
      <c r="IEQ67" s="880">
        <f t="shared" ref="IEQ67" si="3117">IEQ60*$C$66</f>
        <v>0</v>
      </c>
      <c r="IES67" s="880">
        <f t="shared" ref="IES67" si="3118">IES60*$C$66</f>
        <v>0</v>
      </c>
      <c r="IEU67" s="880">
        <f t="shared" ref="IEU67" si="3119">IEU60*$C$66</f>
        <v>0</v>
      </c>
      <c r="IEW67" s="880">
        <f t="shared" ref="IEW67" si="3120">IEW60*$C$66</f>
        <v>0</v>
      </c>
      <c r="IEY67" s="880">
        <f t="shared" ref="IEY67" si="3121">IEY60*$C$66</f>
        <v>0</v>
      </c>
      <c r="IFA67" s="880">
        <f t="shared" ref="IFA67" si="3122">IFA60*$C$66</f>
        <v>0</v>
      </c>
      <c r="IFC67" s="880">
        <f t="shared" ref="IFC67" si="3123">IFC60*$C$66</f>
        <v>0</v>
      </c>
      <c r="IFE67" s="880">
        <f t="shared" ref="IFE67" si="3124">IFE60*$C$66</f>
        <v>0</v>
      </c>
      <c r="IFG67" s="880">
        <f t="shared" ref="IFG67" si="3125">IFG60*$C$66</f>
        <v>0</v>
      </c>
      <c r="IFI67" s="880">
        <f t="shared" ref="IFI67" si="3126">IFI60*$C$66</f>
        <v>0</v>
      </c>
      <c r="IFK67" s="880">
        <f t="shared" ref="IFK67" si="3127">IFK60*$C$66</f>
        <v>0</v>
      </c>
      <c r="IFM67" s="880">
        <f t="shared" ref="IFM67" si="3128">IFM60*$C$66</f>
        <v>0</v>
      </c>
      <c r="IFO67" s="880">
        <f t="shared" ref="IFO67" si="3129">IFO60*$C$66</f>
        <v>0</v>
      </c>
      <c r="IFQ67" s="880">
        <f t="shared" ref="IFQ67" si="3130">IFQ60*$C$66</f>
        <v>0</v>
      </c>
      <c r="IFS67" s="880">
        <f t="shared" ref="IFS67" si="3131">IFS60*$C$66</f>
        <v>0</v>
      </c>
      <c r="IFU67" s="880">
        <f t="shared" ref="IFU67" si="3132">IFU60*$C$66</f>
        <v>0</v>
      </c>
      <c r="IFW67" s="880">
        <f t="shared" ref="IFW67" si="3133">IFW60*$C$66</f>
        <v>0</v>
      </c>
      <c r="IFY67" s="880">
        <f t="shared" ref="IFY67" si="3134">IFY60*$C$66</f>
        <v>0</v>
      </c>
      <c r="IGA67" s="880">
        <f t="shared" ref="IGA67" si="3135">IGA60*$C$66</f>
        <v>0</v>
      </c>
      <c r="IGC67" s="880">
        <f t="shared" ref="IGC67" si="3136">IGC60*$C$66</f>
        <v>0</v>
      </c>
      <c r="IGE67" s="880">
        <f t="shared" ref="IGE67" si="3137">IGE60*$C$66</f>
        <v>0</v>
      </c>
      <c r="IGG67" s="880">
        <f t="shared" ref="IGG67" si="3138">IGG60*$C$66</f>
        <v>0</v>
      </c>
      <c r="IGI67" s="880">
        <f t="shared" ref="IGI67" si="3139">IGI60*$C$66</f>
        <v>0</v>
      </c>
      <c r="IGK67" s="880">
        <f t="shared" ref="IGK67" si="3140">IGK60*$C$66</f>
        <v>0</v>
      </c>
      <c r="IGM67" s="880">
        <f t="shared" ref="IGM67" si="3141">IGM60*$C$66</f>
        <v>0</v>
      </c>
      <c r="IGO67" s="880">
        <f t="shared" ref="IGO67" si="3142">IGO60*$C$66</f>
        <v>0</v>
      </c>
      <c r="IGQ67" s="880">
        <f t="shared" ref="IGQ67" si="3143">IGQ60*$C$66</f>
        <v>0</v>
      </c>
      <c r="IGS67" s="880">
        <f t="shared" ref="IGS67" si="3144">IGS60*$C$66</f>
        <v>0</v>
      </c>
      <c r="IGU67" s="880">
        <f t="shared" ref="IGU67" si="3145">IGU60*$C$66</f>
        <v>0</v>
      </c>
      <c r="IGW67" s="880">
        <f t="shared" ref="IGW67" si="3146">IGW60*$C$66</f>
        <v>0</v>
      </c>
      <c r="IGY67" s="880">
        <f t="shared" ref="IGY67" si="3147">IGY60*$C$66</f>
        <v>0</v>
      </c>
      <c r="IHA67" s="880">
        <f t="shared" ref="IHA67" si="3148">IHA60*$C$66</f>
        <v>0</v>
      </c>
      <c r="IHC67" s="880">
        <f t="shared" ref="IHC67" si="3149">IHC60*$C$66</f>
        <v>0</v>
      </c>
      <c r="IHE67" s="880">
        <f t="shared" ref="IHE67" si="3150">IHE60*$C$66</f>
        <v>0</v>
      </c>
      <c r="IHG67" s="880">
        <f t="shared" ref="IHG67" si="3151">IHG60*$C$66</f>
        <v>0</v>
      </c>
      <c r="IHI67" s="880">
        <f t="shared" ref="IHI67" si="3152">IHI60*$C$66</f>
        <v>0</v>
      </c>
      <c r="IHK67" s="880">
        <f t="shared" ref="IHK67" si="3153">IHK60*$C$66</f>
        <v>0</v>
      </c>
      <c r="IHM67" s="880">
        <f t="shared" ref="IHM67" si="3154">IHM60*$C$66</f>
        <v>0</v>
      </c>
      <c r="IHO67" s="880">
        <f t="shared" ref="IHO67" si="3155">IHO60*$C$66</f>
        <v>0</v>
      </c>
      <c r="IHQ67" s="880">
        <f t="shared" ref="IHQ67" si="3156">IHQ60*$C$66</f>
        <v>0</v>
      </c>
      <c r="IHS67" s="880">
        <f t="shared" ref="IHS67" si="3157">IHS60*$C$66</f>
        <v>0</v>
      </c>
      <c r="IHU67" s="880">
        <f t="shared" ref="IHU67" si="3158">IHU60*$C$66</f>
        <v>0</v>
      </c>
      <c r="IHW67" s="880">
        <f t="shared" ref="IHW67" si="3159">IHW60*$C$66</f>
        <v>0</v>
      </c>
      <c r="IHY67" s="880">
        <f t="shared" ref="IHY67" si="3160">IHY60*$C$66</f>
        <v>0</v>
      </c>
      <c r="IIA67" s="880">
        <f t="shared" ref="IIA67" si="3161">IIA60*$C$66</f>
        <v>0</v>
      </c>
      <c r="IIC67" s="880">
        <f t="shared" ref="IIC67" si="3162">IIC60*$C$66</f>
        <v>0</v>
      </c>
      <c r="IIE67" s="880">
        <f t="shared" ref="IIE67" si="3163">IIE60*$C$66</f>
        <v>0</v>
      </c>
      <c r="IIG67" s="880">
        <f t="shared" ref="IIG67" si="3164">IIG60*$C$66</f>
        <v>0</v>
      </c>
      <c r="III67" s="880">
        <f t="shared" ref="III67" si="3165">III60*$C$66</f>
        <v>0</v>
      </c>
      <c r="IIK67" s="880">
        <f t="shared" ref="IIK67" si="3166">IIK60*$C$66</f>
        <v>0</v>
      </c>
      <c r="IIM67" s="880">
        <f t="shared" ref="IIM67" si="3167">IIM60*$C$66</f>
        <v>0</v>
      </c>
      <c r="IIO67" s="880">
        <f t="shared" ref="IIO67" si="3168">IIO60*$C$66</f>
        <v>0</v>
      </c>
      <c r="IIQ67" s="880">
        <f t="shared" ref="IIQ67" si="3169">IIQ60*$C$66</f>
        <v>0</v>
      </c>
      <c r="IIS67" s="880">
        <f t="shared" ref="IIS67" si="3170">IIS60*$C$66</f>
        <v>0</v>
      </c>
      <c r="IIU67" s="880">
        <f t="shared" ref="IIU67" si="3171">IIU60*$C$66</f>
        <v>0</v>
      </c>
      <c r="IIW67" s="880">
        <f t="shared" ref="IIW67" si="3172">IIW60*$C$66</f>
        <v>0</v>
      </c>
      <c r="IIY67" s="880">
        <f t="shared" ref="IIY67" si="3173">IIY60*$C$66</f>
        <v>0</v>
      </c>
      <c r="IJA67" s="880">
        <f t="shared" ref="IJA67" si="3174">IJA60*$C$66</f>
        <v>0</v>
      </c>
      <c r="IJC67" s="880">
        <f t="shared" ref="IJC67" si="3175">IJC60*$C$66</f>
        <v>0</v>
      </c>
      <c r="IJE67" s="880">
        <f t="shared" ref="IJE67" si="3176">IJE60*$C$66</f>
        <v>0</v>
      </c>
      <c r="IJG67" s="880">
        <f t="shared" ref="IJG67" si="3177">IJG60*$C$66</f>
        <v>0</v>
      </c>
      <c r="IJI67" s="880">
        <f t="shared" ref="IJI67" si="3178">IJI60*$C$66</f>
        <v>0</v>
      </c>
      <c r="IJK67" s="880">
        <f t="shared" ref="IJK67" si="3179">IJK60*$C$66</f>
        <v>0</v>
      </c>
      <c r="IJM67" s="880">
        <f t="shared" ref="IJM67" si="3180">IJM60*$C$66</f>
        <v>0</v>
      </c>
      <c r="IJO67" s="880">
        <f t="shared" ref="IJO67" si="3181">IJO60*$C$66</f>
        <v>0</v>
      </c>
      <c r="IJQ67" s="880">
        <f t="shared" ref="IJQ67" si="3182">IJQ60*$C$66</f>
        <v>0</v>
      </c>
      <c r="IJS67" s="880">
        <f t="shared" ref="IJS67" si="3183">IJS60*$C$66</f>
        <v>0</v>
      </c>
      <c r="IJU67" s="880">
        <f t="shared" ref="IJU67" si="3184">IJU60*$C$66</f>
        <v>0</v>
      </c>
      <c r="IJW67" s="880">
        <f t="shared" ref="IJW67" si="3185">IJW60*$C$66</f>
        <v>0</v>
      </c>
      <c r="IJY67" s="880">
        <f t="shared" ref="IJY67" si="3186">IJY60*$C$66</f>
        <v>0</v>
      </c>
      <c r="IKA67" s="880">
        <f t="shared" ref="IKA67" si="3187">IKA60*$C$66</f>
        <v>0</v>
      </c>
      <c r="IKC67" s="880">
        <f t="shared" ref="IKC67" si="3188">IKC60*$C$66</f>
        <v>0</v>
      </c>
      <c r="IKE67" s="880">
        <f t="shared" ref="IKE67" si="3189">IKE60*$C$66</f>
        <v>0</v>
      </c>
      <c r="IKG67" s="880">
        <f t="shared" ref="IKG67" si="3190">IKG60*$C$66</f>
        <v>0</v>
      </c>
      <c r="IKI67" s="880">
        <f t="shared" ref="IKI67" si="3191">IKI60*$C$66</f>
        <v>0</v>
      </c>
      <c r="IKK67" s="880">
        <f t="shared" ref="IKK67" si="3192">IKK60*$C$66</f>
        <v>0</v>
      </c>
      <c r="IKM67" s="880">
        <f t="shared" ref="IKM67" si="3193">IKM60*$C$66</f>
        <v>0</v>
      </c>
      <c r="IKO67" s="880">
        <f t="shared" ref="IKO67" si="3194">IKO60*$C$66</f>
        <v>0</v>
      </c>
      <c r="IKQ67" s="880">
        <f t="shared" ref="IKQ67" si="3195">IKQ60*$C$66</f>
        <v>0</v>
      </c>
      <c r="IKS67" s="880">
        <f t="shared" ref="IKS67" si="3196">IKS60*$C$66</f>
        <v>0</v>
      </c>
      <c r="IKU67" s="880">
        <f t="shared" ref="IKU67" si="3197">IKU60*$C$66</f>
        <v>0</v>
      </c>
      <c r="IKW67" s="880">
        <f t="shared" ref="IKW67" si="3198">IKW60*$C$66</f>
        <v>0</v>
      </c>
      <c r="IKY67" s="880">
        <f t="shared" ref="IKY67" si="3199">IKY60*$C$66</f>
        <v>0</v>
      </c>
      <c r="ILA67" s="880">
        <f t="shared" ref="ILA67" si="3200">ILA60*$C$66</f>
        <v>0</v>
      </c>
      <c r="ILC67" s="880">
        <f t="shared" ref="ILC67" si="3201">ILC60*$C$66</f>
        <v>0</v>
      </c>
      <c r="ILE67" s="880">
        <f t="shared" ref="ILE67" si="3202">ILE60*$C$66</f>
        <v>0</v>
      </c>
      <c r="ILG67" s="880">
        <f t="shared" ref="ILG67" si="3203">ILG60*$C$66</f>
        <v>0</v>
      </c>
      <c r="ILI67" s="880">
        <f t="shared" ref="ILI67" si="3204">ILI60*$C$66</f>
        <v>0</v>
      </c>
      <c r="ILK67" s="880">
        <f t="shared" ref="ILK67" si="3205">ILK60*$C$66</f>
        <v>0</v>
      </c>
      <c r="ILM67" s="880">
        <f t="shared" ref="ILM67" si="3206">ILM60*$C$66</f>
        <v>0</v>
      </c>
      <c r="ILO67" s="880">
        <f t="shared" ref="ILO67" si="3207">ILO60*$C$66</f>
        <v>0</v>
      </c>
      <c r="ILQ67" s="880">
        <f t="shared" ref="ILQ67" si="3208">ILQ60*$C$66</f>
        <v>0</v>
      </c>
      <c r="ILS67" s="880">
        <f t="shared" ref="ILS67" si="3209">ILS60*$C$66</f>
        <v>0</v>
      </c>
      <c r="ILU67" s="880">
        <f t="shared" ref="ILU67" si="3210">ILU60*$C$66</f>
        <v>0</v>
      </c>
      <c r="ILW67" s="880">
        <f t="shared" ref="ILW67" si="3211">ILW60*$C$66</f>
        <v>0</v>
      </c>
      <c r="ILY67" s="880">
        <f t="shared" ref="ILY67" si="3212">ILY60*$C$66</f>
        <v>0</v>
      </c>
      <c r="IMA67" s="880">
        <f t="shared" ref="IMA67" si="3213">IMA60*$C$66</f>
        <v>0</v>
      </c>
      <c r="IMC67" s="880">
        <f t="shared" ref="IMC67" si="3214">IMC60*$C$66</f>
        <v>0</v>
      </c>
      <c r="IME67" s="880">
        <f t="shared" ref="IME67" si="3215">IME60*$C$66</f>
        <v>0</v>
      </c>
      <c r="IMG67" s="880">
        <f t="shared" ref="IMG67" si="3216">IMG60*$C$66</f>
        <v>0</v>
      </c>
      <c r="IMI67" s="880">
        <f t="shared" ref="IMI67" si="3217">IMI60*$C$66</f>
        <v>0</v>
      </c>
      <c r="IMK67" s="880">
        <f t="shared" ref="IMK67" si="3218">IMK60*$C$66</f>
        <v>0</v>
      </c>
      <c r="IMM67" s="880">
        <f t="shared" ref="IMM67" si="3219">IMM60*$C$66</f>
        <v>0</v>
      </c>
      <c r="IMO67" s="880">
        <f t="shared" ref="IMO67" si="3220">IMO60*$C$66</f>
        <v>0</v>
      </c>
      <c r="IMQ67" s="880">
        <f t="shared" ref="IMQ67" si="3221">IMQ60*$C$66</f>
        <v>0</v>
      </c>
      <c r="IMS67" s="880">
        <f t="shared" ref="IMS67" si="3222">IMS60*$C$66</f>
        <v>0</v>
      </c>
      <c r="IMU67" s="880">
        <f t="shared" ref="IMU67" si="3223">IMU60*$C$66</f>
        <v>0</v>
      </c>
      <c r="IMW67" s="880">
        <f t="shared" ref="IMW67" si="3224">IMW60*$C$66</f>
        <v>0</v>
      </c>
      <c r="IMY67" s="880">
        <f t="shared" ref="IMY67" si="3225">IMY60*$C$66</f>
        <v>0</v>
      </c>
      <c r="INA67" s="880">
        <f t="shared" ref="INA67" si="3226">INA60*$C$66</f>
        <v>0</v>
      </c>
      <c r="INC67" s="880">
        <f t="shared" ref="INC67" si="3227">INC60*$C$66</f>
        <v>0</v>
      </c>
      <c r="INE67" s="880">
        <f t="shared" ref="INE67" si="3228">INE60*$C$66</f>
        <v>0</v>
      </c>
      <c r="ING67" s="880">
        <f t="shared" ref="ING67" si="3229">ING60*$C$66</f>
        <v>0</v>
      </c>
      <c r="INI67" s="880">
        <f t="shared" ref="INI67" si="3230">INI60*$C$66</f>
        <v>0</v>
      </c>
      <c r="INK67" s="880">
        <f t="shared" ref="INK67" si="3231">INK60*$C$66</f>
        <v>0</v>
      </c>
      <c r="INM67" s="880">
        <f t="shared" ref="INM67" si="3232">INM60*$C$66</f>
        <v>0</v>
      </c>
      <c r="INO67" s="880">
        <f t="shared" ref="INO67" si="3233">INO60*$C$66</f>
        <v>0</v>
      </c>
      <c r="INQ67" s="880">
        <f t="shared" ref="INQ67" si="3234">INQ60*$C$66</f>
        <v>0</v>
      </c>
      <c r="INS67" s="880">
        <f t="shared" ref="INS67" si="3235">INS60*$C$66</f>
        <v>0</v>
      </c>
      <c r="INU67" s="880">
        <f t="shared" ref="INU67" si="3236">INU60*$C$66</f>
        <v>0</v>
      </c>
      <c r="INW67" s="880">
        <f t="shared" ref="INW67" si="3237">INW60*$C$66</f>
        <v>0</v>
      </c>
      <c r="INY67" s="880">
        <f t="shared" ref="INY67" si="3238">INY60*$C$66</f>
        <v>0</v>
      </c>
      <c r="IOA67" s="880">
        <f t="shared" ref="IOA67" si="3239">IOA60*$C$66</f>
        <v>0</v>
      </c>
      <c r="IOC67" s="880">
        <f t="shared" ref="IOC67" si="3240">IOC60*$C$66</f>
        <v>0</v>
      </c>
      <c r="IOE67" s="880">
        <f t="shared" ref="IOE67" si="3241">IOE60*$C$66</f>
        <v>0</v>
      </c>
      <c r="IOG67" s="880">
        <f t="shared" ref="IOG67" si="3242">IOG60*$C$66</f>
        <v>0</v>
      </c>
      <c r="IOI67" s="880">
        <f t="shared" ref="IOI67" si="3243">IOI60*$C$66</f>
        <v>0</v>
      </c>
      <c r="IOK67" s="880">
        <f t="shared" ref="IOK67" si="3244">IOK60*$C$66</f>
        <v>0</v>
      </c>
      <c r="IOM67" s="880">
        <f t="shared" ref="IOM67" si="3245">IOM60*$C$66</f>
        <v>0</v>
      </c>
      <c r="IOO67" s="880">
        <f t="shared" ref="IOO67" si="3246">IOO60*$C$66</f>
        <v>0</v>
      </c>
      <c r="IOQ67" s="880">
        <f t="shared" ref="IOQ67" si="3247">IOQ60*$C$66</f>
        <v>0</v>
      </c>
      <c r="IOS67" s="880">
        <f t="shared" ref="IOS67" si="3248">IOS60*$C$66</f>
        <v>0</v>
      </c>
      <c r="IOU67" s="880">
        <f t="shared" ref="IOU67" si="3249">IOU60*$C$66</f>
        <v>0</v>
      </c>
      <c r="IOW67" s="880">
        <f t="shared" ref="IOW67" si="3250">IOW60*$C$66</f>
        <v>0</v>
      </c>
      <c r="IOY67" s="880">
        <f t="shared" ref="IOY67" si="3251">IOY60*$C$66</f>
        <v>0</v>
      </c>
      <c r="IPA67" s="880">
        <f t="shared" ref="IPA67" si="3252">IPA60*$C$66</f>
        <v>0</v>
      </c>
      <c r="IPC67" s="880">
        <f t="shared" ref="IPC67" si="3253">IPC60*$C$66</f>
        <v>0</v>
      </c>
      <c r="IPE67" s="880">
        <f t="shared" ref="IPE67" si="3254">IPE60*$C$66</f>
        <v>0</v>
      </c>
      <c r="IPG67" s="880">
        <f t="shared" ref="IPG67" si="3255">IPG60*$C$66</f>
        <v>0</v>
      </c>
      <c r="IPI67" s="880">
        <f t="shared" ref="IPI67" si="3256">IPI60*$C$66</f>
        <v>0</v>
      </c>
      <c r="IPK67" s="880">
        <f t="shared" ref="IPK67" si="3257">IPK60*$C$66</f>
        <v>0</v>
      </c>
      <c r="IPM67" s="880">
        <f t="shared" ref="IPM67" si="3258">IPM60*$C$66</f>
        <v>0</v>
      </c>
      <c r="IPO67" s="880">
        <f t="shared" ref="IPO67" si="3259">IPO60*$C$66</f>
        <v>0</v>
      </c>
      <c r="IPQ67" s="880">
        <f t="shared" ref="IPQ67" si="3260">IPQ60*$C$66</f>
        <v>0</v>
      </c>
      <c r="IPS67" s="880">
        <f t="shared" ref="IPS67" si="3261">IPS60*$C$66</f>
        <v>0</v>
      </c>
      <c r="IPU67" s="880">
        <f t="shared" ref="IPU67" si="3262">IPU60*$C$66</f>
        <v>0</v>
      </c>
      <c r="IPW67" s="880">
        <f t="shared" ref="IPW67" si="3263">IPW60*$C$66</f>
        <v>0</v>
      </c>
      <c r="IPY67" s="880">
        <f t="shared" ref="IPY67" si="3264">IPY60*$C$66</f>
        <v>0</v>
      </c>
      <c r="IQA67" s="880">
        <f t="shared" ref="IQA67" si="3265">IQA60*$C$66</f>
        <v>0</v>
      </c>
      <c r="IQC67" s="880">
        <f t="shared" ref="IQC67" si="3266">IQC60*$C$66</f>
        <v>0</v>
      </c>
      <c r="IQE67" s="880">
        <f t="shared" ref="IQE67" si="3267">IQE60*$C$66</f>
        <v>0</v>
      </c>
      <c r="IQG67" s="880">
        <f t="shared" ref="IQG67" si="3268">IQG60*$C$66</f>
        <v>0</v>
      </c>
      <c r="IQI67" s="880">
        <f t="shared" ref="IQI67" si="3269">IQI60*$C$66</f>
        <v>0</v>
      </c>
      <c r="IQK67" s="880">
        <f t="shared" ref="IQK67" si="3270">IQK60*$C$66</f>
        <v>0</v>
      </c>
      <c r="IQM67" s="880">
        <f t="shared" ref="IQM67" si="3271">IQM60*$C$66</f>
        <v>0</v>
      </c>
      <c r="IQO67" s="880">
        <f t="shared" ref="IQO67" si="3272">IQO60*$C$66</f>
        <v>0</v>
      </c>
      <c r="IQQ67" s="880">
        <f t="shared" ref="IQQ67" si="3273">IQQ60*$C$66</f>
        <v>0</v>
      </c>
      <c r="IQS67" s="880">
        <f t="shared" ref="IQS67" si="3274">IQS60*$C$66</f>
        <v>0</v>
      </c>
      <c r="IQU67" s="880">
        <f t="shared" ref="IQU67" si="3275">IQU60*$C$66</f>
        <v>0</v>
      </c>
      <c r="IQW67" s="880">
        <f t="shared" ref="IQW67" si="3276">IQW60*$C$66</f>
        <v>0</v>
      </c>
      <c r="IQY67" s="880">
        <f t="shared" ref="IQY67" si="3277">IQY60*$C$66</f>
        <v>0</v>
      </c>
      <c r="IRA67" s="880">
        <f t="shared" ref="IRA67" si="3278">IRA60*$C$66</f>
        <v>0</v>
      </c>
      <c r="IRC67" s="880">
        <f t="shared" ref="IRC67" si="3279">IRC60*$C$66</f>
        <v>0</v>
      </c>
      <c r="IRE67" s="880">
        <f t="shared" ref="IRE67" si="3280">IRE60*$C$66</f>
        <v>0</v>
      </c>
      <c r="IRG67" s="880">
        <f t="shared" ref="IRG67" si="3281">IRG60*$C$66</f>
        <v>0</v>
      </c>
      <c r="IRI67" s="880">
        <f t="shared" ref="IRI67" si="3282">IRI60*$C$66</f>
        <v>0</v>
      </c>
      <c r="IRK67" s="880">
        <f t="shared" ref="IRK67" si="3283">IRK60*$C$66</f>
        <v>0</v>
      </c>
      <c r="IRM67" s="880">
        <f t="shared" ref="IRM67" si="3284">IRM60*$C$66</f>
        <v>0</v>
      </c>
      <c r="IRO67" s="880">
        <f t="shared" ref="IRO67" si="3285">IRO60*$C$66</f>
        <v>0</v>
      </c>
      <c r="IRQ67" s="880">
        <f t="shared" ref="IRQ67" si="3286">IRQ60*$C$66</f>
        <v>0</v>
      </c>
      <c r="IRS67" s="880">
        <f t="shared" ref="IRS67" si="3287">IRS60*$C$66</f>
        <v>0</v>
      </c>
      <c r="IRU67" s="880">
        <f t="shared" ref="IRU67" si="3288">IRU60*$C$66</f>
        <v>0</v>
      </c>
      <c r="IRW67" s="880">
        <f t="shared" ref="IRW67" si="3289">IRW60*$C$66</f>
        <v>0</v>
      </c>
      <c r="IRY67" s="880">
        <f t="shared" ref="IRY67" si="3290">IRY60*$C$66</f>
        <v>0</v>
      </c>
      <c r="ISA67" s="880">
        <f t="shared" ref="ISA67" si="3291">ISA60*$C$66</f>
        <v>0</v>
      </c>
      <c r="ISC67" s="880">
        <f t="shared" ref="ISC67" si="3292">ISC60*$C$66</f>
        <v>0</v>
      </c>
      <c r="ISE67" s="880">
        <f t="shared" ref="ISE67" si="3293">ISE60*$C$66</f>
        <v>0</v>
      </c>
      <c r="ISG67" s="880">
        <f t="shared" ref="ISG67" si="3294">ISG60*$C$66</f>
        <v>0</v>
      </c>
      <c r="ISI67" s="880">
        <f t="shared" ref="ISI67" si="3295">ISI60*$C$66</f>
        <v>0</v>
      </c>
      <c r="ISK67" s="880">
        <f t="shared" ref="ISK67" si="3296">ISK60*$C$66</f>
        <v>0</v>
      </c>
      <c r="ISM67" s="880">
        <f t="shared" ref="ISM67" si="3297">ISM60*$C$66</f>
        <v>0</v>
      </c>
      <c r="ISO67" s="880">
        <f t="shared" ref="ISO67" si="3298">ISO60*$C$66</f>
        <v>0</v>
      </c>
      <c r="ISQ67" s="880">
        <f t="shared" ref="ISQ67" si="3299">ISQ60*$C$66</f>
        <v>0</v>
      </c>
      <c r="ISS67" s="880">
        <f t="shared" ref="ISS67" si="3300">ISS60*$C$66</f>
        <v>0</v>
      </c>
      <c r="ISU67" s="880">
        <f t="shared" ref="ISU67" si="3301">ISU60*$C$66</f>
        <v>0</v>
      </c>
      <c r="ISW67" s="880">
        <f t="shared" ref="ISW67" si="3302">ISW60*$C$66</f>
        <v>0</v>
      </c>
      <c r="ISY67" s="880">
        <f t="shared" ref="ISY67" si="3303">ISY60*$C$66</f>
        <v>0</v>
      </c>
      <c r="ITA67" s="880">
        <f t="shared" ref="ITA67" si="3304">ITA60*$C$66</f>
        <v>0</v>
      </c>
      <c r="ITC67" s="880">
        <f t="shared" ref="ITC67" si="3305">ITC60*$C$66</f>
        <v>0</v>
      </c>
      <c r="ITE67" s="880">
        <f t="shared" ref="ITE67" si="3306">ITE60*$C$66</f>
        <v>0</v>
      </c>
      <c r="ITG67" s="880">
        <f t="shared" ref="ITG67" si="3307">ITG60*$C$66</f>
        <v>0</v>
      </c>
      <c r="ITI67" s="880">
        <f t="shared" ref="ITI67" si="3308">ITI60*$C$66</f>
        <v>0</v>
      </c>
      <c r="ITK67" s="880">
        <f t="shared" ref="ITK67" si="3309">ITK60*$C$66</f>
        <v>0</v>
      </c>
      <c r="ITM67" s="880">
        <f t="shared" ref="ITM67" si="3310">ITM60*$C$66</f>
        <v>0</v>
      </c>
      <c r="ITO67" s="880">
        <f t="shared" ref="ITO67" si="3311">ITO60*$C$66</f>
        <v>0</v>
      </c>
      <c r="ITQ67" s="880">
        <f t="shared" ref="ITQ67" si="3312">ITQ60*$C$66</f>
        <v>0</v>
      </c>
      <c r="ITS67" s="880">
        <f t="shared" ref="ITS67" si="3313">ITS60*$C$66</f>
        <v>0</v>
      </c>
      <c r="ITU67" s="880">
        <f t="shared" ref="ITU67" si="3314">ITU60*$C$66</f>
        <v>0</v>
      </c>
      <c r="ITW67" s="880">
        <f t="shared" ref="ITW67" si="3315">ITW60*$C$66</f>
        <v>0</v>
      </c>
      <c r="ITY67" s="880">
        <f t="shared" ref="ITY67" si="3316">ITY60*$C$66</f>
        <v>0</v>
      </c>
      <c r="IUA67" s="880">
        <f t="shared" ref="IUA67" si="3317">IUA60*$C$66</f>
        <v>0</v>
      </c>
      <c r="IUC67" s="880">
        <f t="shared" ref="IUC67" si="3318">IUC60*$C$66</f>
        <v>0</v>
      </c>
      <c r="IUE67" s="880">
        <f t="shared" ref="IUE67" si="3319">IUE60*$C$66</f>
        <v>0</v>
      </c>
      <c r="IUG67" s="880">
        <f t="shared" ref="IUG67" si="3320">IUG60*$C$66</f>
        <v>0</v>
      </c>
      <c r="IUI67" s="880">
        <f t="shared" ref="IUI67" si="3321">IUI60*$C$66</f>
        <v>0</v>
      </c>
      <c r="IUK67" s="880">
        <f t="shared" ref="IUK67" si="3322">IUK60*$C$66</f>
        <v>0</v>
      </c>
      <c r="IUM67" s="880">
        <f t="shared" ref="IUM67" si="3323">IUM60*$C$66</f>
        <v>0</v>
      </c>
      <c r="IUO67" s="880">
        <f t="shared" ref="IUO67" si="3324">IUO60*$C$66</f>
        <v>0</v>
      </c>
      <c r="IUQ67" s="880">
        <f t="shared" ref="IUQ67" si="3325">IUQ60*$C$66</f>
        <v>0</v>
      </c>
      <c r="IUS67" s="880">
        <f t="shared" ref="IUS67" si="3326">IUS60*$C$66</f>
        <v>0</v>
      </c>
      <c r="IUU67" s="880">
        <f t="shared" ref="IUU67" si="3327">IUU60*$C$66</f>
        <v>0</v>
      </c>
      <c r="IUW67" s="880">
        <f t="shared" ref="IUW67" si="3328">IUW60*$C$66</f>
        <v>0</v>
      </c>
      <c r="IUY67" s="880">
        <f t="shared" ref="IUY67" si="3329">IUY60*$C$66</f>
        <v>0</v>
      </c>
      <c r="IVA67" s="880">
        <f t="shared" ref="IVA67" si="3330">IVA60*$C$66</f>
        <v>0</v>
      </c>
      <c r="IVC67" s="880">
        <f t="shared" ref="IVC67" si="3331">IVC60*$C$66</f>
        <v>0</v>
      </c>
      <c r="IVE67" s="880">
        <f t="shared" ref="IVE67" si="3332">IVE60*$C$66</f>
        <v>0</v>
      </c>
      <c r="IVG67" s="880">
        <f t="shared" ref="IVG67" si="3333">IVG60*$C$66</f>
        <v>0</v>
      </c>
      <c r="IVI67" s="880">
        <f t="shared" ref="IVI67" si="3334">IVI60*$C$66</f>
        <v>0</v>
      </c>
      <c r="IVK67" s="880">
        <f t="shared" ref="IVK67" si="3335">IVK60*$C$66</f>
        <v>0</v>
      </c>
      <c r="IVM67" s="880">
        <f t="shared" ref="IVM67" si="3336">IVM60*$C$66</f>
        <v>0</v>
      </c>
      <c r="IVO67" s="880">
        <f t="shared" ref="IVO67" si="3337">IVO60*$C$66</f>
        <v>0</v>
      </c>
      <c r="IVQ67" s="880">
        <f t="shared" ref="IVQ67" si="3338">IVQ60*$C$66</f>
        <v>0</v>
      </c>
      <c r="IVS67" s="880">
        <f t="shared" ref="IVS67" si="3339">IVS60*$C$66</f>
        <v>0</v>
      </c>
      <c r="IVU67" s="880">
        <f t="shared" ref="IVU67" si="3340">IVU60*$C$66</f>
        <v>0</v>
      </c>
      <c r="IVW67" s="880">
        <f t="shared" ref="IVW67" si="3341">IVW60*$C$66</f>
        <v>0</v>
      </c>
      <c r="IVY67" s="880">
        <f t="shared" ref="IVY67" si="3342">IVY60*$C$66</f>
        <v>0</v>
      </c>
      <c r="IWA67" s="880">
        <f t="shared" ref="IWA67" si="3343">IWA60*$C$66</f>
        <v>0</v>
      </c>
      <c r="IWC67" s="880">
        <f t="shared" ref="IWC67" si="3344">IWC60*$C$66</f>
        <v>0</v>
      </c>
      <c r="IWE67" s="880">
        <f t="shared" ref="IWE67" si="3345">IWE60*$C$66</f>
        <v>0</v>
      </c>
      <c r="IWG67" s="880">
        <f t="shared" ref="IWG67" si="3346">IWG60*$C$66</f>
        <v>0</v>
      </c>
      <c r="IWI67" s="880">
        <f t="shared" ref="IWI67" si="3347">IWI60*$C$66</f>
        <v>0</v>
      </c>
      <c r="IWK67" s="880">
        <f t="shared" ref="IWK67" si="3348">IWK60*$C$66</f>
        <v>0</v>
      </c>
      <c r="IWM67" s="880">
        <f t="shared" ref="IWM67" si="3349">IWM60*$C$66</f>
        <v>0</v>
      </c>
      <c r="IWO67" s="880">
        <f t="shared" ref="IWO67" si="3350">IWO60*$C$66</f>
        <v>0</v>
      </c>
      <c r="IWQ67" s="880">
        <f t="shared" ref="IWQ67" si="3351">IWQ60*$C$66</f>
        <v>0</v>
      </c>
      <c r="IWS67" s="880">
        <f t="shared" ref="IWS67" si="3352">IWS60*$C$66</f>
        <v>0</v>
      </c>
      <c r="IWU67" s="880">
        <f t="shared" ref="IWU67" si="3353">IWU60*$C$66</f>
        <v>0</v>
      </c>
      <c r="IWW67" s="880">
        <f t="shared" ref="IWW67" si="3354">IWW60*$C$66</f>
        <v>0</v>
      </c>
      <c r="IWY67" s="880">
        <f t="shared" ref="IWY67" si="3355">IWY60*$C$66</f>
        <v>0</v>
      </c>
      <c r="IXA67" s="880">
        <f t="shared" ref="IXA67" si="3356">IXA60*$C$66</f>
        <v>0</v>
      </c>
      <c r="IXC67" s="880">
        <f t="shared" ref="IXC67" si="3357">IXC60*$C$66</f>
        <v>0</v>
      </c>
      <c r="IXE67" s="880">
        <f t="shared" ref="IXE67" si="3358">IXE60*$C$66</f>
        <v>0</v>
      </c>
      <c r="IXG67" s="880">
        <f t="shared" ref="IXG67" si="3359">IXG60*$C$66</f>
        <v>0</v>
      </c>
      <c r="IXI67" s="880">
        <f t="shared" ref="IXI67" si="3360">IXI60*$C$66</f>
        <v>0</v>
      </c>
      <c r="IXK67" s="880">
        <f t="shared" ref="IXK67" si="3361">IXK60*$C$66</f>
        <v>0</v>
      </c>
      <c r="IXM67" s="880">
        <f t="shared" ref="IXM67" si="3362">IXM60*$C$66</f>
        <v>0</v>
      </c>
      <c r="IXO67" s="880">
        <f t="shared" ref="IXO67" si="3363">IXO60*$C$66</f>
        <v>0</v>
      </c>
      <c r="IXQ67" s="880">
        <f t="shared" ref="IXQ67" si="3364">IXQ60*$C$66</f>
        <v>0</v>
      </c>
      <c r="IXS67" s="880">
        <f t="shared" ref="IXS67" si="3365">IXS60*$C$66</f>
        <v>0</v>
      </c>
      <c r="IXU67" s="880">
        <f t="shared" ref="IXU67" si="3366">IXU60*$C$66</f>
        <v>0</v>
      </c>
      <c r="IXW67" s="880">
        <f t="shared" ref="IXW67" si="3367">IXW60*$C$66</f>
        <v>0</v>
      </c>
      <c r="IXY67" s="880">
        <f t="shared" ref="IXY67" si="3368">IXY60*$C$66</f>
        <v>0</v>
      </c>
      <c r="IYA67" s="880">
        <f t="shared" ref="IYA67" si="3369">IYA60*$C$66</f>
        <v>0</v>
      </c>
      <c r="IYC67" s="880">
        <f t="shared" ref="IYC67" si="3370">IYC60*$C$66</f>
        <v>0</v>
      </c>
      <c r="IYE67" s="880">
        <f t="shared" ref="IYE67" si="3371">IYE60*$C$66</f>
        <v>0</v>
      </c>
      <c r="IYG67" s="880">
        <f t="shared" ref="IYG67" si="3372">IYG60*$C$66</f>
        <v>0</v>
      </c>
      <c r="IYI67" s="880">
        <f t="shared" ref="IYI67" si="3373">IYI60*$C$66</f>
        <v>0</v>
      </c>
      <c r="IYK67" s="880">
        <f t="shared" ref="IYK67" si="3374">IYK60*$C$66</f>
        <v>0</v>
      </c>
      <c r="IYM67" s="880">
        <f t="shared" ref="IYM67" si="3375">IYM60*$C$66</f>
        <v>0</v>
      </c>
      <c r="IYO67" s="880">
        <f t="shared" ref="IYO67" si="3376">IYO60*$C$66</f>
        <v>0</v>
      </c>
      <c r="IYQ67" s="880">
        <f t="shared" ref="IYQ67" si="3377">IYQ60*$C$66</f>
        <v>0</v>
      </c>
      <c r="IYS67" s="880">
        <f t="shared" ref="IYS67" si="3378">IYS60*$C$66</f>
        <v>0</v>
      </c>
      <c r="IYU67" s="880">
        <f t="shared" ref="IYU67" si="3379">IYU60*$C$66</f>
        <v>0</v>
      </c>
      <c r="IYW67" s="880">
        <f t="shared" ref="IYW67" si="3380">IYW60*$C$66</f>
        <v>0</v>
      </c>
      <c r="IYY67" s="880">
        <f t="shared" ref="IYY67" si="3381">IYY60*$C$66</f>
        <v>0</v>
      </c>
      <c r="IZA67" s="880">
        <f t="shared" ref="IZA67" si="3382">IZA60*$C$66</f>
        <v>0</v>
      </c>
      <c r="IZC67" s="880">
        <f t="shared" ref="IZC67" si="3383">IZC60*$C$66</f>
        <v>0</v>
      </c>
      <c r="IZE67" s="880">
        <f t="shared" ref="IZE67" si="3384">IZE60*$C$66</f>
        <v>0</v>
      </c>
      <c r="IZG67" s="880">
        <f t="shared" ref="IZG67" si="3385">IZG60*$C$66</f>
        <v>0</v>
      </c>
      <c r="IZI67" s="880">
        <f t="shared" ref="IZI67" si="3386">IZI60*$C$66</f>
        <v>0</v>
      </c>
      <c r="IZK67" s="880">
        <f t="shared" ref="IZK67" si="3387">IZK60*$C$66</f>
        <v>0</v>
      </c>
      <c r="IZM67" s="880">
        <f t="shared" ref="IZM67" si="3388">IZM60*$C$66</f>
        <v>0</v>
      </c>
      <c r="IZO67" s="880">
        <f t="shared" ref="IZO67" si="3389">IZO60*$C$66</f>
        <v>0</v>
      </c>
      <c r="IZQ67" s="880">
        <f t="shared" ref="IZQ67" si="3390">IZQ60*$C$66</f>
        <v>0</v>
      </c>
      <c r="IZS67" s="880">
        <f t="shared" ref="IZS67" si="3391">IZS60*$C$66</f>
        <v>0</v>
      </c>
      <c r="IZU67" s="880">
        <f t="shared" ref="IZU67" si="3392">IZU60*$C$66</f>
        <v>0</v>
      </c>
      <c r="IZW67" s="880">
        <f t="shared" ref="IZW67" si="3393">IZW60*$C$66</f>
        <v>0</v>
      </c>
      <c r="IZY67" s="880">
        <f t="shared" ref="IZY67" si="3394">IZY60*$C$66</f>
        <v>0</v>
      </c>
      <c r="JAA67" s="880">
        <f t="shared" ref="JAA67" si="3395">JAA60*$C$66</f>
        <v>0</v>
      </c>
      <c r="JAC67" s="880">
        <f t="shared" ref="JAC67" si="3396">JAC60*$C$66</f>
        <v>0</v>
      </c>
      <c r="JAE67" s="880">
        <f t="shared" ref="JAE67" si="3397">JAE60*$C$66</f>
        <v>0</v>
      </c>
      <c r="JAG67" s="880">
        <f t="shared" ref="JAG67" si="3398">JAG60*$C$66</f>
        <v>0</v>
      </c>
      <c r="JAI67" s="880">
        <f t="shared" ref="JAI67" si="3399">JAI60*$C$66</f>
        <v>0</v>
      </c>
      <c r="JAK67" s="880">
        <f t="shared" ref="JAK67" si="3400">JAK60*$C$66</f>
        <v>0</v>
      </c>
      <c r="JAM67" s="880">
        <f t="shared" ref="JAM67" si="3401">JAM60*$C$66</f>
        <v>0</v>
      </c>
      <c r="JAO67" s="880">
        <f t="shared" ref="JAO67" si="3402">JAO60*$C$66</f>
        <v>0</v>
      </c>
      <c r="JAQ67" s="880">
        <f t="shared" ref="JAQ67" si="3403">JAQ60*$C$66</f>
        <v>0</v>
      </c>
      <c r="JAS67" s="880">
        <f t="shared" ref="JAS67" si="3404">JAS60*$C$66</f>
        <v>0</v>
      </c>
      <c r="JAU67" s="880">
        <f t="shared" ref="JAU67" si="3405">JAU60*$C$66</f>
        <v>0</v>
      </c>
      <c r="JAW67" s="880">
        <f t="shared" ref="JAW67" si="3406">JAW60*$C$66</f>
        <v>0</v>
      </c>
      <c r="JAY67" s="880">
        <f t="shared" ref="JAY67" si="3407">JAY60*$C$66</f>
        <v>0</v>
      </c>
      <c r="JBA67" s="880">
        <f t="shared" ref="JBA67" si="3408">JBA60*$C$66</f>
        <v>0</v>
      </c>
      <c r="JBC67" s="880">
        <f t="shared" ref="JBC67" si="3409">JBC60*$C$66</f>
        <v>0</v>
      </c>
      <c r="JBE67" s="880">
        <f t="shared" ref="JBE67" si="3410">JBE60*$C$66</f>
        <v>0</v>
      </c>
      <c r="JBG67" s="880">
        <f t="shared" ref="JBG67" si="3411">JBG60*$C$66</f>
        <v>0</v>
      </c>
      <c r="JBI67" s="880">
        <f t="shared" ref="JBI67" si="3412">JBI60*$C$66</f>
        <v>0</v>
      </c>
      <c r="JBK67" s="880">
        <f t="shared" ref="JBK67" si="3413">JBK60*$C$66</f>
        <v>0</v>
      </c>
      <c r="JBM67" s="880">
        <f t="shared" ref="JBM67" si="3414">JBM60*$C$66</f>
        <v>0</v>
      </c>
      <c r="JBO67" s="880">
        <f t="shared" ref="JBO67" si="3415">JBO60*$C$66</f>
        <v>0</v>
      </c>
      <c r="JBQ67" s="880">
        <f t="shared" ref="JBQ67" si="3416">JBQ60*$C$66</f>
        <v>0</v>
      </c>
      <c r="JBS67" s="880">
        <f t="shared" ref="JBS67" si="3417">JBS60*$C$66</f>
        <v>0</v>
      </c>
      <c r="JBU67" s="880">
        <f t="shared" ref="JBU67" si="3418">JBU60*$C$66</f>
        <v>0</v>
      </c>
      <c r="JBW67" s="880">
        <f t="shared" ref="JBW67" si="3419">JBW60*$C$66</f>
        <v>0</v>
      </c>
      <c r="JBY67" s="880">
        <f t="shared" ref="JBY67" si="3420">JBY60*$C$66</f>
        <v>0</v>
      </c>
      <c r="JCA67" s="880">
        <f t="shared" ref="JCA67" si="3421">JCA60*$C$66</f>
        <v>0</v>
      </c>
      <c r="JCC67" s="880">
        <f t="shared" ref="JCC67" si="3422">JCC60*$C$66</f>
        <v>0</v>
      </c>
      <c r="JCE67" s="880">
        <f t="shared" ref="JCE67" si="3423">JCE60*$C$66</f>
        <v>0</v>
      </c>
      <c r="JCG67" s="880">
        <f t="shared" ref="JCG67" si="3424">JCG60*$C$66</f>
        <v>0</v>
      </c>
      <c r="JCI67" s="880">
        <f t="shared" ref="JCI67" si="3425">JCI60*$C$66</f>
        <v>0</v>
      </c>
      <c r="JCK67" s="880">
        <f t="shared" ref="JCK67" si="3426">JCK60*$C$66</f>
        <v>0</v>
      </c>
      <c r="JCM67" s="880">
        <f t="shared" ref="JCM67" si="3427">JCM60*$C$66</f>
        <v>0</v>
      </c>
      <c r="JCO67" s="880">
        <f t="shared" ref="JCO67" si="3428">JCO60*$C$66</f>
        <v>0</v>
      </c>
      <c r="JCQ67" s="880">
        <f t="shared" ref="JCQ67" si="3429">JCQ60*$C$66</f>
        <v>0</v>
      </c>
      <c r="JCS67" s="880">
        <f t="shared" ref="JCS67" si="3430">JCS60*$C$66</f>
        <v>0</v>
      </c>
      <c r="JCU67" s="880">
        <f t="shared" ref="JCU67" si="3431">JCU60*$C$66</f>
        <v>0</v>
      </c>
      <c r="JCW67" s="880">
        <f t="shared" ref="JCW67" si="3432">JCW60*$C$66</f>
        <v>0</v>
      </c>
      <c r="JCY67" s="880">
        <f t="shared" ref="JCY67" si="3433">JCY60*$C$66</f>
        <v>0</v>
      </c>
      <c r="JDA67" s="880">
        <f t="shared" ref="JDA67" si="3434">JDA60*$C$66</f>
        <v>0</v>
      </c>
      <c r="JDC67" s="880">
        <f t="shared" ref="JDC67" si="3435">JDC60*$C$66</f>
        <v>0</v>
      </c>
      <c r="JDE67" s="880">
        <f t="shared" ref="JDE67" si="3436">JDE60*$C$66</f>
        <v>0</v>
      </c>
      <c r="JDG67" s="880">
        <f t="shared" ref="JDG67" si="3437">JDG60*$C$66</f>
        <v>0</v>
      </c>
      <c r="JDI67" s="880">
        <f t="shared" ref="JDI67" si="3438">JDI60*$C$66</f>
        <v>0</v>
      </c>
      <c r="JDK67" s="880">
        <f t="shared" ref="JDK67" si="3439">JDK60*$C$66</f>
        <v>0</v>
      </c>
      <c r="JDM67" s="880">
        <f t="shared" ref="JDM67" si="3440">JDM60*$C$66</f>
        <v>0</v>
      </c>
      <c r="JDO67" s="880">
        <f t="shared" ref="JDO67" si="3441">JDO60*$C$66</f>
        <v>0</v>
      </c>
      <c r="JDQ67" s="880">
        <f t="shared" ref="JDQ67" si="3442">JDQ60*$C$66</f>
        <v>0</v>
      </c>
      <c r="JDS67" s="880">
        <f t="shared" ref="JDS67" si="3443">JDS60*$C$66</f>
        <v>0</v>
      </c>
      <c r="JDU67" s="880">
        <f t="shared" ref="JDU67" si="3444">JDU60*$C$66</f>
        <v>0</v>
      </c>
      <c r="JDW67" s="880">
        <f t="shared" ref="JDW67" si="3445">JDW60*$C$66</f>
        <v>0</v>
      </c>
      <c r="JDY67" s="880">
        <f t="shared" ref="JDY67" si="3446">JDY60*$C$66</f>
        <v>0</v>
      </c>
      <c r="JEA67" s="880">
        <f t="shared" ref="JEA67" si="3447">JEA60*$C$66</f>
        <v>0</v>
      </c>
      <c r="JEC67" s="880">
        <f t="shared" ref="JEC67" si="3448">JEC60*$C$66</f>
        <v>0</v>
      </c>
      <c r="JEE67" s="880">
        <f t="shared" ref="JEE67" si="3449">JEE60*$C$66</f>
        <v>0</v>
      </c>
      <c r="JEG67" s="880">
        <f t="shared" ref="JEG67" si="3450">JEG60*$C$66</f>
        <v>0</v>
      </c>
      <c r="JEI67" s="880">
        <f t="shared" ref="JEI67" si="3451">JEI60*$C$66</f>
        <v>0</v>
      </c>
      <c r="JEK67" s="880">
        <f t="shared" ref="JEK67" si="3452">JEK60*$C$66</f>
        <v>0</v>
      </c>
      <c r="JEM67" s="880">
        <f t="shared" ref="JEM67" si="3453">JEM60*$C$66</f>
        <v>0</v>
      </c>
      <c r="JEO67" s="880">
        <f t="shared" ref="JEO67" si="3454">JEO60*$C$66</f>
        <v>0</v>
      </c>
      <c r="JEQ67" s="880">
        <f t="shared" ref="JEQ67" si="3455">JEQ60*$C$66</f>
        <v>0</v>
      </c>
      <c r="JES67" s="880">
        <f t="shared" ref="JES67" si="3456">JES60*$C$66</f>
        <v>0</v>
      </c>
      <c r="JEU67" s="880">
        <f t="shared" ref="JEU67" si="3457">JEU60*$C$66</f>
        <v>0</v>
      </c>
      <c r="JEW67" s="880">
        <f t="shared" ref="JEW67" si="3458">JEW60*$C$66</f>
        <v>0</v>
      </c>
      <c r="JEY67" s="880">
        <f t="shared" ref="JEY67" si="3459">JEY60*$C$66</f>
        <v>0</v>
      </c>
      <c r="JFA67" s="880">
        <f t="shared" ref="JFA67" si="3460">JFA60*$C$66</f>
        <v>0</v>
      </c>
      <c r="JFC67" s="880">
        <f t="shared" ref="JFC67" si="3461">JFC60*$C$66</f>
        <v>0</v>
      </c>
      <c r="JFE67" s="880">
        <f t="shared" ref="JFE67" si="3462">JFE60*$C$66</f>
        <v>0</v>
      </c>
      <c r="JFG67" s="880">
        <f t="shared" ref="JFG67" si="3463">JFG60*$C$66</f>
        <v>0</v>
      </c>
      <c r="JFI67" s="880">
        <f t="shared" ref="JFI67" si="3464">JFI60*$C$66</f>
        <v>0</v>
      </c>
      <c r="JFK67" s="880">
        <f t="shared" ref="JFK67" si="3465">JFK60*$C$66</f>
        <v>0</v>
      </c>
      <c r="JFM67" s="880">
        <f t="shared" ref="JFM67" si="3466">JFM60*$C$66</f>
        <v>0</v>
      </c>
      <c r="JFO67" s="880">
        <f t="shared" ref="JFO67" si="3467">JFO60*$C$66</f>
        <v>0</v>
      </c>
      <c r="JFQ67" s="880">
        <f t="shared" ref="JFQ67" si="3468">JFQ60*$C$66</f>
        <v>0</v>
      </c>
      <c r="JFS67" s="880">
        <f t="shared" ref="JFS67" si="3469">JFS60*$C$66</f>
        <v>0</v>
      </c>
      <c r="JFU67" s="880">
        <f t="shared" ref="JFU67" si="3470">JFU60*$C$66</f>
        <v>0</v>
      </c>
      <c r="JFW67" s="880">
        <f t="shared" ref="JFW67" si="3471">JFW60*$C$66</f>
        <v>0</v>
      </c>
      <c r="JFY67" s="880">
        <f t="shared" ref="JFY67" si="3472">JFY60*$C$66</f>
        <v>0</v>
      </c>
      <c r="JGA67" s="880">
        <f t="shared" ref="JGA67" si="3473">JGA60*$C$66</f>
        <v>0</v>
      </c>
      <c r="JGC67" s="880">
        <f t="shared" ref="JGC67" si="3474">JGC60*$C$66</f>
        <v>0</v>
      </c>
      <c r="JGE67" s="880">
        <f t="shared" ref="JGE67" si="3475">JGE60*$C$66</f>
        <v>0</v>
      </c>
      <c r="JGG67" s="880">
        <f t="shared" ref="JGG67" si="3476">JGG60*$C$66</f>
        <v>0</v>
      </c>
      <c r="JGI67" s="880">
        <f t="shared" ref="JGI67" si="3477">JGI60*$C$66</f>
        <v>0</v>
      </c>
      <c r="JGK67" s="880">
        <f t="shared" ref="JGK67" si="3478">JGK60*$C$66</f>
        <v>0</v>
      </c>
      <c r="JGM67" s="880">
        <f t="shared" ref="JGM67" si="3479">JGM60*$C$66</f>
        <v>0</v>
      </c>
      <c r="JGO67" s="880">
        <f t="shared" ref="JGO67" si="3480">JGO60*$C$66</f>
        <v>0</v>
      </c>
      <c r="JGQ67" s="880">
        <f t="shared" ref="JGQ67" si="3481">JGQ60*$C$66</f>
        <v>0</v>
      </c>
      <c r="JGS67" s="880">
        <f t="shared" ref="JGS67" si="3482">JGS60*$C$66</f>
        <v>0</v>
      </c>
      <c r="JGU67" s="880">
        <f t="shared" ref="JGU67" si="3483">JGU60*$C$66</f>
        <v>0</v>
      </c>
      <c r="JGW67" s="880">
        <f t="shared" ref="JGW67" si="3484">JGW60*$C$66</f>
        <v>0</v>
      </c>
      <c r="JGY67" s="880">
        <f t="shared" ref="JGY67" si="3485">JGY60*$C$66</f>
        <v>0</v>
      </c>
      <c r="JHA67" s="880">
        <f t="shared" ref="JHA67" si="3486">JHA60*$C$66</f>
        <v>0</v>
      </c>
      <c r="JHC67" s="880">
        <f t="shared" ref="JHC67" si="3487">JHC60*$C$66</f>
        <v>0</v>
      </c>
      <c r="JHE67" s="880">
        <f t="shared" ref="JHE67" si="3488">JHE60*$C$66</f>
        <v>0</v>
      </c>
      <c r="JHG67" s="880">
        <f t="shared" ref="JHG67" si="3489">JHG60*$C$66</f>
        <v>0</v>
      </c>
      <c r="JHI67" s="880">
        <f t="shared" ref="JHI67" si="3490">JHI60*$C$66</f>
        <v>0</v>
      </c>
      <c r="JHK67" s="880">
        <f t="shared" ref="JHK67" si="3491">JHK60*$C$66</f>
        <v>0</v>
      </c>
      <c r="JHM67" s="880">
        <f t="shared" ref="JHM67" si="3492">JHM60*$C$66</f>
        <v>0</v>
      </c>
      <c r="JHO67" s="880">
        <f t="shared" ref="JHO67" si="3493">JHO60*$C$66</f>
        <v>0</v>
      </c>
      <c r="JHQ67" s="880">
        <f t="shared" ref="JHQ67" si="3494">JHQ60*$C$66</f>
        <v>0</v>
      </c>
      <c r="JHS67" s="880">
        <f t="shared" ref="JHS67" si="3495">JHS60*$C$66</f>
        <v>0</v>
      </c>
      <c r="JHU67" s="880">
        <f t="shared" ref="JHU67" si="3496">JHU60*$C$66</f>
        <v>0</v>
      </c>
      <c r="JHW67" s="880">
        <f t="shared" ref="JHW67" si="3497">JHW60*$C$66</f>
        <v>0</v>
      </c>
      <c r="JHY67" s="880">
        <f t="shared" ref="JHY67" si="3498">JHY60*$C$66</f>
        <v>0</v>
      </c>
      <c r="JIA67" s="880">
        <f t="shared" ref="JIA67" si="3499">JIA60*$C$66</f>
        <v>0</v>
      </c>
      <c r="JIC67" s="880">
        <f t="shared" ref="JIC67" si="3500">JIC60*$C$66</f>
        <v>0</v>
      </c>
      <c r="JIE67" s="880">
        <f t="shared" ref="JIE67" si="3501">JIE60*$C$66</f>
        <v>0</v>
      </c>
      <c r="JIG67" s="880">
        <f t="shared" ref="JIG67" si="3502">JIG60*$C$66</f>
        <v>0</v>
      </c>
      <c r="JII67" s="880">
        <f t="shared" ref="JII67" si="3503">JII60*$C$66</f>
        <v>0</v>
      </c>
      <c r="JIK67" s="880">
        <f t="shared" ref="JIK67" si="3504">JIK60*$C$66</f>
        <v>0</v>
      </c>
      <c r="JIM67" s="880">
        <f t="shared" ref="JIM67" si="3505">JIM60*$C$66</f>
        <v>0</v>
      </c>
      <c r="JIO67" s="880">
        <f t="shared" ref="JIO67" si="3506">JIO60*$C$66</f>
        <v>0</v>
      </c>
      <c r="JIQ67" s="880">
        <f t="shared" ref="JIQ67" si="3507">JIQ60*$C$66</f>
        <v>0</v>
      </c>
      <c r="JIS67" s="880">
        <f t="shared" ref="JIS67" si="3508">JIS60*$C$66</f>
        <v>0</v>
      </c>
      <c r="JIU67" s="880">
        <f t="shared" ref="JIU67" si="3509">JIU60*$C$66</f>
        <v>0</v>
      </c>
      <c r="JIW67" s="880">
        <f t="shared" ref="JIW67" si="3510">JIW60*$C$66</f>
        <v>0</v>
      </c>
      <c r="JIY67" s="880">
        <f t="shared" ref="JIY67" si="3511">JIY60*$C$66</f>
        <v>0</v>
      </c>
      <c r="JJA67" s="880">
        <f t="shared" ref="JJA67" si="3512">JJA60*$C$66</f>
        <v>0</v>
      </c>
      <c r="JJC67" s="880">
        <f t="shared" ref="JJC67" si="3513">JJC60*$C$66</f>
        <v>0</v>
      </c>
      <c r="JJE67" s="880">
        <f t="shared" ref="JJE67" si="3514">JJE60*$C$66</f>
        <v>0</v>
      </c>
      <c r="JJG67" s="880">
        <f t="shared" ref="JJG67" si="3515">JJG60*$C$66</f>
        <v>0</v>
      </c>
      <c r="JJI67" s="880">
        <f t="shared" ref="JJI67" si="3516">JJI60*$C$66</f>
        <v>0</v>
      </c>
      <c r="JJK67" s="880">
        <f t="shared" ref="JJK67" si="3517">JJK60*$C$66</f>
        <v>0</v>
      </c>
      <c r="JJM67" s="880">
        <f t="shared" ref="JJM67" si="3518">JJM60*$C$66</f>
        <v>0</v>
      </c>
      <c r="JJO67" s="880">
        <f t="shared" ref="JJO67" si="3519">JJO60*$C$66</f>
        <v>0</v>
      </c>
      <c r="JJQ67" s="880">
        <f t="shared" ref="JJQ67" si="3520">JJQ60*$C$66</f>
        <v>0</v>
      </c>
      <c r="JJS67" s="880">
        <f t="shared" ref="JJS67" si="3521">JJS60*$C$66</f>
        <v>0</v>
      </c>
      <c r="JJU67" s="880">
        <f t="shared" ref="JJU67" si="3522">JJU60*$C$66</f>
        <v>0</v>
      </c>
      <c r="JJW67" s="880">
        <f t="shared" ref="JJW67" si="3523">JJW60*$C$66</f>
        <v>0</v>
      </c>
      <c r="JJY67" s="880">
        <f t="shared" ref="JJY67" si="3524">JJY60*$C$66</f>
        <v>0</v>
      </c>
      <c r="JKA67" s="880">
        <f t="shared" ref="JKA67" si="3525">JKA60*$C$66</f>
        <v>0</v>
      </c>
      <c r="JKC67" s="880">
        <f t="shared" ref="JKC67" si="3526">JKC60*$C$66</f>
        <v>0</v>
      </c>
      <c r="JKE67" s="880">
        <f t="shared" ref="JKE67" si="3527">JKE60*$C$66</f>
        <v>0</v>
      </c>
      <c r="JKG67" s="880">
        <f t="shared" ref="JKG67" si="3528">JKG60*$C$66</f>
        <v>0</v>
      </c>
      <c r="JKI67" s="880">
        <f t="shared" ref="JKI67" si="3529">JKI60*$C$66</f>
        <v>0</v>
      </c>
      <c r="JKK67" s="880">
        <f t="shared" ref="JKK67" si="3530">JKK60*$C$66</f>
        <v>0</v>
      </c>
      <c r="JKM67" s="880">
        <f t="shared" ref="JKM67" si="3531">JKM60*$C$66</f>
        <v>0</v>
      </c>
      <c r="JKO67" s="880">
        <f t="shared" ref="JKO67" si="3532">JKO60*$C$66</f>
        <v>0</v>
      </c>
      <c r="JKQ67" s="880">
        <f t="shared" ref="JKQ67" si="3533">JKQ60*$C$66</f>
        <v>0</v>
      </c>
      <c r="JKS67" s="880">
        <f t="shared" ref="JKS67" si="3534">JKS60*$C$66</f>
        <v>0</v>
      </c>
      <c r="JKU67" s="880">
        <f t="shared" ref="JKU67" si="3535">JKU60*$C$66</f>
        <v>0</v>
      </c>
      <c r="JKW67" s="880">
        <f t="shared" ref="JKW67" si="3536">JKW60*$C$66</f>
        <v>0</v>
      </c>
      <c r="JKY67" s="880">
        <f t="shared" ref="JKY67" si="3537">JKY60*$C$66</f>
        <v>0</v>
      </c>
      <c r="JLA67" s="880">
        <f t="shared" ref="JLA67" si="3538">JLA60*$C$66</f>
        <v>0</v>
      </c>
      <c r="JLC67" s="880">
        <f t="shared" ref="JLC67" si="3539">JLC60*$C$66</f>
        <v>0</v>
      </c>
      <c r="JLE67" s="880">
        <f t="shared" ref="JLE67" si="3540">JLE60*$C$66</f>
        <v>0</v>
      </c>
      <c r="JLG67" s="880">
        <f t="shared" ref="JLG67" si="3541">JLG60*$C$66</f>
        <v>0</v>
      </c>
      <c r="JLI67" s="880">
        <f t="shared" ref="JLI67" si="3542">JLI60*$C$66</f>
        <v>0</v>
      </c>
      <c r="JLK67" s="880">
        <f t="shared" ref="JLK67" si="3543">JLK60*$C$66</f>
        <v>0</v>
      </c>
      <c r="JLM67" s="880">
        <f t="shared" ref="JLM67" si="3544">JLM60*$C$66</f>
        <v>0</v>
      </c>
      <c r="JLO67" s="880">
        <f t="shared" ref="JLO67" si="3545">JLO60*$C$66</f>
        <v>0</v>
      </c>
      <c r="JLQ67" s="880">
        <f t="shared" ref="JLQ67" si="3546">JLQ60*$C$66</f>
        <v>0</v>
      </c>
      <c r="JLS67" s="880">
        <f t="shared" ref="JLS67" si="3547">JLS60*$C$66</f>
        <v>0</v>
      </c>
      <c r="JLU67" s="880">
        <f t="shared" ref="JLU67" si="3548">JLU60*$C$66</f>
        <v>0</v>
      </c>
      <c r="JLW67" s="880">
        <f t="shared" ref="JLW67" si="3549">JLW60*$C$66</f>
        <v>0</v>
      </c>
      <c r="JLY67" s="880">
        <f t="shared" ref="JLY67" si="3550">JLY60*$C$66</f>
        <v>0</v>
      </c>
      <c r="JMA67" s="880">
        <f t="shared" ref="JMA67" si="3551">JMA60*$C$66</f>
        <v>0</v>
      </c>
      <c r="JMC67" s="880">
        <f t="shared" ref="JMC67" si="3552">JMC60*$C$66</f>
        <v>0</v>
      </c>
      <c r="JME67" s="880">
        <f t="shared" ref="JME67" si="3553">JME60*$C$66</f>
        <v>0</v>
      </c>
      <c r="JMG67" s="880">
        <f t="shared" ref="JMG67" si="3554">JMG60*$C$66</f>
        <v>0</v>
      </c>
      <c r="JMI67" s="880">
        <f t="shared" ref="JMI67" si="3555">JMI60*$C$66</f>
        <v>0</v>
      </c>
      <c r="JMK67" s="880">
        <f t="shared" ref="JMK67" si="3556">JMK60*$C$66</f>
        <v>0</v>
      </c>
      <c r="JMM67" s="880">
        <f t="shared" ref="JMM67" si="3557">JMM60*$C$66</f>
        <v>0</v>
      </c>
      <c r="JMO67" s="880">
        <f t="shared" ref="JMO67" si="3558">JMO60*$C$66</f>
        <v>0</v>
      </c>
      <c r="JMQ67" s="880">
        <f t="shared" ref="JMQ67" si="3559">JMQ60*$C$66</f>
        <v>0</v>
      </c>
      <c r="JMS67" s="880">
        <f t="shared" ref="JMS67" si="3560">JMS60*$C$66</f>
        <v>0</v>
      </c>
      <c r="JMU67" s="880">
        <f t="shared" ref="JMU67" si="3561">JMU60*$C$66</f>
        <v>0</v>
      </c>
      <c r="JMW67" s="880">
        <f t="shared" ref="JMW67" si="3562">JMW60*$C$66</f>
        <v>0</v>
      </c>
      <c r="JMY67" s="880">
        <f t="shared" ref="JMY67" si="3563">JMY60*$C$66</f>
        <v>0</v>
      </c>
      <c r="JNA67" s="880">
        <f t="shared" ref="JNA67" si="3564">JNA60*$C$66</f>
        <v>0</v>
      </c>
      <c r="JNC67" s="880">
        <f t="shared" ref="JNC67" si="3565">JNC60*$C$66</f>
        <v>0</v>
      </c>
      <c r="JNE67" s="880">
        <f t="shared" ref="JNE67" si="3566">JNE60*$C$66</f>
        <v>0</v>
      </c>
      <c r="JNG67" s="880">
        <f t="shared" ref="JNG67" si="3567">JNG60*$C$66</f>
        <v>0</v>
      </c>
      <c r="JNI67" s="880">
        <f t="shared" ref="JNI67" si="3568">JNI60*$C$66</f>
        <v>0</v>
      </c>
      <c r="JNK67" s="880">
        <f t="shared" ref="JNK67" si="3569">JNK60*$C$66</f>
        <v>0</v>
      </c>
      <c r="JNM67" s="880">
        <f t="shared" ref="JNM67" si="3570">JNM60*$C$66</f>
        <v>0</v>
      </c>
      <c r="JNO67" s="880">
        <f t="shared" ref="JNO67" si="3571">JNO60*$C$66</f>
        <v>0</v>
      </c>
      <c r="JNQ67" s="880">
        <f t="shared" ref="JNQ67" si="3572">JNQ60*$C$66</f>
        <v>0</v>
      </c>
      <c r="JNS67" s="880">
        <f t="shared" ref="JNS67" si="3573">JNS60*$C$66</f>
        <v>0</v>
      </c>
      <c r="JNU67" s="880">
        <f t="shared" ref="JNU67" si="3574">JNU60*$C$66</f>
        <v>0</v>
      </c>
      <c r="JNW67" s="880">
        <f t="shared" ref="JNW67" si="3575">JNW60*$C$66</f>
        <v>0</v>
      </c>
      <c r="JNY67" s="880">
        <f t="shared" ref="JNY67" si="3576">JNY60*$C$66</f>
        <v>0</v>
      </c>
      <c r="JOA67" s="880">
        <f t="shared" ref="JOA67" si="3577">JOA60*$C$66</f>
        <v>0</v>
      </c>
      <c r="JOC67" s="880">
        <f t="shared" ref="JOC67" si="3578">JOC60*$C$66</f>
        <v>0</v>
      </c>
      <c r="JOE67" s="880">
        <f t="shared" ref="JOE67" si="3579">JOE60*$C$66</f>
        <v>0</v>
      </c>
      <c r="JOG67" s="880">
        <f t="shared" ref="JOG67" si="3580">JOG60*$C$66</f>
        <v>0</v>
      </c>
      <c r="JOI67" s="880">
        <f t="shared" ref="JOI67" si="3581">JOI60*$C$66</f>
        <v>0</v>
      </c>
      <c r="JOK67" s="880">
        <f t="shared" ref="JOK67" si="3582">JOK60*$C$66</f>
        <v>0</v>
      </c>
      <c r="JOM67" s="880">
        <f t="shared" ref="JOM67" si="3583">JOM60*$C$66</f>
        <v>0</v>
      </c>
      <c r="JOO67" s="880">
        <f t="shared" ref="JOO67" si="3584">JOO60*$C$66</f>
        <v>0</v>
      </c>
      <c r="JOQ67" s="880">
        <f t="shared" ref="JOQ67" si="3585">JOQ60*$C$66</f>
        <v>0</v>
      </c>
      <c r="JOS67" s="880">
        <f t="shared" ref="JOS67" si="3586">JOS60*$C$66</f>
        <v>0</v>
      </c>
      <c r="JOU67" s="880">
        <f t="shared" ref="JOU67" si="3587">JOU60*$C$66</f>
        <v>0</v>
      </c>
      <c r="JOW67" s="880">
        <f t="shared" ref="JOW67" si="3588">JOW60*$C$66</f>
        <v>0</v>
      </c>
      <c r="JOY67" s="880">
        <f t="shared" ref="JOY67" si="3589">JOY60*$C$66</f>
        <v>0</v>
      </c>
      <c r="JPA67" s="880">
        <f t="shared" ref="JPA67" si="3590">JPA60*$C$66</f>
        <v>0</v>
      </c>
      <c r="JPC67" s="880">
        <f t="shared" ref="JPC67" si="3591">JPC60*$C$66</f>
        <v>0</v>
      </c>
      <c r="JPE67" s="880">
        <f t="shared" ref="JPE67" si="3592">JPE60*$C$66</f>
        <v>0</v>
      </c>
      <c r="JPG67" s="880">
        <f t="shared" ref="JPG67" si="3593">JPG60*$C$66</f>
        <v>0</v>
      </c>
      <c r="JPI67" s="880">
        <f t="shared" ref="JPI67" si="3594">JPI60*$C$66</f>
        <v>0</v>
      </c>
      <c r="JPK67" s="880">
        <f t="shared" ref="JPK67" si="3595">JPK60*$C$66</f>
        <v>0</v>
      </c>
      <c r="JPM67" s="880">
        <f t="shared" ref="JPM67" si="3596">JPM60*$C$66</f>
        <v>0</v>
      </c>
      <c r="JPO67" s="880">
        <f t="shared" ref="JPO67" si="3597">JPO60*$C$66</f>
        <v>0</v>
      </c>
      <c r="JPQ67" s="880">
        <f t="shared" ref="JPQ67" si="3598">JPQ60*$C$66</f>
        <v>0</v>
      </c>
      <c r="JPS67" s="880">
        <f t="shared" ref="JPS67" si="3599">JPS60*$C$66</f>
        <v>0</v>
      </c>
      <c r="JPU67" s="880">
        <f t="shared" ref="JPU67" si="3600">JPU60*$C$66</f>
        <v>0</v>
      </c>
      <c r="JPW67" s="880">
        <f t="shared" ref="JPW67" si="3601">JPW60*$C$66</f>
        <v>0</v>
      </c>
      <c r="JPY67" s="880">
        <f t="shared" ref="JPY67" si="3602">JPY60*$C$66</f>
        <v>0</v>
      </c>
      <c r="JQA67" s="880">
        <f t="shared" ref="JQA67" si="3603">JQA60*$C$66</f>
        <v>0</v>
      </c>
      <c r="JQC67" s="880">
        <f t="shared" ref="JQC67" si="3604">JQC60*$C$66</f>
        <v>0</v>
      </c>
      <c r="JQE67" s="880">
        <f t="shared" ref="JQE67" si="3605">JQE60*$C$66</f>
        <v>0</v>
      </c>
      <c r="JQG67" s="880">
        <f t="shared" ref="JQG67" si="3606">JQG60*$C$66</f>
        <v>0</v>
      </c>
      <c r="JQI67" s="880">
        <f t="shared" ref="JQI67" si="3607">JQI60*$C$66</f>
        <v>0</v>
      </c>
      <c r="JQK67" s="880">
        <f t="shared" ref="JQK67" si="3608">JQK60*$C$66</f>
        <v>0</v>
      </c>
      <c r="JQM67" s="880">
        <f t="shared" ref="JQM67" si="3609">JQM60*$C$66</f>
        <v>0</v>
      </c>
      <c r="JQO67" s="880">
        <f t="shared" ref="JQO67" si="3610">JQO60*$C$66</f>
        <v>0</v>
      </c>
      <c r="JQQ67" s="880">
        <f t="shared" ref="JQQ67" si="3611">JQQ60*$C$66</f>
        <v>0</v>
      </c>
      <c r="JQS67" s="880">
        <f t="shared" ref="JQS67" si="3612">JQS60*$C$66</f>
        <v>0</v>
      </c>
      <c r="JQU67" s="880">
        <f t="shared" ref="JQU67" si="3613">JQU60*$C$66</f>
        <v>0</v>
      </c>
      <c r="JQW67" s="880">
        <f t="shared" ref="JQW67" si="3614">JQW60*$C$66</f>
        <v>0</v>
      </c>
      <c r="JQY67" s="880">
        <f t="shared" ref="JQY67" si="3615">JQY60*$C$66</f>
        <v>0</v>
      </c>
      <c r="JRA67" s="880">
        <f t="shared" ref="JRA67" si="3616">JRA60*$C$66</f>
        <v>0</v>
      </c>
      <c r="JRC67" s="880">
        <f t="shared" ref="JRC67" si="3617">JRC60*$C$66</f>
        <v>0</v>
      </c>
      <c r="JRE67" s="880">
        <f t="shared" ref="JRE67" si="3618">JRE60*$C$66</f>
        <v>0</v>
      </c>
      <c r="JRG67" s="880">
        <f t="shared" ref="JRG67" si="3619">JRG60*$C$66</f>
        <v>0</v>
      </c>
      <c r="JRI67" s="880">
        <f t="shared" ref="JRI67" si="3620">JRI60*$C$66</f>
        <v>0</v>
      </c>
      <c r="JRK67" s="880">
        <f t="shared" ref="JRK67" si="3621">JRK60*$C$66</f>
        <v>0</v>
      </c>
      <c r="JRM67" s="880">
        <f t="shared" ref="JRM67" si="3622">JRM60*$C$66</f>
        <v>0</v>
      </c>
      <c r="JRO67" s="880">
        <f t="shared" ref="JRO67" si="3623">JRO60*$C$66</f>
        <v>0</v>
      </c>
      <c r="JRQ67" s="880">
        <f t="shared" ref="JRQ67" si="3624">JRQ60*$C$66</f>
        <v>0</v>
      </c>
      <c r="JRS67" s="880">
        <f t="shared" ref="JRS67" si="3625">JRS60*$C$66</f>
        <v>0</v>
      </c>
      <c r="JRU67" s="880">
        <f t="shared" ref="JRU67" si="3626">JRU60*$C$66</f>
        <v>0</v>
      </c>
      <c r="JRW67" s="880">
        <f t="shared" ref="JRW67" si="3627">JRW60*$C$66</f>
        <v>0</v>
      </c>
      <c r="JRY67" s="880">
        <f t="shared" ref="JRY67" si="3628">JRY60*$C$66</f>
        <v>0</v>
      </c>
      <c r="JSA67" s="880">
        <f t="shared" ref="JSA67" si="3629">JSA60*$C$66</f>
        <v>0</v>
      </c>
      <c r="JSC67" s="880">
        <f t="shared" ref="JSC67" si="3630">JSC60*$C$66</f>
        <v>0</v>
      </c>
      <c r="JSE67" s="880">
        <f t="shared" ref="JSE67" si="3631">JSE60*$C$66</f>
        <v>0</v>
      </c>
      <c r="JSG67" s="880">
        <f t="shared" ref="JSG67" si="3632">JSG60*$C$66</f>
        <v>0</v>
      </c>
      <c r="JSI67" s="880">
        <f t="shared" ref="JSI67" si="3633">JSI60*$C$66</f>
        <v>0</v>
      </c>
      <c r="JSK67" s="880">
        <f t="shared" ref="JSK67" si="3634">JSK60*$C$66</f>
        <v>0</v>
      </c>
      <c r="JSM67" s="880">
        <f t="shared" ref="JSM67" si="3635">JSM60*$C$66</f>
        <v>0</v>
      </c>
      <c r="JSO67" s="880">
        <f t="shared" ref="JSO67" si="3636">JSO60*$C$66</f>
        <v>0</v>
      </c>
      <c r="JSQ67" s="880">
        <f t="shared" ref="JSQ67" si="3637">JSQ60*$C$66</f>
        <v>0</v>
      </c>
      <c r="JSS67" s="880">
        <f t="shared" ref="JSS67" si="3638">JSS60*$C$66</f>
        <v>0</v>
      </c>
      <c r="JSU67" s="880">
        <f t="shared" ref="JSU67" si="3639">JSU60*$C$66</f>
        <v>0</v>
      </c>
      <c r="JSW67" s="880">
        <f t="shared" ref="JSW67" si="3640">JSW60*$C$66</f>
        <v>0</v>
      </c>
      <c r="JSY67" s="880">
        <f t="shared" ref="JSY67" si="3641">JSY60*$C$66</f>
        <v>0</v>
      </c>
      <c r="JTA67" s="880">
        <f t="shared" ref="JTA67" si="3642">JTA60*$C$66</f>
        <v>0</v>
      </c>
      <c r="JTC67" s="880">
        <f t="shared" ref="JTC67" si="3643">JTC60*$C$66</f>
        <v>0</v>
      </c>
      <c r="JTE67" s="880">
        <f t="shared" ref="JTE67" si="3644">JTE60*$C$66</f>
        <v>0</v>
      </c>
      <c r="JTG67" s="880">
        <f t="shared" ref="JTG67" si="3645">JTG60*$C$66</f>
        <v>0</v>
      </c>
      <c r="JTI67" s="880">
        <f t="shared" ref="JTI67" si="3646">JTI60*$C$66</f>
        <v>0</v>
      </c>
      <c r="JTK67" s="880">
        <f t="shared" ref="JTK67" si="3647">JTK60*$C$66</f>
        <v>0</v>
      </c>
      <c r="JTM67" s="880">
        <f t="shared" ref="JTM67" si="3648">JTM60*$C$66</f>
        <v>0</v>
      </c>
      <c r="JTO67" s="880">
        <f t="shared" ref="JTO67" si="3649">JTO60*$C$66</f>
        <v>0</v>
      </c>
      <c r="JTQ67" s="880">
        <f t="shared" ref="JTQ67" si="3650">JTQ60*$C$66</f>
        <v>0</v>
      </c>
      <c r="JTS67" s="880">
        <f t="shared" ref="JTS67" si="3651">JTS60*$C$66</f>
        <v>0</v>
      </c>
      <c r="JTU67" s="880">
        <f t="shared" ref="JTU67" si="3652">JTU60*$C$66</f>
        <v>0</v>
      </c>
      <c r="JTW67" s="880">
        <f t="shared" ref="JTW67" si="3653">JTW60*$C$66</f>
        <v>0</v>
      </c>
      <c r="JTY67" s="880">
        <f t="shared" ref="JTY67" si="3654">JTY60*$C$66</f>
        <v>0</v>
      </c>
      <c r="JUA67" s="880">
        <f t="shared" ref="JUA67" si="3655">JUA60*$C$66</f>
        <v>0</v>
      </c>
      <c r="JUC67" s="880">
        <f t="shared" ref="JUC67" si="3656">JUC60*$C$66</f>
        <v>0</v>
      </c>
      <c r="JUE67" s="880">
        <f t="shared" ref="JUE67" si="3657">JUE60*$C$66</f>
        <v>0</v>
      </c>
      <c r="JUG67" s="880">
        <f t="shared" ref="JUG67" si="3658">JUG60*$C$66</f>
        <v>0</v>
      </c>
      <c r="JUI67" s="880">
        <f t="shared" ref="JUI67" si="3659">JUI60*$C$66</f>
        <v>0</v>
      </c>
      <c r="JUK67" s="880">
        <f t="shared" ref="JUK67" si="3660">JUK60*$C$66</f>
        <v>0</v>
      </c>
      <c r="JUM67" s="880">
        <f t="shared" ref="JUM67" si="3661">JUM60*$C$66</f>
        <v>0</v>
      </c>
      <c r="JUO67" s="880">
        <f t="shared" ref="JUO67" si="3662">JUO60*$C$66</f>
        <v>0</v>
      </c>
      <c r="JUQ67" s="880">
        <f t="shared" ref="JUQ67" si="3663">JUQ60*$C$66</f>
        <v>0</v>
      </c>
      <c r="JUS67" s="880">
        <f t="shared" ref="JUS67" si="3664">JUS60*$C$66</f>
        <v>0</v>
      </c>
      <c r="JUU67" s="880">
        <f t="shared" ref="JUU67" si="3665">JUU60*$C$66</f>
        <v>0</v>
      </c>
      <c r="JUW67" s="880">
        <f t="shared" ref="JUW67" si="3666">JUW60*$C$66</f>
        <v>0</v>
      </c>
      <c r="JUY67" s="880">
        <f t="shared" ref="JUY67" si="3667">JUY60*$C$66</f>
        <v>0</v>
      </c>
      <c r="JVA67" s="880">
        <f t="shared" ref="JVA67" si="3668">JVA60*$C$66</f>
        <v>0</v>
      </c>
      <c r="JVC67" s="880">
        <f t="shared" ref="JVC67" si="3669">JVC60*$C$66</f>
        <v>0</v>
      </c>
      <c r="JVE67" s="880">
        <f t="shared" ref="JVE67" si="3670">JVE60*$C$66</f>
        <v>0</v>
      </c>
      <c r="JVG67" s="880">
        <f t="shared" ref="JVG67" si="3671">JVG60*$C$66</f>
        <v>0</v>
      </c>
      <c r="JVI67" s="880">
        <f t="shared" ref="JVI67" si="3672">JVI60*$C$66</f>
        <v>0</v>
      </c>
      <c r="JVK67" s="880">
        <f t="shared" ref="JVK67" si="3673">JVK60*$C$66</f>
        <v>0</v>
      </c>
      <c r="JVM67" s="880">
        <f t="shared" ref="JVM67" si="3674">JVM60*$C$66</f>
        <v>0</v>
      </c>
      <c r="JVO67" s="880">
        <f t="shared" ref="JVO67" si="3675">JVO60*$C$66</f>
        <v>0</v>
      </c>
      <c r="JVQ67" s="880">
        <f t="shared" ref="JVQ67" si="3676">JVQ60*$C$66</f>
        <v>0</v>
      </c>
      <c r="JVS67" s="880">
        <f t="shared" ref="JVS67" si="3677">JVS60*$C$66</f>
        <v>0</v>
      </c>
      <c r="JVU67" s="880">
        <f t="shared" ref="JVU67" si="3678">JVU60*$C$66</f>
        <v>0</v>
      </c>
      <c r="JVW67" s="880">
        <f t="shared" ref="JVW67" si="3679">JVW60*$C$66</f>
        <v>0</v>
      </c>
      <c r="JVY67" s="880">
        <f t="shared" ref="JVY67" si="3680">JVY60*$C$66</f>
        <v>0</v>
      </c>
      <c r="JWA67" s="880">
        <f t="shared" ref="JWA67" si="3681">JWA60*$C$66</f>
        <v>0</v>
      </c>
      <c r="JWC67" s="880">
        <f t="shared" ref="JWC67" si="3682">JWC60*$C$66</f>
        <v>0</v>
      </c>
      <c r="JWE67" s="880">
        <f t="shared" ref="JWE67" si="3683">JWE60*$C$66</f>
        <v>0</v>
      </c>
      <c r="JWG67" s="880">
        <f t="shared" ref="JWG67" si="3684">JWG60*$C$66</f>
        <v>0</v>
      </c>
      <c r="JWI67" s="880">
        <f t="shared" ref="JWI67" si="3685">JWI60*$C$66</f>
        <v>0</v>
      </c>
      <c r="JWK67" s="880">
        <f t="shared" ref="JWK67" si="3686">JWK60*$C$66</f>
        <v>0</v>
      </c>
      <c r="JWM67" s="880">
        <f t="shared" ref="JWM67" si="3687">JWM60*$C$66</f>
        <v>0</v>
      </c>
      <c r="JWO67" s="880">
        <f t="shared" ref="JWO67" si="3688">JWO60*$C$66</f>
        <v>0</v>
      </c>
      <c r="JWQ67" s="880">
        <f t="shared" ref="JWQ67" si="3689">JWQ60*$C$66</f>
        <v>0</v>
      </c>
      <c r="JWS67" s="880">
        <f t="shared" ref="JWS67" si="3690">JWS60*$C$66</f>
        <v>0</v>
      </c>
      <c r="JWU67" s="880">
        <f t="shared" ref="JWU67" si="3691">JWU60*$C$66</f>
        <v>0</v>
      </c>
      <c r="JWW67" s="880">
        <f t="shared" ref="JWW67" si="3692">JWW60*$C$66</f>
        <v>0</v>
      </c>
      <c r="JWY67" s="880">
        <f t="shared" ref="JWY67" si="3693">JWY60*$C$66</f>
        <v>0</v>
      </c>
      <c r="JXA67" s="880">
        <f t="shared" ref="JXA67" si="3694">JXA60*$C$66</f>
        <v>0</v>
      </c>
      <c r="JXC67" s="880">
        <f t="shared" ref="JXC67" si="3695">JXC60*$C$66</f>
        <v>0</v>
      </c>
      <c r="JXE67" s="880">
        <f t="shared" ref="JXE67" si="3696">JXE60*$C$66</f>
        <v>0</v>
      </c>
      <c r="JXG67" s="880">
        <f t="shared" ref="JXG67" si="3697">JXG60*$C$66</f>
        <v>0</v>
      </c>
      <c r="JXI67" s="880">
        <f t="shared" ref="JXI67" si="3698">JXI60*$C$66</f>
        <v>0</v>
      </c>
      <c r="JXK67" s="880">
        <f t="shared" ref="JXK67" si="3699">JXK60*$C$66</f>
        <v>0</v>
      </c>
      <c r="JXM67" s="880">
        <f t="shared" ref="JXM67" si="3700">JXM60*$C$66</f>
        <v>0</v>
      </c>
      <c r="JXO67" s="880">
        <f t="shared" ref="JXO67" si="3701">JXO60*$C$66</f>
        <v>0</v>
      </c>
      <c r="JXQ67" s="880">
        <f t="shared" ref="JXQ67" si="3702">JXQ60*$C$66</f>
        <v>0</v>
      </c>
      <c r="JXS67" s="880">
        <f t="shared" ref="JXS67" si="3703">JXS60*$C$66</f>
        <v>0</v>
      </c>
      <c r="JXU67" s="880">
        <f t="shared" ref="JXU67" si="3704">JXU60*$C$66</f>
        <v>0</v>
      </c>
      <c r="JXW67" s="880">
        <f t="shared" ref="JXW67" si="3705">JXW60*$C$66</f>
        <v>0</v>
      </c>
      <c r="JXY67" s="880">
        <f t="shared" ref="JXY67" si="3706">JXY60*$C$66</f>
        <v>0</v>
      </c>
      <c r="JYA67" s="880">
        <f t="shared" ref="JYA67" si="3707">JYA60*$C$66</f>
        <v>0</v>
      </c>
      <c r="JYC67" s="880">
        <f t="shared" ref="JYC67" si="3708">JYC60*$C$66</f>
        <v>0</v>
      </c>
      <c r="JYE67" s="880">
        <f t="shared" ref="JYE67" si="3709">JYE60*$C$66</f>
        <v>0</v>
      </c>
      <c r="JYG67" s="880">
        <f t="shared" ref="JYG67" si="3710">JYG60*$C$66</f>
        <v>0</v>
      </c>
      <c r="JYI67" s="880">
        <f t="shared" ref="JYI67" si="3711">JYI60*$C$66</f>
        <v>0</v>
      </c>
      <c r="JYK67" s="880">
        <f t="shared" ref="JYK67" si="3712">JYK60*$C$66</f>
        <v>0</v>
      </c>
      <c r="JYM67" s="880">
        <f t="shared" ref="JYM67" si="3713">JYM60*$C$66</f>
        <v>0</v>
      </c>
      <c r="JYO67" s="880">
        <f t="shared" ref="JYO67" si="3714">JYO60*$C$66</f>
        <v>0</v>
      </c>
      <c r="JYQ67" s="880">
        <f t="shared" ref="JYQ67" si="3715">JYQ60*$C$66</f>
        <v>0</v>
      </c>
      <c r="JYS67" s="880">
        <f t="shared" ref="JYS67" si="3716">JYS60*$C$66</f>
        <v>0</v>
      </c>
      <c r="JYU67" s="880">
        <f t="shared" ref="JYU67" si="3717">JYU60*$C$66</f>
        <v>0</v>
      </c>
      <c r="JYW67" s="880">
        <f t="shared" ref="JYW67" si="3718">JYW60*$C$66</f>
        <v>0</v>
      </c>
      <c r="JYY67" s="880">
        <f t="shared" ref="JYY67" si="3719">JYY60*$C$66</f>
        <v>0</v>
      </c>
      <c r="JZA67" s="880">
        <f t="shared" ref="JZA67" si="3720">JZA60*$C$66</f>
        <v>0</v>
      </c>
      <c r="JZC67" s="880">
        <f t="shared" ref="JZC67" si="3721">JZC60*$C$66</f>
        <v>0</v>
      </c>
      <c r="JZE67" s="880">
        <f t="shared" ref="JZE67" si="3722">JZE60*$C$66</f>
        <v>0</v>
      </c>
      <c r="JZG67" s="880">
        <f t="shared" ref="JZG67" si="3723">JZG60*$C$66</f>
        <v>0</v>
      </c>
      <c r="JZI67" s="880">
        <f t="shared" ref="JZI67" si="3724">JZI60*$C$66</f>
        <v>0</v>
      </c>
      <c r="JZK67" s="880">
        <f t="shared" ref="JZK67" si="3725">JZK60*$C$66</f>
        <v>0</v>
      </c>
      <c r="JZM67" s="880">
        <f t="shared" ref="JZM67" si="3726">JZM60*$C$66</f>
        <v>0</v>
      </c>
      <c r="JZO67" s="880">
        <f t="shared" ref="JZO67" si="3727">JZO60*$C$66</f>
        <v>0</v>
      </c>
      <c r="JZQ67" s="880">
        <f t="shared" ref="JZQ67" si="3728">JZQ60*$C$66</f>
        <v>0</v>
      </c>
      <c r="JZS67" s="880">
        <f t="shared" ref="JZS67" si="3729">JZS60*$C$66</f>
        <v>0</v>
      </c>
      <c r="JZU67" s="880">
        <f t="shared" ref="JZU67" si="3730">JZU60*$C$66</f>
        <v>0</v>
      </c>
      <c r="JZW67" s="880">
        <f t="shared" ref="JZW67" si="3731">JZW60*$C$66</f>
        <v>0</v>
      </c>
      <c r="JZY67" s="880">
        <f t="shared" ref="JZY67" si="3732">JZY60*$C$66</f>
        <v>0</v>
      </c>
      <c r="KAA67" s="880">
        <f t="shared" ref="KAA67" si="3733">KAA60*$C$66</f>
        <v>0</v>
      </c>
      <c r="KAC67" s="880">
        <f t="shared" ref="KAC67" si="3734">KAC60*$C$66</f>
        <v>0</v>
      </c>
      <c r="KAE67" s="880">
        <f t="shared" ref="KAE67" si="3735">KAE60*$C$66</f>
        <v>0</v>
      </c>
      <c r="KAG67" s="880">
        <f t="shared" ref="KAG67" si="3736">KAG60*$C$66</f>
        <v>0</v>
      </c>
      <c r="KAI67" s="880">
        <f t="shared" ref="KAI67" si="3737">KAI60*$C$66</f>
        <v>0</v>
      </c>
      <c r="KAK67" s="880">
        <f t="shared" ref="KAK67" si="3738">KAK60*$C$66</f>
        <v>0</v>
      </c>
      <c r="KAM67" s="880">
        <f t="shared" ref="KAM67" si="3739">KAM60*$C$66</f>
        <v>0</v>
      </c>
      <c r="KAO67" s="880">
        <f t="shared" ref="KAO67" si="3740">KAO60*$C$66</f>
        <v>0</v>
      </c>
      <c r="KAQ67" s="880">
        <f t="shared" ref="KAQ67" si="3741">KAQ60*$C$66</f>
        <v>0</v>
      </c>
      <c r="KAS67" s="880">
        <f t="shared" ref="KAS67" si="3742">KAS60*$C$66</f>
        <v>0</v>
      </c>
      <c r="KAU67" s="880">
        <f t="shared" ref="KAU67" si="3743">KAU60*$C$66</f>
        <v>0</v>
      </c>
      <c r="KAW67" s="880">
        <f t="shared" ref="KAW67" si="3744">KAW60*$C$66</f>
        <v>0</v>
      </c>
      <c r="KAY67" s="880">
        <f t="shared" ref="KAY67" si="3745">KAY60*$C$66</f>
        <v>0</v>
      </c>
      <c r="KBA67" s="880">
        <f t="shared" ref="KBA67" si="3746">KBA60*$C$66</f>
        <v>0</v>
      </c>
      <c r="KBC67" s="880">
        <f t="shared" ref="KBC67" si="3747">KBC60*$C$66</f>
        <v>0</v>
      </c>
      <c r="KBE67" s="880">
        <f t="shared" ref="KBE67" si="3748">KBE60*$C$66</f>
        <v>0</v>
      </c>
      <c r="KBG67" s="880">
        <f t="shared" ref="KBG67" si="3749">KBG60*$C$66</f>
        <v>0</v>
      </c>
      <c r="KBI67" s="880">
        <f t="shared" ref="KBI67" si="3750">KBI60*$C$66</f>
        <v>0</v>
      </c>
      <c r="KBK67" s="880">
        <f t="shared" ref="KBK67" si="3751">KBK60*$C$66</f>
        <v>0</v>
      </c>
      <c r="KBM67" s="880">
        <f t="shared" ref="KBM67" si="3752">KBM60*$C$66</f>
        <v>0</v>
      </c>
      <c r="KBO67" s="880">
        <f t="shared" ref="KBO67" si="3753">KBO60*$C$66</f>
        <v>0</v>
      </c>
      <c r="KBQ67" s="880">
        <f t="shared" ref="KBQ67" si="3754">KBQ60*$C$66</f>
        <v>0</v>
      </c>
      <c r="KBS67" s="880">
        <f t="shared" ref="KBS67" si="3755">KBS60*$C$66</f>
        <v>0</v>
      </c>
      <c r="KBU67" s="880">
        <f t="shared" ref="KBU67" si="3756">KBU60*$C$66</f>
        <v>0</v>
      </c>
      <c r="KBW67" s="880">
        <f t="shared" ref="KBW67" si="3757">KBW60*$C$66</f>
        <v>0</v>
      </c>
      <c r="KBY67" s="880">
        <f t="shared" ref="KBY67" si="3758">KBY60*$C$66</f>
        <v>0</v>
      </c>
      <c r="KCA67" s="880">
        <f t="shared" ref="KCA67" si="3759">KCA60*$C$66</f>
        <v>0</v>
      </c>
      <c r="KCC67" s="880">
        <f t="shared" ref="KCC67" si="3760">KCC60*$C$66</f>
        <v>0</v>
      </c>
      <c r="KCE67" s="880">
        <f t="shared" ref="KCE67" si="3761">KCE60*$C$66</f>
        <v>0</v>
      </c>
      <c r="KCG67" s="880">
        <f t="shared" ref="KCG67" si="3762">KCG60*$C$66</f>
        <v>0</v>
      </c>
      <c r="KCI67" s="880">
        <f t="shared" ref="KCI67" si="3763">KCI60*$C$66</f>
        <v>0</v>
      </c>
      <c r="KCK67" s="880">
        <f t="shared" ref="KCK67" si="3764">KCK60*$C$66</f>
        <v>0</v>
      </c>
      <c r="KCM67" s="880">
        <f t="shared" ref="KCM67" si="3765">KCM60*$C$66</f>
        <v>0</v>
      </c>
      <c r="KCO67" s="880">
        <f t="shared" ref="KCO67" si="3766">KCO60*$C$66</f>
        <v>0</v>
      </c>
      <c r="KCQ67" s="880">
        <f t="shared" ref="KCQ67" si="3767">KCQ60*$C$66</f>
        <v>0</v>
      </c>
      <c r="KCS67" s="880">
        <f t="shared" ref="KCS67" si="3768">KCS60*$C$66</f>
        <v>0</v>
      </c>
      <c r="KCU67" s="880">
        <f t="shared" ref="KCU67" si="3769">KCU60*$C$66</f>
        <v>0</v>
      </c>
      <c r="KCW67" s="880">
        <f t="shared" ref="KCW67" si="3770">KCW60*$C$66</f>
        <v>0</v>
      </c>
      <c r="KCY67" s="880">
        <f t="shared" ref="KCY67" si="3771">KCY60*$C$66</f>
        <v>0</v>
      </c>
      <c r="KDA67" s="880">
        <f t="shared" ref="KDA67" si="3772">KDA60*$C$66</f>
        <v>0</v>
      </c>
      <c r="KDC67" s="880">
        <f t="shared" ref="KDC67" si="3773">KDC60*$C$66</f>
        <v>0</v>
      </c>
      <c r="KDE67" s="880">
        <f t="shared" ref="KDE67" si="3774">KDE60*$C$66</f>
        <v>0</v>
      </c>
      <c r="KDG67" s="880">
        <f t="shared" ref="KDG67" si="3775">KDG60*$C$66</f>
        <v>0</v>
      </c>
      <c r="KDI67" s="880">
        <f t="shared" ref="KDI67" si="3776">KDI60*$C$66</f>
        <v>0</v>
      </c>
      <c r="KDK67" s="880">
        <f t="shared" ref="KDK67" si="3777">KDK60*$C$66</f>
        <v>0</v>
      </c>
      <c r="KDM67" s="880">
        <f t="shared" ref="KDM67" si="3778">KDM60*$C$66</f>
        <v>0</v>
      </c>
      <c r="KDO67" s="880">
        <f t="shared" ref="KDO67" si="3779">KDO60*$C$66</f>
        <v>0</v>
      </c>
      <c r="KDQ67" s="880">
        <f t="shared" ref="KDQ67" si="3780">KDQ60*$C$66</f>
        <v>0</v>
      </c>
      <c r="KDS67" s="880">
        <f t="shared" ref="KDS67" si="3781">KDS60*$C$66</f>
        <v>0</v>
      </c>
      <c r="KDU67" s="880">
        <f t="shared" ref="KDU67" si="3782">KDU60*$C$66</f>
        <v>0</v>
      </c>
      <c r="KDW67" s="880">
        <f t="shared" ref="KDW67" si="3783">KDW60*$C$66</f>
        <v>0</v>
      </c>
      <c r="KDY67" s="880">
        <f t="shared" ref="KDY67" si="3784">KDY60*$C$66</f>
        <v>0</v>
      </c>
      <c r="KEA67" s="880">
        <f t="shared" ref="KEA67" si="3785">KEA60*$C$66</f>
        <v>0</v>
      </c>
      <c r="KEC67" s="880">
        <f t="shared" ref="KEC67" si="3786">KEC60*$C$66</f>
        <v>0</v>
      </c>
      <c r="KEE67" s="880">
        <f t="shared" ref="KEE67" si="3787">KEE60*$C$66</f>
        <v>0</v>
      </c>
      <c r="KEG67" s="880">
        <f t="shared" ref="KEG67" si="3788">KEG60*$C$66</f>
        <v>0</v>
      </c>
      <c r="KEI67" s="880">
        <f t="shared" ref="KEI67" si="3789">KEI60*$C$66</f>
        <v>0</v>
      </c>
      <c r="KEK67" s="880">
        <f t="shared" ref="KEK67" si="3790">KEK60*$C$66</f>
        <v>0</v>
      </c>
      <c r="KEM67" s="880">
        <f t="shared" ref="KEM67" si="3791">KEM60*$C$66</f>
        <v>0</v>
      </c>
      <c r="KEO67" s="880">
        <f t="shared" ref="KEO67" si="3792">KEO60*$C$66</f>
        <v>0</v>
      </c>
      <c r="KEQ67" s="880">
        <f t="shared" ref="KEQ67" si="3793">KEQ60*$C$66</f>
        <v>0</v>
      </c>
      <c r="KES67" s="880">
        <f t="shared" ref="KES67" si="3794">KES60*$C$66</f>
        <v>0</v>
      </c>
      <c r="KEU67" s="880">
        <f t="shared" ref="KEU67" si="3795">KEU60*$C$66</f>
        <v>0</v>
      </c>
      <c r="KEW67" s="880">
        <f t="shared" ref="KEW67" si="3796">KEW60*$C$66</f>
        <v>0</v>
      </c>
      <c r="KEY67" s="880">
        <f t="shared" ref="KEY67" si="3797">KEY60*$C$66</f>
        <v>0</v>
      </c>
      <c r="KFA67" s="880">
        <f t="shared" ref="KFA67" si="3798">KFA60*$C$66</f>
        <v>0</v>
      </c>
      <c r="KFC67" s="880">
        <f t="shared" ref="KFC67" si="3799">KFC60*$C$66</f>
        <v>0</v>
      </c>
      <c r="KFE67" s="880">
        <f t="shared" ref="KFE67" si="3800">KFE60*$C$66</f>
        <v>0</v>
      </c>
      <c r="KFG67" s="880">
        <f t="shared" ref="KFG67" si="3801">KFG60*$C$66</f>
        <v>0</v>
      </c>
      <c r="KFI67" s="880">
        <f t="shared" ref="KFI67" si="3802">KFI60*$C$66</f>
        <v>0</v>
      </c>
      <c r="KFK67" s="880">
        <f t="shared" ref="KFK67" si="3803">KFK60*$C$66</f>
        <v>0</v>
      </c>
      <c r="KFM67" s="880">
        <f t="shared" ref="KFM67" si="3804">KFM60*$C$66</f>
        <v>0</v>
      </c>
      <c r="KFO67" s="880">
        <f t="shared" ref="KFO67" si="3805">KFO60*$C$66</f>
        <v>0</v>
      </c>
      <c r="KFQ67" s="880">
        <f t="shared" ref="KFQ67" si="3806">KFQ60*$C$66</f>
        <v>0</v>
      </c>
      <c r="KFS67" s="880">
        <f t="shared" ref="KFS67" si="3807">KFS60*$C$66</f>
        <v>0</v>
      </c>
      <c r="KFU67" s="880">
        <f t="shared" ref="KFU67" si="3808">KFU60*$C$66</f>
        <v>0</v>
      </c>
      <c r="KFW67" s="880">
        <f t="shared" ref="KFW67" si="3809">KFW60*$C$66</f>
        <v>0</v>
      </c>
      <c r="KFY67" s="880">
        <f t="shared" ref="KFY67" si="3810">KFY60*$C$66</f>
        <v>0</v>
      </c>
      <c r="KGA67" s="880">
        <f t="shared" ref="KGA67" si="3811">KGA60*$C$66</f>
        <v>0</v>
      </c>
      <c r="KGC67" s="880">
        <f t="shared" ref="KGC67" si="3812">KGC60*$C$66</f>
        <v>0</v>
      </c>
      <c r="KGE67" s="880">
        <f t="shared" ref="KGE67" si="3813">KGE60*$C$66</f>
        <v>0</v>
      </c>
      <c r="KGG67" s="880">
        <f t="shared" ref="KGG67" si="3814">KGG60*$C$66</f>
        <v>0</v>
      </c>
      <c r="KGI67" s="880">
        <f t="shared" ref="KGI67" si="3815">KGI60*$C$66</f>
        <v>0</v>
      </c>
      <c r="KGK67" s="880">
        <f t="shared" ref="KGK67" si="3816">KGK60*$C$66</f>
        <v>0</v>
      </c>
      <c r="KGM67" s="880">
        <f t="shared" ref="KGM67" si="3817">KGM60*$C$66</f>
        <v>0</v>
      </c>
      <c r="KGO67" s="880">
        <f t="shared" ref="KGO67" si="3818">KGO60*$C$66</f>
        <v>0</v>
      </c>
      <c r="KGQ67" s="880">
        <f t="shared" ref="KGQ67" si="3819">KGQ60*$C$66</f>
        <v>0</v>
      </c>
      <c r="KGS67" s="880">
        <f t="shared" ref="KGS67" si="3820">KGS60*$C$66</f>
        <v>0</v>
      </c>
      <c r="KGU67" s="880">
        <f t="shared" ref="KGU67" si="3821">KGU60*$C$66</f>
        <v>0</v>
      </c>
      <c r="KGW67" s="880">
        <f t="shared" ref="KGW67" si="3822">KGW60*$C$66</f>
        <v>0</v>
      </c>
      <c r="KGY67" s="880">
        <f t="shared" ref="KGY67" si="3823">KGY60*$C$66</f>
        <v>0</v>
      </c>
      <c r="KHA67" s="880">
        <f t="shared" ref="KHA67" si="3824">KHA60*$C$66</f>
        <v>0</v>
      </c>
      <c r="KHC67" s="880">
        <f t="shared" ref="KHC67" si="3825">KHC60*$C$66</f>
        <v>0</v>
      </c>
      <c r="KHE67" s="880">
        <f t="shared" ref="KHE67" si="3826">KHE60*$C$66</f>
        <v>0</v>
      </c>
      <c r="KHG67" s="880">
        <f t="shared" ref="KHG67" si="3827">KHG60*$C$66</f>
        <v>0</v>
      </c>
      <c r="KHI67" s="880">
        <f t="shared" ref="KHI67" si="3828">KHI60*$C$66</f>
        <v>0</v>
      </c>
      <c r="KHK67" s="880">
        <f t="shared" ref="KHK67" si="3829">KHK60*$C$66</f>
        <v>0</v>
      </c>
      <c r="KHM67" s="880">
        <f t="shared" ref="KHM67" si="3830">KHM60*$C$66</f>
        <v>0</v>
      </c>
      <c r="KHO67" s="880">
        <f t="shared" ref="KHO67" si="3831">KHO60*$C$66</f>
        <v>0</v>
      </c>
      <c r="KHQ67" s="880">
        <f t="shared" ref="KHQ67" si="3832">KHQ60*$C$66</f>
        <v>0</v>
      </c>
      <c r="KHS67" s="880">
        <f t="shared" ref="KHS67" si="3833">KHS60*$C$66</f>
        <v>0</v>
      </c>
      <c r="KHU67" s="880">
        <f t="shared" ref="KHU67" si="3834">KHU60*$C$66</f>
        <v>0</v>
      </c>
      <c r="KHW67" s="880">
        <f t="shared" ref="KHW67" si="3835">KHW60*$C$66</f>
        <v>0</v>
      </c>
      <c r="KHY67" s="880">
        <f t="shared" ref="KHY67" si="3836">KHY60*$C$66</f>
        <v>0</v>
      </c>
      <c r="KIA67" s="880">
        <f t="shared" ref="KIA67" si="3837">KIA60*$C$66</f>
        <v>0</v>
      </c>
      <c r="KIC67" s="880">
        <f t="shared" ref="KIC67" si="3838">KIC60*$C$66</f>
        <v>0</v>
      </c>
      <c r="KIE67" s="880">
        <f t="shared" ref="KIE67" si="3839">KIE60*$C$66</f>
        <v>0</v>
      </c>
      <c r="KIG67" s="880">
        <f t="shared" ref="KIG67" si="3840">KIG60*$C$66</f>
        <v>0</v>
      </c>
      <c r="KII67" s="880">
        <f t="shared" ref="KII67" si="3841">KII60*$C$66</f>
        <v>0</v>
      </c>
      <c r="KIK67" s="880">
        <f t="shared" ref="KIK67" si="3842">KIK60*$C$66</f>
        <v>0</v>
      </c>
      <c r="KIM67" s="880">
        <f t="shared" ref="KIM67" si="3843">KIM60*$C$66</f>
        <v>0</v>
      </c>
      <c r="KIO67" s="880">
        <f t="shared" ref="KIO67" si="3844">KIO60*$C$66</f>
        <v>0</v>
      </c>
      <c r="KIQ67" s="880">
        <f t="shared" ref="KIQ67" si="3845">KIQ60*$C$66</f>
        <v>0</v>
      </c>
      <c r="KIS67" s="880">
        <f t="shared" ref="KIS67" si="3846">KIS60*$C$66</f>
        <v>0</v>
      </c>
      <c r="KIU67" s="880">
        <f t="shared" ref="KIU67" si="3847">KIU60*$C$66</f>
        <v>0</v>
      </c>
      <c r="KIW67" s="880">
        <f t="shared" ref="KIW67" si="3848">KIW60*$C$66</f>
        <v>0</v>
      </c>
      <c r="KIY67" s="880">
        <f t="shared" ref="KIY67" si="3849">KIY60*$C$66</f>
        <v>0</v>
      </c>
      <c r="KJA67" s="880">
        <f t="shared" ref="KJA67" si="3850">KJA60*$C$66</f>
        <v>0</v>
      </c>
      <c r="KJC67" s="880">
        <f t="shared" ref="KJC67" si="3851">KJC60*$C$66</f>
        <v>0</v>
      </c>
      <c r="KJE67" s="880">
        <f t="shared" ref="KJE67" si="3852">KJE60*$C$66</f>
        <v>0</v>
      </c>
      <c r="KJG67" s="880">
        <f t="shared" ref="KJG67" si="3853">KJG60*$C$66</f>
        <v>0</v>
      </c>
      <c r="KJI67" s="880">
        <f t="shared" ref="KJI67" si="3854">KJI60*$C$66</f>
        <v>0</v>
      </c>
      <c r="KJK67" s="880">
        <f t="shared" ref="KJK67" si="3855">KJK60*$C$66</f>
        <v>0</v>
      </c>
      <c r="KJM67" s="880">
        <f t="shared" ref="KJM67" si="3856">KJM60*$C$66</f>
        <v>0</v>
      </c>
      <c r="KJO67" s="880">
        <f t="shared" ref="KJO67" si="3857">KJO60*$C$66</f>
        <v>0</v>
      </c>
      <c r="KJQ67" s="880">
        <f t="shared" ref="KJQ67" si="3858">KJQ60*$C$66</f>
        <v>0</v>
      </c>
      <c r="KJS67" s="880">
        <f t="shared" ref="KJS67" si="3859">KJS60*$C$66</f>
        <v>0</v>
      </c>
      <c r="KJU67" s="880">
        <f t="shared" ref="KJU67" si="3860">KJU60*$C$66</f>
        <v>0</v>
      </c>
      <c r="KJW67" s="880">
        <f t="shared" ref="KJW67" si="3861">KJW60*$C$66</f>
        <v>0</v>
      </c>
      <c r="KJY67" s="880">
        <f t="shared" ref="KJY67" si="3862">KJY60*$C$66</f>
        <v>0</v>
      </c>
      <c r="KKA67" s="880">
        <f t="shared" ref="KKA67" si="3863">KKA60*$C$66</f>
        <v>0</v>
      </c>
      <c r="KKC67" s="880">
        <f t="shared" ref="KKC67" si="3864">KKC60*$C$66</f>
        <v>0</v>
      </c>
      <c r="KKE67" s="880">
        <f t="shared" ref="KKE67" si="3865">KKE60*$C$66</f>
        <v>0</v>
      </c>
      <c r="KKG67" s="880">
        <f t="shared" ref="KKG67" si="3866">KKG60*$C$66</f>
        <v>0</v>
      </c>
      <c r="KKI67" s="880">
        <f t="shared" ref="KKI67" si="3867">KKI60*$C$66</f>
        <v>0</v>
      </c>
      <c r="KKK67" s="880">
        <f t="shared" ref="KKK67" si="3868">KKK60*$C$66</f>
        <v>0</v>
      </c>
      <c r="KKM67" s="880">
        <f t="shared" ref="KKM67" si="3869">KKM60*$C$66</f>
        <v>0</v>
      </c>
      <c r="KKO67" s="880">
        <f t="shared" ref="KKO67" si="3870">KKO60*$C$66</f>
        <v>0</v>
      </c>
      <c r="KKQ67" s="880">
        <f t="shared" ref="KKQ67" si="3871">KKQ60*$C$66</f>
        <v>0</v>
      </c>
      <c r="KKS67" s="880">
        <f t="shared" ref="KKS67" si="3872">KKS60*$C$66</f>
        <v>0</v>
      </c>
      <c r="KKU67" s="880">
        <f t="shared" ref="KKU67" si="3873">KKU60*$C$66</f>
        <v>0</v>
      </c>
      <c r="KKW67" s="880">
        <f t="shared" ref="KKW67" si="3874">KKW60*$C$66</f>
        <v>0</v>
      </c>
      <c r="KKY67" s="880">
        <f t="shared" ref="KKY67" si="3875">KKY60*$C$66</f>
        <v>0</v>
      </c>
      <c r="KLA67" s="880">
        <f t="shared" ref="KLA67" si="3876">KLA60*$C$66</f>
        <v>0</v>
      </c>
      <c r="KLC67" s="880">
        <f t="shared" ref="KLC67" si="3877">KLC60*$C$66</f>
        <v>0</v>
      </c>
      <c r="KLE67" s="880">
        <f t="shared" ref="KLE67" si="3878">KLE60*$C$66</f>
        <v>0</v>
      </c>
      <c r="KLG67" s="880">
        <f t="shared" ref="KLG67" si="3879">KLG60*$C$66</f>
        <v>0</v>
      </c>
      <c r="KLI67" s="880">
        <f t="shared" ref="KLI67" si="3880">KLI60*$C$66</f>
        <v>0</v>
      </c>
      <c r="KLK67" s="880">
        <f t="shared" ref="KLK67" si="3881">KLK60*$C$66</f>
        <v>0</v>
      </c>
      <c r="KLM67" s="880">
        <f t="shared" ref="KLM67" si="3882">KLM60*$C$66</f>
        <v>0</v>
      </c>
      <c r="KLO67" s="880">
        <f t="shared" ref="KLO67" si="3883">KLO60*$C$66</f>
        <v>0</v>
      </c>
      <c r="KLQ67" s="880">
        <f t="shared" ref="KLQ67" si="3884">KLQ60*$C$66</f>
        <v>0</v>
      </c>
      <c r="KLS67" s="880">
        <f t="shared" ref="KLS67" si="3885">KLS60*$C$66</f>
        <v>0</v>
      </c>
      <c r="KLU67" s="880">
        <f t="shared" ref="KLU67" si="3886">KLU60*$C$66</f>
        <v>0</v>
      </c>
      <c r="KLW67" s="880">
        <f t="shared" ref="KLW67" si="3887">KLW60*$C$66</f>
        <v>0</v>
      </c>
      <c r="KLY67" s="880">
        <f t="shared" ref="KLY67" si="3888">KLY60*$C$66</f>
        <v>0</v>
      </c>
      <c r="KMA67" s="880">
        <f t="shared" ref="KMA67" si="3889">KMA60*$C$66</f>
        <v>0</v>
      </c>
      <c r="KMC67" s="880">
        <f t="shared" ref="KMC67" si="3890">KMC60*$C$66</f>
        <v>0</v>
      </c>
      <c r="KME67" s="880">
        <f t="shared" ref="KME67" si="3891">KME60*$C$66</f>
        <v>0</v>
      </c>
      <c r="KMG67" s="880">
        <f t="shared" ref="KMG67" si="3892">KMG60*$C$66</f>
        <v>0</v>
      </c>
      <c r="KMI67" s="880">
        <f t="shared" ref="KMI67" si="3893">KMI60*$C$66</f>
        <v>0</v>
      </c>
      <c r="KMK67" s="880">
        <f t="shared" ref="KMK67" si="3894">KMK60*$C$66</f>
        <v>0</v>
      </c>
      <c r="KMM67" s="880">
        <f t="shared" ref="KMM67" si="3895">KMM60*$C$66</f>
        <v>0</v>
      </c>
      <c r="KMO67" s="880">
        <f t="shared" ref="KMO67" si="3896">KMO60*$C$66</f>
        <v>0</v>
      </c>
      <c r="KMQ67" s="880">
        <f t="shared" ref="KMQ67" si="3897">KMQ60*$C$66</f>
        <v>0</v>
      </c>
      <c r="KMS67" s="880">
        <f t="shared" ref="KMS67" si="3898">KMS60*$C$66</f>
        <v>0</v>
      </c>
      <c r="KMU67" s="880">
        <f t="shared" ref="KMU67" si="3899">KMU60*$C$66</f>
        <v>0</v>
      </c>
      <c r="KMW67" s="880">
        <f t="shared" ref="KMW67" si="3900">KMW60*$C$66</f>
        <v>0</v>
      </c>
      <c r="KMY67" s="880">
        <f t="shared" ref="KMY67" si="3901">KMY60*$C$66</f>
        <v>0</v>
      </c>
      <c r="KNA67" s="880">
        <f t="shared" ref="KNA67" si="3902">KNA60*$C$66</f>
        <v>0</v>
      </c>
      <c r="KNC67" s="880">
        <f t="shared" ref="KNC67" si="3903">KNC60*$C$66</f>
        <v>0</v>
      </c>
      <c r="KNE67" s="880">
        <f t="shared" ref="KNE67" si="3904">KNE60*$C$66</f>
        <v>0</v>
      </c>
      <c r="KNG67" s="880">
        <f t="shared" ref="KNG67" si="3905">KNG60*$C$66</f>
        <v>0</v>
      </c>
      <c r="KNI67" s="880">
        <f t="shared" ref="KNI67" si="3906">KNI60*$C$66</f>
        <v>0</v>
      </c>
      <c r="KNK67" s="880">
        <f t="shared" ref="KNK67" si="3907">KNK60*$C$66</f>
        <v>0</v>
      </c>
      <c r="KNM67" s="880">
        <f t="shared" ref="KNM67" si="3908">KNM60*$C$66</f>
        <v>0</v>
      </c>
      <c r="KNO67" s="880">
        <f t="shared" ref="KNO67" si="3909">KNO60*$C$66</f>
        <v>0</v>
      </c>
      <c r="KNQ67" s="880">
        <f t="shared" ref="KNQ67" si="3910">KNQ60*$C$66</f>
        <v>0</v>
      </c>
      <c r="KNS67" s="880">
        <f t="shared" ref="KNS67" si="3911">KNS60*$C$66</f>
        <v>0</v>
      </c>
      <c r="KNU67" s="880">
        <f t="shared" ref="KNU67" si="3912">KNU60*$C$66</f>
        <v>0</v>
      </c>
      <c r="KNW67" s="880">
        <f t="shared" ref="KNW67" si="3913">KNW60*$C$66</f>
        <v>0</v>
      </c>
      <c r="KNY67" s="880">
        <f t="shared" ref="KNY67" si="3914">KNY60*$C$66</f>
        <v>0</v>
      </c>
      <c r="KOA67" s="880">
        <f t="shared" ref="KOA67" si="3915">KOA60*$C$66</f>
        <v>0</v>
      </c>
      <c r="KOC67" s="880">
        <f t="shared" ref="KOC67" si="3916">KOC60*$C$66</f>
        <v>0</v>
      </c>
      <c r="KOE67" s="880">
        <f t="shared" ref="KOE67" si="3917">KOE60*$C$66</f>
        <v>0</v>
      </c>
      <c r="KOG67" s="880">
        <f t="shared" ref="KOG67" si="3918">KOG60*$C$66</f>
        <v>0</v>
      </c>
      <c r="KOI67" s="880">
        <f t="shared" ref="KOI67" si="3919">KOI60*$C$66</f>
        <v>0</v>
      </c>
      <c r="KOK67" s="880">
        <f t="shared" ref="KOK67" si="3920">KOK60*$C$66</f>
        <v>0</v>
      </c>
      <c r="KOM67" s="880">
        <f t="shared" ref="KOM67" si="3921">KOM60*$C$66</f>
        <v>0</v>
      </c>
      <c r="KOO67" s="880">
        <f t="shared" ref="KOO67" si="3922">KOO60*$C$66</f>
        <v>0</v>
      </c>
      <c r="KOQ67" s="880">
        <f t="shared" ref="KOQ67" si="3923">KOQ60*$C$66</f>
        <v>0</v>
      </c>
      <c r="KOS67" s="880">
        <f t="shared" ref="KOS67" si="3924">KOS60*$C$66</f>
        <v>0</v>
      </c>
      <c r="KOU67" s="880">
        <f t="shared" ref="KOU67" si="3925">KOU60*$C$66</f>
        <v>0</v>
      </c>
      <c r="KOW67" s="880">
        <f t="shared" ref="KOW67" si="3926">KOW60*$C$66</f>
        <v>0</v>
      </c>
      <c r="KOY67" s="880">
        <f t="shared" ref="KOY67" si="3927">KOY60*$C$66</f>
        <v>0</v>
      </c>
      <c r="KPA67" s="880">
        <f t="shared" ref="KPA67" si="3928">KPA60*$C$66</f>
        <v>0</v>
      </c>
      <c r="KPC67" s="880">
        <f t="shared" ref="KPC67" si="3929">KPC60*$C$66</f>
        <v>0</v>
      </c>
      <c r="KPE67" s="880">
        <f t="shared" ref="KPE67" si="3930">KPE60*$C$66</f>
        <v>0</v>
      </c>
      <c r="KPG67" s="880">
        <f t="shared" ref="KPG67" si="3931">KPG60*$C$66</f>
        <v>0</v>
      </c>
      <c r="KPI67" s="880">
        <f t="shared" ref="KPI67" si="3932">KPI60*$C$66</f>
        <v>0</v>
      </c>
      <c r="KPK67" s="880">
        <f t="shared" ref="KPK67" si="3933">KPK60*$C$66</f>
        <v>0</v>
      </c>
      <c r="KPM67" s="880">
        <f t="shared" ref="KPM67" si="3934">KPM60*$C$66</f>
        <v>0</v>
      </c>
      <c r="KPO67" s="880">
        <f t="shared" ref="KPO67" si="3935">KPO60*$C$66</f>
        <v>0</v>
      </c>
      <c r="KPQ67" s="880">
        <f t="shared" ref="KPQ67" si="3936">KPQ60*$C$66</f>
        <v>0</v>
      </c>
      <c r="KPS67" s="880">
        <f t="shared" ref="KPS67" si="3937">KPS60*$C$66</f>
        <v>0</v>
      </c>
      <c r="KPU67" s="880">
        <f t="shared" ref="KPU67" si="3938">KPU60*$C$66</f>
        <v>0</v>
      </c>
      <c r="KPW67" s="880">
        <f t="shared" ref="KPW67" si="3939">KPW60*$C$66</f>
        <v>0</v>
      </c>
      <c r="KPY67" s="880">
        <f t="shared" ref="KPY67" si="3940">KPY60*$C$66</f>
        <v>0</v>
      </c>
      <c r="KQA67" s="880">
        <f t="shared" ref="KQA67" si="3941">KQA60*$C$66</f>
        <v>0</v>
      </c>
      <c r="KQC67" s="880">
        <f t="shared" ref="KQC67" si="3942">KQC60*$C$66</f>
        <v>0</v>
      </c>
      <c r="KQE67" s="880">
        <f t="shared" ref="KQE67" si="3943">KQE60*$C$66</f>
        <v>0</v>
      </c>
      <c r="KQG67" s="880">
        <f t="shared" ref="KQG67" si="3944">KQG60*$C$66</f>
        <v>0</v>
      </c>
      <c r="KQI67" s="880">
        <f t="shared" ref="KQI67" si="3945">KQI60*$C$66</f>
        <v>0</v>
      </c>
      <c r="KQK67" s="880">
        <f t="shared" ref="KQK67" si="3946">KQK60*$C$66</f>
        <v>0</v>
      </c>
      <c r="KQM67" s="880">
        <f t="shared" ref="KQM67" si="3947">KQM60*$C$66</f>
        <v>0</v>
      </c>
      <c r="KQO67" s="880">
        <f t="shared" ref="KQO67" si="3948">KQO60*$C$66</f>
        <v>0</v>
      </c>
      <c r="KQQ67" s="880">
        <f t="shared" ref="KQQ67" si="3949">KQQ60*$C$66</f>
        <v>0</v>
      </c>
      <c r="KQS67" s="880">
        <f t="shared" ref="KQS67" si="3950">KQS60*$C$66</f>
        <v>0</v>
      </c>
      <c r="KQU67" s="880">
        <f t="shared" ref="KQU67" si="3951">KQU60*$C$66</f>
        <v>0</v>
      </c>
      <c r="KQW67" s="880">
        <f t="shared" ref="KQW67" si="3952">KQW60*$C$66</f>
        <v>0</v>
      </c>
      <c r="KQY67" s="880">
        <f t="shared" ref="KQY67" si="3953">KQY60*$C$66</f>
        <v>0</v>
      </c>
      <c r="KRA67" s="880">
        <f t="shared" ref="KRA67" si="3954">KRA60*$C$66</f>
        <v>0</v>
      </c>
      <c r="KRC67" s="880">
        <f t="shared" ref="KRC67" si="3955">KRC60*$C$66</f>
        <v>0</v>
      </c>
      <c r="KRE67" s="880">
        <f t="shared" ref="KRE67" si="3956">KRE60*$C$66</f>
        <v>0</v>
      </c>
      <c r="KRG67" s="880">
        <f t="shared" ref="KRG67" si="3957">KRG60*$C$66</f>
        <v>0</v>
      </c>
      <c r="KRI67" s="880">
        <f t="shared" ref="KRI67" si="3958">KRI60*$C$66</f>
        <v>0</v>
      </c>
      <c r="KRK67" s="880">
        <f t="shared" ref="KRK67" si="3959">KRK60*$C$66</f>
        <v>0</v>
      </c>
      <c r="KRM67" s="880">
        <f t="shared" ref="KRM67" si="3960">KRM60*$C$66</f>
        <v>0</v>
      </c>
      <c r="KRO67" s="880">
        <f t="shared" ref="KRO67" si="3961">KRO60*$C$66</f>
        <v>0</v>
      </c>
      <c r="KRQ67" s="880">
        <f t="shared" ref="KRQ67" si="3962">KRQ60*$C$66</f>
        <v>0</v>
      </c>
      <c r="KRS67" s="880">
        <f t="shared" ref="KRS67" si="3963">KRS60*$C$66</f>
        <v>0</v>
      </c>
      <c r="KRU67" s="880">
        <f t="shared" ref="KRU67" si="3964">KRU60*$C$66</f>
        <v>0</v>
      </c>
      <c r="KRW67" s="880">
        <f t="shared" ref="KRW67" si="3965">KRW60*$C$66</f>
        <v>0</v>
      </c>
      <c r="KRY67" s="880">
        <f t="shared" ref="KRY67" si="3966">KRY60*$C$66</f>
        <v>0</v>
      </c>
      <c r="KSA67" s="880">
        <f t="shared" ref="KSA67" si="3967">KSA60*$C$66</f>
        <v>0</v>
      </c>
      <c r="KSC67" s="880">
        <f t="shared" ref="KSC67" si="3968">KSC60*$C$66</f>
        <v>0</v>
      </c>
      <c r="KSE67" s="880">
        <f t="shared" ref="KSE67" si="3969">KSE60*$C$66</f>
        <v>0</v>
      </c>
      <c r="KSG67" s="880">
        <f t="shared" ref="KSG67" si="3970">KSG60*$C$66</f>
        <v>0</v>
      </c>
      <c r="KSI67" s="880">
        <f t="shared" ref="KSI67" si="3971">KSI60*$C$66</f>
        <v>0</v>
      </c>
      <c r="KSK67" s="880">
        <f t="shared" ref="KSK67" si="3972">KSK60*$C$66</f>
        <v>0</v>
      </c>
      <c r="KSM67" s="880">
        <f t="shared" ref="KSM67" si="3973">KSM60*$C$66</f>
        <v>0</v>
      </c>
      <c r="KSO67" s="880">
        <f t="shared" ref="KSO67" si="3974">KSO60*$C$66</f>
        <v>0</v>
      </c>
      <c r="KSQ67" s="880">
        <f t="shared" ref="KSQ67" si="3975">KSQ60*$C$66</f>
        <v>0</v>
      </c>
      <c r="KSS67" s="880">
        <f t="shared" ref="KSS67" si="3976">KSS60*$C$66</f>
        <v>0</v>
      </c>
      <c r="KSU67" s="880">
        <f t="shared" ref="KSU67" si="3977">KSU60*$C$66</f>
        <v>0</v>
      </c>
      <c r="KSW67" s="880">
        <f t="shared" ref="KSW67" si="3978">KSW60*$C$66</f>
        <v>0</v>
      </c>
      <c r="KSY67" s="880">
        <f t="shared" ref="KSY67" si="3979">KSY60*$C$66</f>
        <v>0</v>
      </c>
      <c r="KTA67" s="880">
        <f t="shared" ref="KTA67" si="3980">KTA60*$C$66</f>
        <v>0</v>
      </c>
      <c r="KTC67" s="880">
        <f t="shared" ref="KTC67" si="3981">KTC60*$C$66</f>
        <v>0</v>
      </c>
      <c r="KTE67" s="880">
        <f t="shared" ref="KTE67" si="3982">KTE60*$C$66</f>
        <v>0</v>
      </c>
      <c r="KTG67" s="880">
        <f t="shared" ref="KTG67" si="3983">KTG60*$C$66</f>
        <v>0</v>
      </c>
      <c r="KTI67" s="880">
        <f t="shared" ref="KTI67" si="3984">KTI60*$C$66</f>
        <v>0</v>
      </c>
      <c r="KTK67" s="880">
        <f t="shared" ref="KTK67" si="3985">KTK60*$C$66</f>
        <v>0</v>
      </c>
      <c r="KTM67" s="880">
        <f t="shared" ref="KTM67" si="3986">KTM60*$C$66</f>
        <v>0</v>
      </c>
      <c r="KTO67" s="880">
        <f t="shared" ref="KTO67" si="3987">KTO60*$C$66</f>
        <v>0</v>
      </c>
      <c r="KTQ67" s="880">
        <f t="shared" ref="KTQ67" si="3988">KTQ60*$C$66</f>
        <v>0</v>
      </c>
      <c r="KTS67" s="880">
        <f t="shared" ref="KTS67" si="3989">KTS60*$C$66</f>
        <v>0</v>
      </c>
      <c r="KTU67" s="880">
        <f t="shared" ref="KTU67" si="3990">KTU60*$C$66</f>
        <v>0</v>
      </c>
      <c r="KTW67" s="880">
        <f t="shared" ref="KTW67" si="3991">KTW60*$C$66</f>
        <v>0</v>
      </c>
      <c r="KTY67" s="880">
        <f t="shared" ref="KTY67" si="3992">KTY60*$C$66</f>
        <v>0</v>
      </c>
      <c r="KUA67" s="880">
        <f t="shared" ref="KUA67" si="3993">KUA60*$C$66</f>
        <v>0</v>
      </c>
      <c r="KUC67" s="880">
        <f t="shared" ref="KUC67" si="3994">KUC60*$C$66</f>
        <v>0</v>
      </c>
      <c r="KUE67" s="880">
        <f t="shared" ref="KUE67" si="3995">KUE60*$C$66</f>
        <v>0</v>
      </c>
      <c r="KUG67" s="880">
        <f t="shared" ref="KUG67" si="3996">KUG60*$C$66</f>
        <v>0</v>
      </c>
      <c r="KUI67" s="880">
        <f t="shared" ref="KUI67" si="3997">KUI60*$C$66</f>
        <v>0</v>
      </c>
      <c r="KUK67" s="880">
        <f t="shared" ref="KUK67" si="3998">KUK60*$C$66</f>
        <v>0</v>
      </c>
      <c r="KUM67" s="880">
        <f t="shared" ref="KUM67" si="3999">KUM60*$C$66</f>
        <v>0</v>
      </c>
      <c r="KUO67" s="880">
        <f t="shared" ref="KUO67" si="4000">KUO60*$C$66</f>
        <v>0</v>
      </c>
      <c r="KUQ67" s="880">
        <f t="shared" ref="KUQ67" si="4001">KUQ60*$C$66</f>
        <v>0</v>
      </c>
      <c r="KUS67" s="880">
        <f t="shared" ref="KUS67" si="4002">KUS60*$C$66</f>
        <v>0</v>
      </c>
      <c r="KUU67" s="880">
        <f t="shared" ref="KUU67" si="4003">KUU60*$C$66</f>
        <v>0</v>
      </c>
      <c r="KUW67" s="880">
        <f t="shared" ref="KUW67" si="4004">KUW60*$C$66</f>
        <v>0</v>
      </c>
      <c r="KUY67" s="880">
        <f t="shared" ref="KUY67" si="4005">KUY60*$C$66</f>
        <v>0</v>
      </c>
      <c r="KVA67" s="880">
        <f t="shared" ref="KVA67" si="4006">KVA60*$C$66</f>
        <v>0</v>
      </c>
      <c r="KVC67" s="880">
        <f t="shared" ref="KVC67" si="4007">KVC60*$C$66</f>
        <v>0</v>
      </c>
      <c r="KVE67" s="880">
        <f t="shared" ref="KVE67" si="4008">KVE60*$C$66</f>
        <v>0</v>
      </c>
      <c r="KVG67" s="880">
        <f t="shared" ref="KVG67" si="4009">KVG60*$C$66</f>
        <v>0</v>
      </c>
      <c r="KVI67" s="880">
        <f t="shared" ref="KVI67" si="4010">KVI60*$C$66</f>
        <v>0</v>
      </c>
      <c r="KVK67" s="880">
        <f t="shared" ref="KVK67" si="4011">KVK60*$C$66</f>
        <v>0</v>
      </c>
      <c r="KVM67" s="880">
        <f t="shared" ref="KVM67" si="4012">KVM60*$C$66</f>
        <v>0</v>
      </c>
      <c r="KVO67" s="880">
        <f t="shared" ref="KVO67" si="4013">KVO60*$C$66</f>
        <v>0</v>
      </c>
      <c r="KVQ67" s="880">
        <f t="shared" ref="KVQ67" si="4014">KVQ60*$C$66</f>
        <v>0</v>
      </c>
      <c r="KVS67" s="880">
        <f t="shared" ref="KVS67" si="4015">KVS60*$C$66</f>
        <v>0</v>
      </c>
      <c r="KVU67" s="880">
        <f t="shared" ref="KVU67" si="4016">KVU60*$C$66</f>
        <v>0</v>
      </c>
      <c r="KVW67" s="880">
        <f t="shared" ref="KVW67" si="4017">KVW60*$C$66</f>
        <v>0</v>
      </c>
      <c r="KVY67" s="880">
        <f t="shared" ref="KVY67" si="4018">KVY60*$C$66</f>
        <v>0</v>
      </c>
      <c r="KWA67" s="880">
        <f t="shared" ref="KWA67" si="4019">KWA60*$C$66</f>
        <v>0</v>
      </c>
      <c r="KWC67" s="880">
        <f t="shared" ref="KWC67" si="4020">KWC60*$C$66</f>
        <v>0</v>
      </c>
      <c r="KWE67" s="880">
        <f t="shared" ref="KWE67" si="4021">KWE60*$C$66</f>
        <v>0</v>
      </c>
      <c r="KWG67" s="880">
        <f t="shared" ref="KWG67" si="4022">KWG60*$C$66</f>
        <v>0</v>
      </c>
      <c r="KWI67" s="880">
        <f t="shared" ref="KWI67" si="4023">KWI60*$C$66</f>
        <v>0</v>
      </c>
      <c r="KWK67" s="880">
        <f t="shared" ref="KWK67" si="4024">KWK60*$C$66</f>
        <v>0</v>
      </c>
      <c r="KWM67" s="880">
        <f t="shared" ref="KWM67" si="4025">KWM60*$C$66</f>
        <v>0</v>
      </c>
      <c r="KWO67" s="880">
        <f t="shared" ref="KWO67" si="4026">KWO60*$C$66</f>
        <v>0</v>
      </c>
      <c r="KWQ67" s="880">
        <f t="shared" ref="KWQ67" si="4027">KWQ60*$C$66</f>
        <v>0</v>
      </c>
      <c r="KWS67" s="880">
        <f t="shared" ref="KWS67" si="4028">KWS60*$C$66</f>
        <v>0</v>
      </c>
      <c r="KWU67" s="880">
        <f t="shared" ref="KWU67" si="4029">KWU60*$C$66</f>
        <v>0</v>
      </c>
      <c r="KWW67" s="880">
        <f t="shared" ref="KWW67" si="4030">KWW60*$C$66</f>
        <v>0</v>
      </c>
      <c r="KWY67" s="880">
        <f t="shared" ref="KWY67" si="4031">KWY60*$C$66</f>
        <v>0</v>
      </c>
      <c r="KXA67" s="880">
        <f t="shared" ref="KXA67" si="4032">KXA60*$C$66</f>
        <v>0</v>
      </c>
      <c r="KXC67" s="880">
        <f t="shared" ref="KXC67" si="4033">KXC60*$C$66</f>
        <v>0</v>
      </c>
      <c r="KXE67" s="880">
        <f t="shared" ref="KXE67" si="4034">KXE60*$C$66</f>
        <v>0</v>
      </c>
      <c r="KXG67" s="880">
        <f t="shared" ref="KXG67" si="4035">KXG60*$C$66</f>
        <v>0</v>
      </c>
      <c r="KXI67" s="880">
        <f t="shared" ref="KXI67" si="4036">KXI60*$C$66</f>
        <v>0</v>
      </c>
      <c r="KXK67" s="880">
        <f t="shared" ref="KXK67" si="4037">KXK60*$C$66</f>
        <v>0</v>
      </c>
      <c r="KXM67" s="880">
        <f t="shared" ref="KXM67" si="4038">KXM60*$C$66</f>
        <v>0</v>
      </c>
      <c r="KXO67" s="880">
        <f t="shared" ref="KXO67" si="4039">KXO60*$C$66</f>
        <v>0</v>
      </c>
      <c r="KXQ67" s="880">
        <f t="shared" ref="KXQ67" si="4040">KXQ60*$C$66</f>
        <v>0</v>
      </c>
      <c r="KXS67" s="880">
        <f t="shared" ref="KXS67" si="4041">KXS60*$C$66</f>
        <v>0</v>
      </c>
      <c r="KXU67" s="880">
        <f t="shared" ref="KXU67" si="4042">KXU60*$C$66</f>
        <v>0</v>
      </c>
      <c r="KXW67" s="880">
        <f t="shared" ref="KXW67" si="4043">KXW60*$C$66</f>
        <v>0</v>
      </c>
      <c r="KXY67" s="880">
        <f t="shared" ref="KXY67" si="4044">KXY60*$C$66</f>
        <v>0</v>
      </c>
      <c r="KYA67" s="880">
        <f t="shared" ref="KYA67" si="4045">KYA60*$C$66</f>
        <v>0</v>
      </c>
      <c r="KYC67" s="880">
        <f t="shared" ref="KYC67" si="4046">KYC60*$C$66</f>
        <v>0</v>
      </c>
      <c r="KYE67" s="880">
        <f t="shared" ref="KYE67" si="4047">KYE60*$C$66</f>
        <v>0</v>
      </c>
      <c r="KYG67" s="880">
        <f t="shared" ref="KYG67" si="4048">KYG60*$C$66</f>
        <v>0</v>
      </c>
      <c r="KYI67" s="880">
        <f t="shared" ref="KYI67" si="4049">KYI60*$C$66</f>
        <v>0</v>
      </c>
      <c r="KYK67" s="880">
        <f t="shared" ref="KYK67" si="4050">KYK60*$C$66</f>
        <v>0</v>
      </c>
      <c r="KYM67" s="880">
        <f t="shared" ref="KYM67" si="4051">KYM60*$C$66</f>
        <v>0</v>
      </c>
      <c r="KYO67" s="880">
        <f t="shared" ref="KYO67" si="4052">KYO60*$C$66</f>
        <v>0</v>
      </c>
      <c r="KYQ67" s="880">
        <f t="shared" ref="KYQ67" si="4053">KYQ60*$C$66</f>
        <v>0</v>
      </c>
      <c r="KYS67" s="880">
        <f t="shared" ref="KYS67" si="4054">KYS60*$C$66</f>
        <v>0</v>
      </c>
      <c r="KYU67" s="880">
        <f t="shared" ref="KYU67" si="4055">KYU60*$C$66</f>
        <v>0</v>
      </c>
      <c r="KYW67" s="880">
        <f t="shared" ref="KYW67" si="4056">KYW60*$C$66</f>
        <v>0</v>
      </c>
      <c r="KYY67" s="880">
        <f t="shared" ref="KYY67" si="4057">KYY60*$C$66</f>
        <v>0</v>
      </c>
      <c r="KZA67" s="880">
        <f t="shared" ref="KZA67" si="4058">KZA60*$C$66</f>
        <v>0</v>
      </c>
      <c r="KZC67" s="880">
        <f t="shared" ref="KZC67" si="4059">KZC60*$C$66</f>
        <v>0</v>
      </c>
      <c r="KZE67" s="880">
        <f t="shared" ref="KZE67" si="4060">KZE60*$C$66</f>
        <v>0</v>
      </c>
      <c r="KZG67" s="880">
        <f t="shared" ref="KZG67" si="4061">KZG60*$C$66</f>
        <v>0</v>
      </c>
      <c r="KZI67" s="880">
        <f t="shared" ref="KZI67" si="4062">KZI60*$C$66</f>
        <v>0</v>
      </c>
      <c r="KZK67" s="880">
        <f t="shared" ref="KZK67" si="4063">KZK60*$C$66</f>
        <v>0</v>
      </c>
      <c r="KZM67" s="880">
        <f t="shared" ref="KZM67" si="4064">KZM60*$C$66</f>
        <v>0</v>
      </c>
      <c r="KZO67" s="880">
        <f t="shared" ref="KZO67" si="4065">KZO60*$C$66</f>
        <v>0</v>
      </c>
      <c r="KZQ67" s="880">
        <f t="shared" ref="KZQ67" si="4066">KZQ60*$C$66</f>
        <v>0</v>
      </c>
      <c r="KZS67" s="880">
        <f t="shared" ref="KZS67" si="4067">KZS60*$C$66</f>
        <v>0</v>
      </c>
      <c r="KZU67" s="880">
        <f t="shared" ref="KZU67" si="4068">KZU60*$C$66</f>
        <v>0</v>
      </c>
      <c r="KZW67" s="880">
        <f t="shared" ref="KZW67" si="4069">KZW60*$C$66</f>
        <v>0</v>
      </c>
      <c r="KZY67" s="880">
        <f t="shared" ref="KZY67" si="4070">KZY60*$C$66</f>
        <v>0</v>
      </c>
      <c r="LAA67" s="880">
        <f t="shared" ref="LAA67" si="4071">LAA60*$C$66</f>
        <v>0</v>
      </c>
      <c r="LAC67" s="880">
        <f t="shared" ref="LAC67" si="4072">LAC60*$C$66</f>
        <v>0</v>
      </c>
      <c r="LAE67" s="880">
        <f t="shared" ref="LAE67" si="4073">LAE60*$C$66</f>
        <v>0</v>
      </c>
      <c r="LAG67" s="880">
        <f t="shared" ref="LAG67" si="4074">LAG60*$C$66</f>
        <v>0</v>
      </c>
      <c r="LAI67" s="880">
        <f t="shared" ref="LAI67" si="4075">LAI60*$C$66</f>
        <v>0</v>
      </c>
      <c r="LAK67" s="880">
        <f t="shared" ref="LAK67" si="4076">LAK60*$C$66</f>
        <v>0</v>
      </c>
      <c r="LAM67" s="880">
        <f t="shared" ref="LAM67" si="4077">LAM60*$C$66</f>
        <v>0</v>
      </c>
      <c r="LAO67" s="880">
        <f t="shared" ref="LAO67" si="4078">LAO60*$C$66</f>
        <v>0</v>
      </c>
      <c r="LAQ67" s="880">
        <f t="shared" ref="LAQ67" si="4079">LAQ60*$C$66</f>
        <v>0</v>
      </c>
      <c r="LAS67" s="880">
        <f t="shared" ref="LAS67" si="4080">LAS60*$C$66</f>
        <v>0</v>
      </c>
      <c r="LAU67" s="880">
        <f t="shared" ref="LAU67" si="4081">LAU60*$C$66</f>
        <v>0</v>
      </c>
      <c r="LAW67" s="880">
        <f t="shared" ref="LAW67" si="4082">LAW60*$C$66</f>
        <v>0</v>
      </c>
      <c r="LAY67" s="880">
        <f t="shared" ref="LAY67" si="4083">LAY60*$C$66</f>
        <v>0</v>
      </c>
      <c r="LBA67" s="880">
        <f t="shared" ref="LBA67" si="4084">LBA60*$C$66</f>
        <v>0</v>
      </c>
      <c r="LBC67" s="880">
        <f t="shared" ref="LBC67" si="4085">LBC60*$C$66</f>
        <v>0</v>
      </c>
      <c r="LBE67" s="880">
        <f t="shared" ref="LBE67" si="4086">LBE60*$C$66</f>
        <v>0</v>
      </c>
      <c r="LBG67" s="880">
        <f t="shared" ref="LBG67" si="4087">LBG60*$C$66</f>
        <v>0</v>
      </c>
      <c r="LBI67" s="880">
        <f t="shared" ref="LBI67" si="4088">LBI60*$C$66</f>
        <v>0</v>
      </c>
      <c r="LBK67" s="880">
        <f t="shared" ref="LBK67" si="4089">LBK60*$C$66</f>
        <v>0</v>
      </c>
      <c r="LBM67" s="880">
        <f t="shared" ref="LBM67" si="4090">LBM60*$C$66</f>
        <v>0</v>
      </c>
      <c r="LBO67" s="880">
        <f t="shared" ref="LBO67" si="4091">LBO60*$C$66</f>
        <v>0</v>
      </c>
      <c r="LBQ67" s="880">
        <f t="shared" ref="LBQ67" si="4092">LBQ60*$C$66</f>
        <v>0</v>
      </c>
      <c r="LBS67" s="880">
        <f t="shared" ref="LBS67" si="4093">LBS60*$C$66</f>
        <v>0</v>
      </c>
      <c r="LBU67" s="880">
        <f t="shared" ref="LBU67" si="4094">LBU60*$C$66</f>
        <v>0</v>
      </c>
      <c r="LBW67" s="880">
        <f t="shared" ref="LBW67" si="4095">LBW60*$C$66</f>
        <v>0</v>
      </c>
      <c r="LBY67" s="880">
        <f t="shared" ref="LBY67" si="4096">LBY60*$C$66</f>
        <v>0</v>
      </c>
      <c r="LCA67" s="880">
        <f t="shared" ref="LCA67" si="4097">LCA60*$C$66</f>
        <v>0</v>
      </c>
      <c r="LCC67" s="880">
        <f t="shared" ref="LCC67" si="4098">LCC60*$C$66</f>
        <v>0</v>
      </c>
      <c r="LCE67" s="880">
        <f t="shared" ref="LCE67" si="4099">LCE60*$C$66</f>
        <v>0</v>
      </c>
      <c r="LCG67" s="880">
        <f t="shared" ref="LCG67" si="4100">LCG60*$C$66</f>
        <v>0</v>
      </c>
      <c r="LCI67" s="880">
        <f t="shared" ref="LCI67" si="4101">LCI60*$C$66</f>
        <v>0</v>
      </c>
      <c r="LCK67" s="880">
        <f t="shared" ref="LCK67" si="4102">LCK60*$C$66</f>
        <v>0</v>
      </c>
      <c r="LCM67" s="880">
        <f t="shared" ref="LCM67" si="4103">LCM60*$C$66</f>
        <v>0</v>
      </c>
      <c r="LCO67" s="880">
        <f t="shared" ref="LCO67" si="4104">LCO60*$C$66</f>
        <v>0</v>
      </c>
      <c r="LCQ67" s="880">
        <f t="shared" ref="LCQ67" si="4105">LCQ60*$C$66</f>
        <v>0</v>
      </c>
      <c r="LCS67" s="880">
        <f t="shared" ref="LCS67" si="4106">LCS60*$C$66</f>
        <v>0</v>
      </c>
      <c r="LCU67" s="880">
        <f t="shared" ref="LCU67" si="4107">LCU60*$C$66</f>
        <v>0</v>
      </c>
      <c r="LCW67" s="880">
        <f t="shared" ref="LCW67" si="4108">LCW60*$C$66</f>
        <v>0</v>
      </c>
      <c r="LCY67" s="880">
        <f t="shared" ref="LCY67" si="4109">LCY60*$C$66</f>
        <v>0</v>
      </c>
      <c r="LDA67" s="880">
        <f t="shared" ref="LDA67" si="4110">LDA60*$C$66</f>
        <v>0</v>
      </c>
      <c r="LDC67" s="880">
        <f t="shared" ref="LDC67" si="4111">LDC60*$C$66</f>
        <v>0</v>
      </c>
      <c r="LDE67" s="880">
        <f t="shared" ref="LDE67" si="4112">LDE60*$C$66</f>
        <v>0</v>
      </c>
      <c r="LDG67" s="880">
        <f t="shared" ref="LDG67" si="4113">LDG60*$C$66</f>
        <v>0</v>
      </c>
      <c r="LDI67" s="880">
        <f t="shared" ref="LDI67" si="4114">LDI60*$C$66</f>
        <v>0</v>
      </c>
      <c r="LDK67" s="880">
        <f t="shared" ref="LDK67" si="4115">LDK60*$C$66</f>
        <v>0</v>
      </c>
      <c r="LDM67" s="880">
        <f t="shared" ref="LDM67" si="4116">LDM60*$C$66</f>
        <v>0</v>
      </c>
      <c r="LDO67" s="880">
        <f t="shared" ref="LDO67" si="4117">LDO60*$C$66</f>
        <v>0</v>
      </c>
      <c r="LDQ67" s="880">
        <f t="shared" ref="LDQ67" si="4118">LDQ60*$C$66</f>
        <v>0</v>
      </c>
      <c r="LDS67" s="880">
        <f t="shared" ref="LDS67" si="4119">LDS60*$C$66</f>
        <v>0</v>
      </c>
      <c r="LDU67" s="880">
        <f t="shared" ref="LDU67" si="4120">LDU60*$C$66</f>
        <v>0</v>
      </c>
      <c r="LDW67" s="880">
        <f t="shared" ref="LDW67" si="4121">LDW60*$C$66</f>
        <v>0</v>
      </c>
      <c r="LDY67" s="880">
        <f t="shared" ref="LDY67" si="4122">LDY60*$C$66</f>
        <v>0</v>
      </c>
      <c r="LEA67" s="880">
        <f t="shared" ref="LEA67" si="4123">LEA60*$C$66</f>
        <v>0</v>
      </c>
      <c r="LEC67" s="880">
        <f t="shared" ref="LEC67" si="4124">LEC60*$C$66</f>
        <v>0</v>
      </c>
      <c r="LEE67" s="880">
        <f t="shared" ref="LEE67" si="4125">LEE60*$C$66</f>
        <v>0</v>
      </c>
      <c r="LEG67" s="880">
        <f t="shared" ref="LEG67" si="4126">LEG60*$C$66</f>
        <v>0</v>
      </c>
      <c r="LEI67" s="880">
        <f t="shared" ref="LEI67" si="4127">LEI60*$C$66</f>
        <v>0</v>
      </c>
      <c r="LEK67" s="880">
        <f t="shared" ref="LEK67" si="4128">LEK60*$C$66</f>
        <v>0</v>
      </c>
      <c r="LEM67" s="880">
        <f t="shared" ref="LEM67" si="4129">LEM60*$C$66</f>
        <v>0</v>
      </c>
      <c r="LEO67" s="880">
        <f t="shared" ref="LEO67" si="4130">LEO60*$C$66</f>
        <v>0</v>
      </c>
      <c r="LEQ67" s="880">
        <f t="shared" ref="LEQ67" si="4131">LEQ60*$C$66</f>
        <v>0</v>
      </c>
      <c r="LES67" s="880">
        <f t="shared" ref="LES67" si="4132">LES60*$C$66</f>
        <v>0</v>
      </c>
      <c r="LEU67" s="880">
        <f t="shared" ref="LEU67" si="4133">LEU60*$C$66</f>
        <v>0</v>
      </c>
      <c r="LEW67" s="880">
        <f t="shared" ref="LEW67" si="4134">LEW60*$C$66</f>
        <v>0</v>
      </c>
      <c r="LEY67" s="880">
        <f t="shared" ref="LEY67" si="4135">LEY60*$C$66</f>
        <v>0</v>
      </c>
      <c r="LFA67" s="880">
        <f t="shared" ref="LFA67" si="4136">LFA60*$C$66</f>
        <v>0</v>
      </c>
      <c r="LFC67" s="880">
        <f t="shared" ref="LFC67" si="4137">LFC60*$C$66</f>
        <v>0</v>
      </c>
      <c r="LFE67" s="880">
        <f t="shared" ref="LFE67" si="4138">LFE60*$C$66</f>
        <v>0</v>
      </c>
      <c r="LFG67" s="880">
        <f t="shared" ref="LFG67" si="4139">LFG60*$C$66</f>
        <v>0</v>
      </c>
      <c r="LFI67" s="880">
        <f t="shared" ref="LFI67" si="4140">LFI60*$C$66</f>
        <v>0</v>
      </c>
      <c r="LFK67" s="880">
        <f t="shared" ref="LFK67" si="4141">LFK60*$C$66</f>
        <v>0</v>
      </c>
      <c r="LFM67" s="880">
        <f t="shared" ref="LFM67" si="4142">LFM60*$C$66</f>
        <v>0</v>
      </c>
      <c r="LFO67" s="880">
        <f t="shared" ref="LFO67" si="4143">LFO60*$C$66</f>
        <v>0</v>
      </c>
      <c r="LFQ67" s="880">
        <f t="shared" ref="LFQ67" si="4144">LFQ60*$C$66</f>
        <v>0</v>
      </c>
      <c r="LFS67" s="880">
        <f t="shared" ref="LFS67" si="4145">LFS60*$C$66</f>
        <v>0</v>
      </c>
      <c r="LFU67" s="880">
        <f t="shared" ref="LFU67" si="4146">LFU60*$C$66</f>
        <v>0</v>
      </c>
      <c r="LFW67" s="880">
        <f t="shared" ref="LFW67" si="4147">LFW60*$C$66</f>
        <v>0</v>
      </c>
      <c r="LFY67" s="880">
        <f t="shared" ref="LFY67" si="4148">LFY60*$C$66</f>
        <v>0</v>
      </c>
      <c r="LGA67" s="880">
        <f t="shared" ref="LGA67" si="4149">LGA60*$C$66</f>
        <v>0</v>
      </c>
      <c r="LGC67" s="880">
        <f t="shared" ref="LGC67" si="4150">LGC60*$C$66</f>
        <v>0</v>
      </c>
      <c r="LGE67" s="880">
        <f t="shared" ref="LGE67" si="4151">LGE60*$C$66</f>
        <v>0</v>
      </c>
      <c r="LGG67" s="880">
        <f t="shared" ref="LGG67" si="4152">LGG60*$C$66</f>
        <v>0</v>
      </c>
      <c r="LGI67" s="880">
        <f t="shared" ref="LGI67" si="4153">LGI60*$C$66</f>
        <v>0</v>
      </c>
      <c r="LGK67" s="880">
        <f t="shared" ref="LGK67" si="4154">LGK60*$C$66</f>
        <v>0</v>
      </c>
      <c r="LGM67" s="880">
        <f t="shared" ref="LGM67" si="4155">LGM60*$C$66</f>
        <v>0</v>
      </c>
      <c r="LGO67" s="880">
        <f t="shared" ref="LGO67" si="4156">LGO60*$C$66</f>
        <v>0</v>
      </c>
      <c r="LGQ67" s="880">
        <f t="shared" ref="LGQ67" si="4157">LGQ60*$C$66</f>
        <v>0</v>
      </c>
      <c r="LGS67" s="880">
        <f t="shared" ref="LGS67" si="4158">LGS60*$C$66</f>
        <v>0</v>
      </c>
      <c r="LGU67" s="880">
        <f t="shared" ref="LGU67" si="4159">LGU60*$C$66</f>
        <v>0</v>
      </c>
      <c r="LGW67" s="880">
        <f t="shared" ref="LGW67" si="4160">LGW60*$C$66</f>
        <v>0</v>
      </c>
      <c r="LGY67" s="880">
        <f t="shared" ref="LGY67" si="4161">LGY60*$C$66</f>
        <v>0</v>
      </c>
      <c r="LHA67" s="880">
        <f t="shared" ref="LHA67" si="4162">LHA60*$C$66</f>
        <v>0</v>
      </c>
      <c r="LHC67" s="880">
        <f t="shared" ref="LHC67" si="4163">LHC60*$C$66</f>
        <v>0</v>
      </c>
      <c r="LHE67" s="880">
        <f t="shared" ref="LHE67" si="4164">LHE60*$C$66</f>
        <v>0</v>
      </c>
      <c r="LHG67" s="880">
        <f t="shared" ref="LHG67" si="4165">LHG60*$C$66</f>
        <v>0</v>
      </c>
      <c r="LHI67" s="880">
        <f t="shared" ref="LHI67" si="4166">LHI60*$C$66</f>
        <v>0</v>
      </c>
      <c r="LHK67" s="880">
        <f t="shared" ref="LHK67" si="4167">LHK60*$C$66</f>
        <v>0</v>
      </c>
      <c r="LHM67" s="880">
        <f t="shared" ref="LHM67" si="4168">LHM60*$C$66</f>
        <v>0</v>
      </c>
      <c r="LHO67" s="880">
        <f t="shared" ref="LHO67" si="4169">LHO60*$C$66</f>
        <v>0</v>
      </c>
      <c r="LHQ67" s="880">
        <f t="shared" ref="LHQ67" si="4170">LHQ60*$C$66</f>
        <v>0</v>
      </c>
      <c r="LHS67" s="880">
        <f t="shared" ref="LHS67" si="4171">LHS60*$C$66</f>
        <v>0</v>
      </c>
      <c r="LHU67" s="880">
        <f t="shared" ref="LHU67" si="4172">LHU60*$C$66</f>
        <v>0</v>
      </c>
      <c r="LHW67" s="880">
        <f t="shared" ref="LHW67" si="4173">LHW60*$C$66</f>
        <v>0</v>
      </c>
      <c r="LHY67" s="880">
        <f t="shared" ref="LHY67" si="4174">LHY60*$C$66</f>
        <v>0</v>
      </c>
      <c r="LIA67" s="880">
        <f t="shared" ref="LIA67" si="4175">LIA60*$C$66</f>
        <v>0</v>
      </c>
      <c r="LIC67" s="880">
        <f t="shared" ref="LIC67" si="4176">LIC60*$C$66</f>
        <v>0</v>
      </c>
      <c r="LIE67" s="880">
        <f t="shared" ref="LIE67" si="4177">LIE60*$C$66</f>
        <v>0</v>
      </c>
      <c r="LIG67" s="880">
        <f t="shared" ref="LIG67" si="4178">LIG60*$C$66</f>
        <v>0</v>
      </c>
      <c r="LII67" s="880">
        <f t="shared" ref="LII67" si="4179">LII60*$C$66</f>
        <v>0</v>
      </c>
      <c r="LIK67" s="880">
        <f t="shared" ref="LIK67" si="4180">LIK60*$C$66</f>
        <v>0</v>
      </c>
      <c r="LIM67" s="880">
        <f t="shared" ref="LIM67" si="4181">LIM60*$C$66</f>
        <v>0</v>
      </c>
      <c r="LIO67" s="880">
        <f t="shared" ref="LIO67" si="4182">LIO60*$C$66</f>
        <v>0</v>
      </c>
      <c r="LIQ67" s="880">
        <f t="shared" ref="LIQ67" si="4183">LIQ60*$C$66</f>
        <v>0</v>
      </c>
      <c r="LIS67" s="880">
        <f t="shared" ref="LIS67" si="4184">LIS60*$C$66</f>
        <v>0</v>
      </c>
      <c r="LIU67" s="880">
        <f t="shared" ref="LIU67" si="4185">LIU60*$C$66</f>
        <v>0</v>
      </c>
      <c r="LIW67" s="880">
        <f t="shared" ref="LIW67" si="4186">LIW60*$C$66</f>
        <v>0</v>
      </c>
      <c r="LIY67" s="880">
        <f t="shared" ref="LIY67" si="4187">LIY60*$C$66</f>
        <v>0</v>
      </c>
      <c r="LJA67" s="880">
        <f t="shared" ref="LJA67" si="4188">LJA60*$C$66</f>
        <v>0</v>
      </c>
      <c r="LJC67" s="880">
        <f t="shared" ref="LJC67" si="4189">LJC60*$C$66</f>
        <v>0</v>
      </c>
      <c r="LJE67" s="880">
        <f t="shared" ref="LJE67" si="4190">LJE60*$C$66</f>
        <v>0</v>
      </c>
      <c r="LJG67" s="880">
        <f t="shared" ref="LJG67" si="4191">LJG60*$C$66</f>
        <v>0</v>
      </c>
      <c r="LJI67" s="880">
        <f t="shared" ref="LJI67" si="4192">LJI60*$C$66</f>
        <v>0</v>
      </c>
      <c r="LJK67" s="880">
        <f t="shared" ref="LJK67" si="4193">LJK60*$C$66</f>
        <v>0</v>
      </c>
      <c r="LJM67" s="880">
        <f t="shared" ref="LJM67" si="4194">LJM60*$C$66</f>
        <v>0</v>
      </c>
      <c r="LJO67" s="880">
        <f t="shared" ref="LJO67" si="4195">LJO60*$C$66</f>
        <v>0</v>
      </c>
      <c r="LJQ67" s="880">
        <f t="shared" ref="LJQ67" si="4196">LJQ60*$C$66</f>
        <v>0</v>
      </c>
      <c r="LJS67" s="880">
        <f t="shared" ref="LJS67" si="4197">LJS60*$C$66</f>
        <v>0</v>
      </c>
      <c r="LJU67" s="880">
        <f t="shared" ref="LJU67" si="4198">LJU60*$C$66</f>
        <v>0</v>
      </c>
      <c r="LJW67" s="880">
        <f t="shared" ref="LJW67" si="4199">LJW60*$C$66</f>
        <v>0</v>
      </c>
      <c r="LJY67" s="880">
        <f t="shared" ref="LJY67" si="4200">LJY60*$C$66</f>
        <v>0</v>
      </c>
      <c r="LKA67" s="880">
        <f t="shared" ref="LKA67" si="4201">LKA60*$C$66</f>
        <v>0</v>
      </c>
      <c r="LKC67" s="880">
        <f t="shared" ref="LKC67" si="4202">LKC60*$C$66</f>
        <v>0</v>
      </c>
      <c r="LKE67" s="880">
        <f t="shared" ref="LKE67" si="4203">LKE60*$C$66</f>
        <v>0</v>
      </c>
      <c r="LKG67" s="880">
        <f t="shared" ref="LKG67" si="4204">LKG60*$C$66</f>
        <v>0</v>
      </c>
      <c r="LKI67" s="880">
        <f t="shared" ref="LKI67" si="4205">LKI60*$C$66</f>
        <v>0</v>
      </c>
      <c r="LKK67" s="880">
        <f t="shared" ref="LKK67" si="4206">LKK60*$C$66</f>
        <v>0</v>
      </c>
      <c r="LKM67" s="880">
        <f t="shared" ref="LKM67" si="4207">LKM60*$C$66</f>
        <v>0</v>
      </c>
      <c r="LKO67" s="880">
        <f t="shared" ref="LKO67" si="4208">LKO60*$C$66</f>
        <v>0</v>
      </c>
      <c r="LKQ67" s="880">
        <f t="shared" ref="LKQ67" si="4209">LKQ60*$C$66</f>
        <v>0</v>
      </c>
      <c r="LKS67" s="880">
        <f t="shared" ref="LKS67" si="4210">LKS60*$C$66</f>
        <v>0</v>
      </c>
      <c r="LKU67" s="880">
        <f t="shared" ref="LKU67" si="4211">LKU60*$C$66</f>
        <v>0</v>
      </c>
      <c r="LKW67" s="880">
        <f t="shared" ref="LKW67" si="4212">LKW60*$C$66</f>
        <v>0</v>
      </c>
      <c r="LKY67" s="880">
        <f t="shared" ref="LKY67" si="4213">LKY60*$C$66</f>
        <v>0</v>
      </c>
      <c r="LLA67" s="880">
        <f t="shared" ref="LLA67" si="4214">LLA60*$C$66</f>
        <v>0</v>
      </c>
      <c r="LLC67" s="880">
        <f t="shared" ref="LLC67" si="4215">LLC60*$C$66</f>
        <v>0</v>
      </c>
      <c r="LLE67" s="880">
        <f t="shared" ref="LLE67" si="4216">LLE60*$C$66</f>
        <v>0</v>
      </c>
      <c r="LLG67" s="880">
        <f t="shared" ref="LLG67" si="4217">LLG60*$C$66</f>
        <v>0</v>
      </c>
      <c r="LLI67" s="880">
        <f t="shared" ref="LLI67" si="4218">LLI60*$C$66</f>
        <v>0</v>
      </c>
      <c r="LLK67" s="880">
        <f t="shared" ref="LLK67" si="4219">LLK60*$C$66</f>
        <v>0</v>
      </c>
      <c r="LLM67" s="880">
        <f t="shared" ref="LLM67" si="4220">LLM60*$C$66</f>
        <v>0</v>
      </c>
      <c r="LLO67" s="880">
        <f t="shared" ref="LLO67" si="4221">LLO60*$C$66</f>
        <v>0</v>
      </c>
      <c r="LLQ67" s="880">
        <f t="shared" ref="LLQ67" si="4222">LLQ60*$C$66</f>
        <v>0</v>
      </c>
      <c r="LLS67" s="880">
        <f t="shared" ref="LLS67" si="4223">LLS60*$C$66</f>
        <v>0</v>
      </c>
      <c r="LLU67" s="880">
        <f t="shared" ref="LLU67" si="4224">LLU60*$C$66</f>
        <v>0</v>
      </c>
      <c r="LLW67" s="880">
        <f t="shared" ref="LLW67" si="4225">LLW60*$C$66</f>
        <v>0</v>
      </c>
      <c r="LLY67" s="880">
        <f t="shared" ref="LLY67" si="4226">LLY60*$C$66</f>
        <v>0</v>
      </c>
      <c r="LMA67" s="880">
        <f t="shared" ref="LMA67" si="4227">LMA60*$C$66</f>
        <v>0</v>
      </c>
      <c r="LMC67" s="880">
        <f t="shared" ref="LMC67" si="4228">LMC60*$C$66</f>
        <v>0</v>
      </c>
      <c r="LME67" s="880">
        <f t="shared" ref="LME67" si="4229">LME60*$C$66</f>
        <v>0</v>
      </c>
      <c r="LMG67" s="880">
        <f t="shared" ref="LMG67" si="4230">LMG60*$C$66</f>
        <v>0</v>
      </c>
      <c r="LMI67" s="880">
        <f t="shared" ref="LMI67" si="4231">LMI60*$C$66</f>
        <v>0</v>
      </c>
      <c r="LMK67" s="880">
        <f t="shared" ref="LMK67" si="4232">LMK60*$C$66</f>
        <v>0</v>
      </c>
      <c r="LMM67" s="880">
        <f t="shared" ref="LMM67" si="4233">LMM60*$C$66</f>
        <v>0</v>
      </c>
      <c r="LMO67" s="880">
        <f t="shared" ref="LMO67" si="4234">LMO60*$C$66</f>
        <v>0</v>
      </c>
      <c r="LMQ67" s="880">
        <f t="shared" ref="LMQ67" si="4235">LMQ60*$C$66</f>
        <v>0</v>
      </c>
      <c r="LMS67" s="880">
        <f t="shared" ref="LMS67" si="4236">LMS60*$C$66</f>
        <v>0</v>
      </c>
      <c r="LMU67" s="880">
        <f t="shared" ref="LMU67" si="4237">LMU60*$C$66</f>
        <v>0</v>
      </c>
      <c r="LMW67" s="880">
        <f t="shared" ref="LMW67" si="4238">LMW60*$C$66</f>
        <v>0</v>
      </c>
      <c r="LMY67" s="880">
        <f t="shared" ref="LMY67" si="4239">LMY60*$C$66</f>
        <v>0</v>
      </c>
      <c r="LNA67" s="880">
        <f t="shared" ref="LNA67" si="4240">LNA60*$C$66</f>
        <v>0</v>
      </c>
      <c r="LNC67" s="880">
        <f t="shared" ref="LNC67" si="4241">LNC60*$C$66</f>
        <v>0</v>
      </c>
      <c r="LNE67" s="880">
        <f t="shared" ref="LNE67" si="4242">LNE60*$C$66</f>
        <v>0</v>
      </c>
      <c r="LNG67" s="880">
        <f t="shared" ref="LNG67" si="4243">LNG60*$C$66</f>
        <v>0</v>
      </c>
      <c r="LNI67" s="880">
        <f t="shared" ref="LNI67" si="4244">LNI60*$C$66</f>
        <v>0</v>
      </c>
      <c r="LNK67" s="880">
        <f t="shared" ref="LNK67" si="4245">LNK60*$C$66</f>
        <v>0</v>
      </c>
      <c r="LNM67" s="880">
        <f t="shared" ref="LNM67" si="4246">LNM60*$C$66</f>
        <v>0</v>
      </c>
      <c r="LNO67" s="880">
        <f t="shared" ref="LNO67" si="4247">LNO60*$C$66</f>
        <v>0</v>
      </c>
      <c r="LNQ67" s="880">
        <f t="shared" ref="LNQ67" si="4248">LNQ60*$C$66</f>
        <v>0</v>
      </c>
      <c r="LNS67" s="880">
        <f t="shared" ref="LNS67" si="4249">LNS60*$C$66</f>
        <v>0</v>
      </c>
      <c r="LNU67" s="880">
        <f t="shared" ref="LNU67" si="4250">LNU60*$C$66</f>
        <v>0</v>
      </c>
      <c r="LNW67" s="880">
        <f t="shared" ref="LNW67" si="4251">LNW60*$C$66</f>
        <v>0</v>
      </c>
      <c r="LNY67" s="880">
        <f t="shared" ref="LNY67" si="4252">LNY60*$C$66</f>
        <v>0</v>
      </c>
      <c r="LOA67" s="880">
        <f t="shared" ref="LOA67" si="4253">LOA60*$C$66</f>
        <v>0</v>
      </c>
      <c r="LOC67" s="880">
        <f t="shared" ref="LOC67" si="4254">LOC60*$C$66</f>
        <v>0</v>
      </c>
      <c r="LOE67" s="880">
        <f t="shared" ref="LOE67" si="4255">LOE60*$C$66</f>
        <v>0</v>
      </c>
      <c r="LOG67" s="880">
        <f t="shared" ref="LOG67" si="4256">LOG60*$C$66</f>
        <v>0</v>
      </c>
      <c r="LOI67" s="880">
        <f t="shared" ref="LOI67" si="4257">LOI60*$C$66</f>
        <v>0</v>
      </c>
      <c r="LOK67" s="880">
        <f t="shared" ref="LOK67" si="4258">LOK60*$C$66</f>
        <v>0</v>
      </c>
      <c r="LOM67" s="880">
        <f t="shared" ref="LOM67" si="4259">LOM60*$C$66</f>
        <v>0</v>
      </c>
      <c r="LOO67" s="880">
        <f t="shared" ref="LOO67" si="4260">LOO60*$C$66</f>
        <v>0</v>
      </c>
      <c r="LOQ67" s="880">
        <f t="shared" ref="LOQ67" si="4261">LOQ60*$C$66</f>
        <v>0</v>
      </c>
      <c r="LOS67" s="880">
        <f t="shared" ref="LOS67" si="4262">LOS60*$C$66</f>
        <v>0</v>
      </c>
      <c r="LOU67" s="880">
        <f t="shared" ref="LOU67" si="4263">LOU60*$C$66</f>
        <v>0</v>
      </c>
      <c r="LOW67" s="880">
        <f t="shared" ref="LOW67" si="4264">LOW60*$C$66</f>
        <v>0</v>
      </c>
      <c r="LOY67" s="880">
        <f t="shared" ref="LOY67" si="4265">LOY60*$C$66</f>
        <v>0</v>
      </c>
      <c r="LPA67" s="880">
        <f t="shared" ref="LPA67" si="4266">LPA60*$C$66</f>
        <v>0</v>
      </c>
      <c r="LPC67" s="880">
        <f t="shared" ref="LPC67" si="4267">LPC60*$C$66</f>
        <v>0</v>
      </c>
      <c r="LPE67" s="880">
        <f t="shared" ref="LPE67" si="4268">LPE60*$C$66</f>
        <v>0</v>
      </c>
      <c r="LPG67" s="880">
        <f t="shared" ref="LPG67" si="4269">LPG60*$C$66</f>
        <v>0</v>
      </c>
      <c r="LPI67" s="880">
        <f t="shared" ref="LPI67" si="4270">LPI60*$C$66</f>
        <v>0</v>
      </c>
      <c r="LPK67" s="880">
        <f t="shared" ref="LPK67" si="4271">LPK60*$C$66</f>
        <v>0</v>
      </c>
      <c r="LPM67" s="880">
        <f t="shared" ref="LPM67" si="4272">LPM60*$C$66</f>
        <v>0</v>
      </c>
      <c r="LPO67" s="880">
        <f t="shared" ref="LPO67" si="4273">LPO60*$C$66</f>
        <v>0</v>
      </c>
      <c r="LPQ67" s="880">
        <f t="shared" ref="LPQ67" si="4274">LPQ60*$C$66</f>
        <v>0</v>
      </c>
      <c r="LPS67" s="880">
        <f t="shared" ref="LPS67" si="4275">LPS60*$C$66</f>
        <v>0</v>
      </c>
      <c r="LPU67" s="880">
        <f t="shared" ref="LPU67" si="4276">LPU60*$C$66</f>
        <v>0</v>
      </c>
      <c r="LPW67" s="880">
        <f t="shared" ref="LPW67" si="4277">LPW60*$C$66</f>
        <v>0</v>
      </c>
      <c r="LPY67" s="880">
        <f t="shared" ref="LPY67" si="4278">LPY60*$C$66</f>
        <v>0</v>
      </c>
      <c r="LQA67" s="880">
        <f t="shared" ref="LQA67" si="4279">LQA60*$C$66</f>
        <v>0</v>
      </c>
      <c r="LQC67" s="880">
        <f t="shared" ref="LQC67" si="4280">LQC60*$C$66</f>
        <v>0</v>
      </c>
      <c r="LQE67" s="880">
        <f t="shared" ref="LQE67" si="4281">LQE60*$C$66</f>
        <v>0</v>
      </c>
      <c r="LQG67" s="880">
        <f t="shared" ref="LQG67" si="4282">LQG60*$C$66</f>
        <v>0</v>
      </c>
      <c r="LQI67" s="880">
        <f t="shared" ref="LQI67" si="4283">LQI60*$C$66</f>
        <v>0</v>
      </c>
      <c r="LQK67" s="880">
        <f t="shared" ref="LQK67" si="4284">LQK60*$C$66</f>
        <v>0</v>
      </c>
      <c r="LQM67" s="880">
        <f t="shared" ref="LQM67" si="4285">LQM60*$C$66</f>
        <v>0</v>
      </c>
      <c r="LQO67" s="880">
        <f t="shared" ref="LQO67" si="4286">LQO60*$C$66</f>
        <v>0</v>
      </c>
      <c r="LQQ67" s="880">
        <f t="shared" ref="LQQ67" si="4287">LQQ60*$C$66</f>
        <v>0</v>
      </c>
      <c r="LQS67" s="880">
        <f t="shared" ref="LQS67" si="4288">LQS60*$C$66</f>
        <v>0</v>
      </c>
      <c r="LQU67" s="880">
        <f t="shared" ref="LQU67" si="4289">LQU60*$C$66</f>
        <v>0</v>
      </c>
      <c r="LQW67" s="880">
        <f t="shared" ref="LQW67" si="4290">LQW60*$C$66</f>
        <v>0</v>
      </c>
      <c r="LQY67" s="880">
        <f t="shared" ref="LQY67" si="4291">LQY60*$C$66</f>
        <v>0</v>
      </c>
      <c r="LRA67" s="880">
        <f t="shared" ref="LRA67" si="4292">LRA60*$C$66</f>
        <v>0</v>
      </c>
      <c r="LRC67" s="880">
        <f t="shared" ref="LRC67" si="4293">LRC60*$C$66</f>
        <v>0</v>
      </c>
      <c r="LRE67" s="880">
        <f t="shared" ref="LRE67" si="4294">LRE60*$C$66</f>
        <v>0</v>
      </c>
      <c r="LRG67" s="880">
        <f t="shared" ref="LRG67" si="4295">LRG60*$C$66</f>
        <v>0</v>
      </c>
      <c r="LRI67" s="880">
        <f t="shared" ref="LRI67" si="4296">LRI60*$C$66</f>
        <v>0</v>
      </c>
      <c r="LRK67" s="880">
        <f t="shared" ref="LRK67" si="4297">LRK60*$C$66</f>
        <v>0</v>
      </c>
      <c r="LRM67" s="880">
        <f t="shared" ref="LRM67" si="4298">LRM60*$C$66</f>
        <v>0</v>
      </c>
      <c r="LRO67" s="880">
        <f t="shared" ref="LRO67" si="4299">LRO60*$C$66</f>
        <v>0</v>
      </c>
      <c r="LRQ67" s="880">
        <f t="shared" ref="LRQ67" si="4300">LRQ60*$C$66</f>
        <v>0</v>
      </c>
      <c r="LRS67" s="880">
        <f t="shared" ref="LRS67" si="4301">LRS60*$C$66</f>
        <v>0</v>
      </c>
      <c r="LRU67" s="880">
        <f t="shared" ref="LRU67" si="4302">LRU60*$C$66</f>
        <v>0</v>
      </c>
      <c r="LRW67" s="880">
        <f t="shared" ref="LRW67" si="4303">LRW60*$C$66</f>
        <v>0</v>
      </c>
      <c r="LRY67" s="880">
        <f t="shared" ref="LRY67" si="4304">LRY60*$C$66</f>
        <v>0</v>
      </c>
      <c r="LSA67" s="880">
        <f t="shared" ref="LSA67" si="4305">LSA60*$C$66</f>
        <v>0</v>
      </c>
      <c r="LSC67" s="880">
        <f t="shared" ref="LSC67" si="4306">LSC60*$C$66</f>
        <v>0</v>
      </c>
      <c r="LSE67" s="880">
        <f t="shared" ref="LSE67" si="4307">LSE60*$C$66</f>
        <v>0</v>
      </c>
      <c r="LSG67" s="880">
        <f t="shared" ref="LSG67" si="4308">LSG60*$C$66</f>
        <v>0</v>
      </c>
      <c r="LSI67" s="880">
        <f t="shared" ref="LSI67" si="4309">LSI60*$C$66</f>
        <v>0</v>
      </c>
      <c r="LSK67" s="880">
        <f t="shared" ref="LSK67" si="4310">LSK60*$C$66</f>
        <v>0</v>
      </c>
      <c r="LSM67" s="880">
        <f t="shared" ref="LSM67" si="4311">LSM60*$C$66</f>
        <v>0</v>
      </c>
      <c r="LSO67" s="880">
        <f t="shared" ref="LSO67" si="4312">LSO60*$C$66</f>
        <v>0</v>
      </c>
      <c r="LSQ67" s="880">
        <f t="shared" ref="LSQ67" si="4313">LSQ60*$C$66</f>
        <v>0</v>
      </c>
      <c r="LSS67" s="880">
        <f t="shared" ref="LSS67" si="4314">LSS60*$C$66</f>
        <v>0</v>
      </c>
      <c r="LSU67" s="880">
        <f t="shared" ref="LSU67" si="4315">LSU60*$C$66</f>
        <v>0</v>
      </c>
      <c r="LSW67" s="880">
        <f t="shared" ref="LSW67" si="4316">LSW60*$C$66</f>
        <v>0</v>
      </c>
      <c r="LSY67" s="880">
        <f t="shared" ref="LSY67" si="4317">LSY60*$C$66</f>
        <v>0</v>
      </c>
      <c r="LTA67" s="880">
        <f t="shared" ref="LTA67" si="4318">LTA60*$C$66</f>
        <v>0</v>
      </c>
      <c r="LTC67" s="880">
        <f t="shared" ref="LTC67" si="4319">LTC60*$C$66</f>
        <v>0</v>
      </c>
      <c r="LTE67" s="880">
        <f t="shared" ref="LTE67" si="4320">LTE60*$C$66</f>
        <v>0</v>
      </c>
      <c r="LTG67" s="880">
        <f t="shared" ref="LTG67" si="4321">LTG60*$C$66</f>
        <v>0</v>
      </c>
      <c r="LTI67" s="880">
        <f t="shared" ref="LTI67" si="4322">LTI60*$C$66</f>
        <v>0</v>
      </c>
      <c r="LTK67" s="880">
        <f t="shared" ref="LTK67" si="4323">LTK60*$C$66</f>
        <v>0</v>
      </c>
      <c r="LTM67" s="880">
        <f t="shared" ref="LTM67" si="4324">LTM60*$C$66</f>
        <v>0</v>
      </c>
      <c r="LTO67" s="880">
        <f t="shared" ref="LTO67" si="4325">LTO60*$C$66</f>
        <v>0</v>
      </c>
      <c r="LTQ67" s="880">
        <f t="shared" ref="LTQ67" si="4326">LTQ60*$C$66</f>
        <v>0</v>
      </c>
      <c r="LTS67" s="880">
        <f t="shared" ref="LTS67" si="4327">LTS60*$C$66</f>
        <v>0</v>
      </c>
      <c r="LTU67" s="880">
        <f t="shared" ref="LTU67" si="4328">LTU60*$C$66</f>
        <v>0</v>
      </c>
      <c r="LTW67" s="880">
        <f t="shared" ref="LTW67" si="4329">LTW60*$C$66</f>
        <v>0</v>
      </c>
      <c r="LTY67" s="880">
        <f t="shared" ref="LTY67" si="4330">LTY60*$C$66</f>
        <v>0</v>
      </c>
      <c r="LUA67" s="880">
        <f t="shared" ref="LUA67" si="4331">LUA60*$C$66</f>
        <v>0</v>
      </c>
      <c r="LUC67" s="880">
        <f t="shared" ref="LUC67" si="4332">LUC60*$C$66</f>
        <v>0</v>
      </c>
      <c r="LUE67" s="880">
        <f t="shared" ref="LUE67" si="4333">LUE60*$C$66</f>
        <v>0</v>
      </c>
      <c r="LUG67" s="880">
        <f t="shared" ref="LUG67" si="4334">LUG60*$C$66</f>
        <v>0</v>
      </c>
      <c r="LUI67" s="880">
        <f t="shared" ref="LUI67" si="4335">LUI60*$C$66</f>
        <v>0</v>
      </c>
      <c r="LUK67" s="880">
        <f t="shared" ref="LUK67" si="4336">LUK60*$C$66</f>
        <v>0</v>
      </c>
      <c r="LUM67" s="880">
        <f t="shared" ref="LUM67" si="4337">LUM60*$C$66</f>
        <v>0</v>
      </c>
      <c r="LUO67" s="880">
        <f t="shared" ref="LUO67" si="4338">LUO60*$C$66</f>
        <v>0</v>
      </c>
      <c r="LUQ67" s="880">
        <f t="shared" ref="LUQ67" si="4339">LUQ60*$C$66</f>
        <v>0</v>
      </c>
      <c r="LUS67" s="880">
        <f t="shared" ref="LUS67" si="4340">LUS60*$C$66</f>
        <v>0</v>
      </c>
      <c r="LUU67" s="880">
        <f t="shared" ref="LUU67" si="4341">LUU60*$C$66</f>
        <v>0</v>
      </c>
      <c r="LUW67" s="880">
        <f t="shared" ref="LUW67" si="4342">LUW60*$C$66</f>
        <v>0</v>
      </c>
      <c r="LUY67" s="880">
        <f t="shared" ref="LUY67" si="4343">LUY60*$C$66</f>
        <v>0</v>
      </c>
      <c r="LVA67" s="880">
        <f t="shared" ref="LVA67" si="4344">LVA60*$C$66</f>
        <v>0</v>
      </c>
      <c r="LVC67" s="880">
        <f t="shared" ref="LVC67" si="4345">LVC60*$C$66</f>
        <v>0</v>
      </c>
      <c r="LVE67" s="880">
        <f t="shared" ref="LVE67" si="4346">LVE60*$C$66</f>
        <v>0</v>
      </c>
      <c r="LVG67" s="880">
        <f t="shared" ref="LVG67" si="4347">LVG60*$C$66</f>
        <v>0</v>
      </c>
      <c r="LVI67" s="880">
        <f t="shared" ref="LVI67" si="4348">LVI60*$C$66</f>
        <v>0</v>
      </c>
      <c r="LVK67" s="880">
        <f t="shared" ref="LVK67" si="4349">LVK60*$C$66</f>
        <v>0</v>
      </c>
      <c r="LVM67" s="880">
        <f t="shared" ref="LVM67" si="4350">LVM60*$C$66</f>
        <v>0</v>
      </c>
      <c r="LVO67" s="880">
        <f t="shared" ref="LVO67" si="4351">LVO60*$C$66</f>
        <v>0</v>
      </c>
      <c r="LVQ67" s="880">
        <f t="shared" ref="LVQ67" si="4352">LVQ60*$C$66</f>
        <v>0</v>
      </c>
      <c r="LVS67" s="880">
        <f t="shared" ref="LVS67" si="4353">LVS60*$C$66</f>
        <v>0</v>
      </c>
      <c r="LVU67" s="880">
        <f t="shared" ref="LVU67" si="4354">LVU60*$C$66</f>
        <v>0</v>
      </c>
      <c r="LVW67" s="880">
        <f t="shared" ref="LVW67" si="4355">LVW60*$C$66</f>
        <v>0</v>
      </c>
      <c r="LVY67" s="880">
        <f t="shared" ref="LVY67" si="4356">LVY60*$C$66</f>
        <v>0</v>
      </c>
      <c r="LWA67" s="880">
        <f t="shared" ref="LWA67" si="4357">LWA60*$C$66</f>
        <v>0</v>
      </c>
      <c r="LWC67" s="880">
        <f t="shared" ref="LWC67" si="4358">LWC60*$C$66</f>
        <v>0</v>
      </c>
      <c r="LWE67" s="880">
        <f t="shared" ref="LWE67" si="4359">LWE60*$C$66</f>
        <v>0</v>
      </c>
      <c r="LWG67" s="880">
        <f t="shared" ref="LWG67" si="4360">LWG60*$C$66</f>
        <v>0</v>
      </c>
      <c r="LWI67" s="880">
        <f t="shared" ref="LWI67" si="4361">LWI60*$C$66</f>
        <v>0</v>
      </c>
      <c r="LWK67" s="880">
        <f t="shared" ref="LWK67" si="4362">LWK60*$C$66</f>
        <v>0</v>
      </c>
      <c r="LWM67" s="880">
        <f t="shared" ref="LWM67" si="4363">LWM60*$C$66</f>
        <v>0</v>
      </c>
      <c r="LWO67" s="880">
        <f t="shared" ref="LWO67" si="4364">LWO60*$C$66</f>
        <v>0</v>
      </c>
      <c r="LWQ67" s="880">
        <f t="shared" ref="LWQ67" si="4365">LWQ60*$C$66</f>
        <v>0</v>
      </c>
      <c r="LWS67" s="880">
        <f t="shared" ref="LWS67" si="4366">LWS60*$C$66</f>
        <v>0</v>
      </c>
      <c r="LWU67" s="880">
        <f t="shared" ref="LWU67" si="4367">LWU60*$C$66</f>
        <v>0</v>
      </c>
      <c r="LWW67" s="880">
        <f t="shared" ref="LWW67" si="4368">LWW60*$C$66</f>
        <v>0</v>
      </c>
      <c r="LWY67" s="880">
        <f t="shared" ref="LWY67" si="4369">LWY60*$C$66</f>
        <v>0</v>
      </c>
      <c r="LXA67" s="880">
        <f t="shared" ref="LXA67" si="4370">LXA60*$C$66</f>
        <v>0</v>
      </c>
      <c r="LXC67" s="880">
        <f t="shared" ref="LXC67" si="4371">LXC60*$C$66</f>
        <v>0</v>
      </c>
      <c r="LXE67" s="880">
        <f t="shared" ref="LXE67" si="4372">LXE60*$C$66</f>
        <v>0</v>
      </c>
      <c r="LXG67" s="880">
        <f t="shared" ref="LXG67" si="4373">LXG60*$C$66</f>
        <v>0</v>
      </c>
      <c r="LXI67" s="880">
        <f t="shared" ref="LXI67" si="4374">LXI60*$C$66</f>
        <v>0</v>
      </c>
      <c r="LXK67" s="880">
        <f t="shared" ref="LXK67" si="4375">LXK60*$C$66</f>
        <v>0</v>
      </c>
      <c r="LXM67" s="880">
        <f t="shared" ref="LXM67" si="4376">LXM60*$C$66</f>
        <v>0</v>
      </c>
      <c r="LXO67" s="880">
        <f t="shared" ref="LXO67" si="4377">LXO60*$C$66</f>
        <v>0</v>
      </c>
      <c r="LXQ67" s="880">
        <f t="shared" ref="LXQ67" si="4378">LXQ60*$C$66</f>
        <v>0</v>
      </c>
      <c r="LXS67" s="880">
        <f t="shared" ref="LXS67" si="4379">LXS60*$C$66</f>
        <v>0</v>
      </c>
      <c r="LXU67" s="880">
        <f t="shared" ref="LXU67" si="4380">LXU60*$C$66</f>
        <v>0</v>
      </c>
      <c r="LXW67" s="880">
        <f t="shared" ref="LXW67" si="4381">LXW60*$C$66</f>
        <v>0</v>
      </c>
      <c r="LXY67" s="880">
        <f t="shared" ref="LXY67" si="4382">LXY60*$C$66</f>
        <v>0</v>
      </c>
      <c r="LYA67" s="880">
        <f t="shared" ref="LYA67" si="4383">LYA60*$C$66</f>
        <v>0</v>
      </c>
      <c r="LYC67" s="880">
        <f t="shared" ref="LYC67" si="4384">LYC60*$C$66</f>
        <v>0</v>
      </c>
      <c r="LYE67" s="880">
        <f t="shared" ref="LYE67" si="4385">LYE60*$C$66</f>
        <v>0</v>
      </c>
      <c r="LYG67" s="880">
        <f t="shared" ref="LYG67" si="4386">LYG60*$C$66</f>
        <v>0</v>
      </c>
      <c r="LYI67" s="880">
        <f t="shared" ref="LYI67" si="4387">LYI60*$C$66</f>
        <v>0</v>
      </c>
      <c r="LYK67" s="880">
        <f t="shared" ref="LYK67" si="4388">LYK60*$C$66</f>
        <v>0</v>
      </c>
      <c r="LYM67" s="880">
        <f t="shared" ref="LYM67" si="4389">LYM60*$C$66</f>
        <v>0</v>
      </c>
      <c r="LYO67" s="880">
        <f t="shared" ref="LYO67" si="4390">LYO60*$C$66</f>
        <v>0</v>
      </c>
      <c r="LYQ67" s="880">
        <f t="shared" ref="LYQ67" si="4391">LYQ60*$C$66</f>
        <v>0</v>
      </c>
      <c r="LYS67" s="880">
        <f t="shared" ref="LYS67" si="4392">LYS60*$C$66</f>
        <v>0</v>
      </c>
      <c r="LYU67" s="880">
        <f t="shared" ref="LYU67" si="4393">LYU60*$C$66</f>
        <v>0</v>
      </c>
      <c r="LYW67" s="880">
        <f t="shared" ref="LYW67" si="4394">LYW60*$C$66</f>
        <v>0</v>
      </c>
      <c r="LYY67" s="880">
        <f t="shared" ref="LYY67" si="4395">LYY60*$C$66</f>
        <v>0</v>
      </c>
      <c r="LZA67" s="880">
        <f t="shared" ref="LZA67" si="4396">LZA60*$C$66</f>
        <v>0</v>
      </c>
      <c r="LZC67" s="880">
        <f t="shared" ref="LZC67" si="4397">LZC60*$C$66</f>
        <v>0</v>
      </c>
      <c r="LZE67" s="880">
        <f t="shared" ref="LZE67" si="4398">LZE60*$C$66</f>
        <v>0</v>
      </c>
      <c r="LZG67" s="880">
        <f t="shared" ref="LZG67" si="4399">LZG60*$C$66</f>
        <v>0</v>
      </c>
      <c r="LZI67" s="880">
        <f t="shared" ref="LZI67" si="4400">LZI60*$C$66</f>
        <v>0</v>
      </c>
      <c r="LZK67" s="880">
        <f t="shared" ref="LZK67" si="4401">LZK60*$C$66</f>
        <v>0</v>
      </c>
      <c r="LZM67" s="880">
        <f t="shared" ref="LZM67" si="4402">LZM60*$C$66</f>
        <v>0</v>
      </c>
      <c r="LZO67" s="880">
        <f t="shared" ref="LZO67" si="4403">LZO60*$C$66</f>
        <v>0</v>
      </c>
      <c r="LZQ67" s="880">
        <f t="shared" ref="LZQ67" si="4404">LZQ60*$C$66</f>
        <v>0</v>
      </c>
      <c r="LZS67" s="880">
        <f t="shared" ref="LZS67" si="4405">LZS60*$C$66</f>
        <v>0</v>
      </c>
      <c r="LZU67" s="880">
        <f t="shared" ref="LZU67" si="4406">LZU60*$C$66</f>
        <v>0</v>
      </c>
      <c r="LZW67" s="880">
        <f t="shared" ref="LZW67" si="4407">LZW60*$C$66</f>
        <v>0</v>
      </c>
      <c r="LZY67" s="880">
        <f t="shared" ref="LZY67" si="4408">LZY60*$C$66</f>
        <v>0</v>
      </c>
      <c r="MAA67" s="880">
        <f t="shared" ref="MAA67" si="4409">MAA60*$C$66</f>
        <v>0</v>
      </c>
      <c r="MAC67" s="880">
        <f t="shared" ref="MAC67" si="4410">MAC60*$C$66</f>
        <v>0</v>
      </c>
      <c r="MAE67" s="880">
        <f t="shared" ref="MAE67" si="4411">MAE60*$C$66</f>
        <v>0</v>
      </c>
      <c r="MAG67" s="880">
        <f t="shared" ref="MAG67" si="4412">MAG60*$C$66</f>
        <v>0</v>
      </c>
      <c r="MAI67" s="880">
        <f t="shared" ref="MAI67" si="4413">MAI60*$C$66</f>
        <v>0</v>
      </c>
      <c r="MAK67" s="880">
        <f t="shared" ref="MAK67" si="4414">MAK60*$C$66</f>
        <v>0</v>
      </c>
      <c r="MAM67" s="880">
        <f t="shared" ref="MAM67" si="4415">MAM60*$C$66</f>
        <v>0</v>
      </c>
      <c r="MAO67" s="880">
        <f t="shared" ref="MAO67" si="4416">MAO60*$C$66</f>
        <v>0</v>
      </c>
      <c r="MAQ67" s="880">
        <f t="shared" ref="MAQ67" si="4417">MAQ60*$C$66</f>
        <v>0</v>
      </c>
      <c r="MAS67" s="880">
        <f t="shared" ref="MAS67" si="4418">MAS60*$C$66</f>
        <v>0</v>
      </c>
      <c r="MAU67" s="880">
        <f t="shared" ref="MAU67" si="4419">MAU60*$C$66</f>
        <v>0</v>
      </c>
      <c r="MAW67" s="880">
        <f t="shared" ref="MAW67" si="4420">MAW60*$C$66</f>
        <v>0</v>
      </c>
      <c r="MAY67" s="880">
        <f t="shared" ref="MAY67" si="4421">MAY60*$C$66</f>
        <v>0</v>
      </c>
      <c r="MBA67" s="880">
        <f t="shared" ref="MBA67" si="4422">MBA60*$C$66</f>
        <v>0</v>
      </c>
      <c r="MBC67" s="880">
        <f t="shared" ref="MBC67" si="4423">MBC60*$C$66</f>
        <v>0</v>
      </c>
      <c r="MBE67" s="880">
        <f t="shared" ref="MBE67" si="4424">MBE60*$C$66</f>
        <v>0</v>
      </c>
      <c r="MBG67" s="880">
        <f t="shared" ref="MBG67" si="4425">MBG60*$C$66</f>
        <v>0</v>
      </c>
      <c r="MBI67" s="880">
        <f t="shared" ref="MBI67" si="4426">MBI60*$C$66</f>
        <v>0</v>
      </c>
      <c r="MBK67" s="880">
        <f t="shared" ref="MBK67" si="4427">MBK60*$C$66</f>
        <v>0</v>
      </c>
      <c r="MBM67" s="880">
        <f t="shared" ref="MBM67" si="4428">MBM60*$C$66</f>
        <v>0</v>
      </c>
      <c r="MBO67" s="880">
        <f t="shared" ref="MBO67" si="4429">MBO60*$C$66</f>
        <v>0</v>
      </c>
      <c r="MBQ67" s="880">
        <f t="shared" ref="MBQ67" si="4430">MBQ60*$C$66</f>
        <v>0</v>
      </c>
      <c r="MBS67" s="880">
        <f t="shared" ref="MBS67" si="4431">MBS60*$C$66</f>
        <v>0</v>
      </c>
      <c r="MBU67" s="880">
        <f t="shared" ref="MBU67" si="4432">MBU60*$C$66</f>
        <v>0</v>
      </c>
      <c r="MBW67" s="880">
        <f t="shared" ref="MBW67" si="4433">MBW60*$C$66</f>
        <v>0</v>
      </c>
      <c r="MBY67" s="880">
        <f t="shared" ref="MBY67" si="4434">MBY60*$C$66</f>
        <v>0</v>
      </c>
      <c r="MCA67" s="880">
        <f t="shared" ref="MCA67" si="4435">MCA60*$C$66</f>
        <v>0</v>
      </c>
      <c r="MCC67" s="880">
        <f t="shared" ref="MCC67" si="4436">MCC60*$C$66</f>
        <v>0</v>
      </c>
      <c r="MCE67" s="880">
        <f t="shared" ref="MCE67" si="4437">MCE60*$C$66</f>
        <v>0</v>
      </c>
      <c r="MCG67" s="880">
        <f t="shared" ref="MCG67" si="4438">MCG60*$C$66</f>
        <v>0</v>
      </c>
      <c r="MCI67" s="880">
        <f t="shared" ref="MCI67" si="4439">MCI60*$C$66</f>
        <v>0</v>
      </c>
      <c r="MCK67" s="880">
        <f t="shared" ref="MCK67" si="4440">MCK60*$C$66</f>
        <v>0</v>
      </c>
      <c r="MCM67" s="880">
        <f t="shared" ref="MCM67" si="4441">MCM60*$C$66</f>
        <v>0</v>
      </c>
      <c r="MCO67" s="880">
        <f t="shared" ref="MCO67" si="4442">MCO60*$C$66</f>
        <v>0</v>
      </c>
      <c r="MCQ67" s="880">
        <f t="shared" ref="MCQ67" si="4443">MCQ60*$C$66</f>
        <v>0</v>
      </c>
      <c r="MCS67" s="880">
        <f t="shared" ref="MCS67" si="4444">MCS60*$C$66</f>
        <v>0</v>
      </c>
      <c r="MCU67" s="880">
        <f t="shared" ref="MCU67" si="4445">MCU60*$C$66</f>
        <v>0</v>
      </c>
      <c r="MCW67" s="880">
        <f t="shared" ref="MCW67" si="4446">MCW60*$C$66</f>
        <v>0</v>
      </c>
      <c r="MCY67" s="880">
        <f t="shared" ref="MCY67" si="4447">MCY60*$C$66</f>
        <v>0</v>
      </c>
      <c r="MDA67" s="880">
        <f t="shared" ref="MDA67" si="4448">MDA60*$C$66</f>
        <v>0</v>
      </c>
      <c r="MDC67" s="880">
        <f t="shared" ref="MDC67" si="4449">MDC60*$C$66</f>
        <v>0</v>
      </c>
      <c r="MDE67" s="880">
        <f t="shared" ref="MDE67" si="4450">MDE60*$C$66</f>
        <v>0</v>
      </c>
      <c r="MDG67" s="880">
        <f t="shared" ref="MDG67" si="4451">MDG60*$C$66</f>
        <v>0</v>
      </c>
      <c r="MDI67" s="880">
        <f t="shared" ref="MDI67" si="4452">MDI60*$C$66</f>
        <v>0</v>
      </c>
      <c r="MDK67" s="880">
        <f t="shared" ref="MDK67" si="4453">MDK60*$C$66</f>
        <v>0</v>
      </c>
      <c r="MDM67" s="880">
        <f t="shared" ref="MDM67" si="4454">MDM60*$C$66</f>
        <v>0</v>
      </c>
      <c r="MDO67" s="880">
        <f t="shared" ref="MDO67" si="4455">MDO60*$C$66</f>
        <v>0</v>
      </c>
      <c r="MDQ67" s="880">
        <f t="shared" ref="MDQ67" si="4456">MDQ60*$C$66</f>
        <v>0</v>
      </c>
      <c r="MDS67" s="880">
        <f t="shared" ref="MDS67" si="4457">MDS60*$C$66</f>
        <v>0</v>
      </c>
      <c r="MDU67" s="880">
        <f t="shared" ref="MDU67" si="4458">MDU60*$C$66</f>
        <v>0</v>
      </c>
      <c r="MDW67" s="880">
        <f t="shared" ref="MDW67" si="4459">MDW60*$C$66</f>
        <v>0</v>
      </c>
      <c r="MDY67" s="880">
        <f t="shared" ref="MDY67" si="4460">MDY60*$C$66</f>
        <v>0</v>
      </c>
      <c r="MEA67" s="880">
        <f t="shared" ref="MEA67" si="4461">MEA60*$C$66</f>
        <v>0</v>
      </c>
      <c r="MEC67" s="880">
        <f t="shared" ref="MEC67" si="4462">MEC60*$C$66</f>
        <v>0</v>
      </c>
      <c r="MEE67" s="880">
        <f t="shared" ref="MEE67" si="4463">MEE60*$C$66</f>
        <v>0</v>
      </c>
      <c r="MEG67" s="880">
        <f t="shared" ref="MEG67" si="4464">MEG60*$C$66</f>
        <v>0</v>
      </c>
      <c r="MEI67" s="880">
        <f t="shared" ref="MEI67" si="4465">MEI60*$C$66</f>
        <v>0</v>
      </c>
      <c r="MEK67" s="880">
        <f t="shared" ref="MEK67" si="4466">MEK60*$C$66</f>
        <v>0</v>
      </c>
      <c r="MEM67" s="880">
        <f t="shared" ref="MEM67" si="4467">MEM60*$C$66</f>
        <v>0</v>
      </c>
      <c r="MEO67" s="880">
        <f t="shared" ref="MEO67" si="4468">MEO60*$C$66</f>
        <v>0</v>
      </c>
      <c r="MEQ67" s="880">
        <f t="shared" ref="MEQ67" si="4469">MEQ60*$C$66</f>
        <v>0</v>
      </c>
      <c r="MES67" s="880">
        <f t="shared" ref="MES67" si="4470">MES60*$C$66</f>
        <v>0</v>
      </c>
      <c r="MEU67" s="880">
        <f t="shared" ref="MEU67" si="4471">MEU60*$C$66</f>
        <v>0</v>
      </c>
      <c r="MEW67" s="880">
        <f t="shared" ref="MEW67" si="4472">MEW60*$C$66</f>
        <v>0</v>
      </c>
      <c r="MEY67" s="880">
        <f t="shared" ref="MEY67" si="4473">MEY60*$C$66</f>
        <v>0</v>
      </c>
      <c r="MFA67" s="880">
        <f t="shared" ref="MFA67" si="4474">MFA60*$C$66</f>
        <v>0</v>
      </c>
      <c r="MFC67" s="880">
        <f t="shared" ref="MFC67" si="4475">MFC60*$C$66</f>
        <v>0</v>
      </c>
      <c r="MFE67" s="880">
        <f t="shared" ref="MFE67" si="4476">MFE60*$C$66</f>
        <v>0</v>
      </c>
      <c r="MFG67" s="880">
        <f t="shared" ref="MFG67" si="4477">MFG60*$C$66</f>
        <v>0</v>
      </c>
      <c r="MFI67" s="880">
        <f t="shared" ref="MFI67" si="4478">MFI60*$C$66</f>
        <v>0</v>
      </c>
      <c r="MFK67" s="880">
        <f t="shared" ref="MFK67" si="4479">MFK60*$C$66</f>
        <v>0</v>
      </c>
      <c r="MFM67" s="880">
        <f t="shared" ref="MFM67" si="4480">MFM60*$C$66</f>
        <v>0</v>
      </c>
      <c r="MFO67" s="880">
        <f t="shared" ref="MFO67" si="4481">MFO60*$C$66</f>
        <v>0</v>
      </c>
      <c r="MFQ67" s="880">
        <f t="shared" ref="MFQ67" si="4482">MFQ60*$C$66</f>
        <v>0</v>
      </c>
      <c r="MFS67" s="880">
        <f t="shared" ref="MFS67" si="4483">MFS60*$C$66</f>
        <v>0</v>
      </c>
      <c r="MFU67" s="880">
        <f t="shared" ref="MFU67" si="4484">MFU60*$C$66</f>
        <v>0</v>
      </c>
      <c r="MFW67" s="880">
        <f t="shared" ref="MFW67" si="4485">MFW60*$C$66</f>
        <v>0</v>
      </c>
      <c r="MFY67" s="880">
        <f t="shared" ref="MFY67" si="4486">MFY60*$C$66</f>
        <v>0</v>
      </c>
      <c r="MGA67" s="880">
        <f t="shared" ref="MGA67" si="4487">MGA60*$C$66</f>
        <v>0</v>
      </c>
      <c r="MGC67" s="880">
        <f t="shared" ref="MGC67" si="4488">MGC60*$C$66</f>
        <v>0</v>
      </c>
      <c r="MGE67" s="880">
        <f t="shared" ref="MGE67" si="4489">MGE60*$C$66</f>
        <v>0</v>
      </c>
      <c r="MGG67" s="880">
        <f t="shared" ref="MGG67" si="4490">MGG60*$C$66</f>
        <v>0</v>
      </c>
      <c r="MGI67" s="880">
        <f t="shared" ref="MGI67" si="4491">MGI60*$C$66</f>
        <v>0</v>
      </c>
      <c r="MGK67" s="880">
        <f t="shared" ref="MGK67" si="4492">MGK60*$C$66</f>
        <v>0</v>
      </c>
      <c r="MGM67" s="880">
        <f t="shared" ref="MGM67" si="4493">MGM60*$C$66</f>
        <v>0</v>
      </c>
      <c r="MGO67" s="880">
        <f t="shared" ref="MGO67" si="4494">MGO60*$C$66</f>
        <v>0</v>
      </c>
      <c r="MGQ67" s="880">
        <f t="shared" ref="MGQ67" si="4495">MGQ60*$C$66</f>
        <v>0</v>
      </c>
      <c r="MGS67" s="880">
        <f t="shared" ref="MGS67" si="4496">MGS60*$C$66</f>
        <v>0</v>
      </c>
      <c r="MGU67" s="880">
        <f t="shared" ref="MGU67" si="4497">MGU60*$C$66</f>
        <v>0</v>
      </c>
      <c r="MGW67" s="880">
        <f t="shared" ref="MGW67" si="4498">MGW60*$C$66</f>
        <v>0</v>
      </c>
      <c r="MGY67" s="880">
        <f t="shared" ref="MGY67" si="4499">MGY60*$C$66</f>
        <v>0</v>
      </c>
      <c r="MHA67" s="880">
        <f t="shared" ref="MHA67" si="4500">MHA60*$C$66</f>
        <v>0</v>
      </c>
      <c r="MHC67" s="880">
        <f t="shared" ref="MHC67" si="4501">MHC60*$C$66</f>
        <v>0</v>
      </c>
      <c r="MHE67" s="880">
        <f t="shared" ref="MHE67" si="4502">MHE60*$C$66</f>
        <v>0</v>
      </c>
      <c r="MHG67" s="880">
        <f t="shared" ref="MHG67" si="4503">MHG60*$C$66</f>
        <v>0</v>
      </c>
      <c r="MHI67" s="880">
        <f t="shared" ref="MHI67" si="4504">MHI60*$C$66</f>
        <v>0</v>
      </c>
      <c r="MHK67" s="880">
        <f t="shared" ref="MHK67" si="4505">MHK60*$C$66</f>
        <v>0</v>
      </c>
      <c r="MHM67" s="880">
        <f t="shared" ref="MHM67" si="4506">MHM60*$C$66</f>
        <v>0</v>
      </c>
      <c r="MHO67" s="880">
        <f t="shared" ref="MHO67" si="4507">MHO60*$C$66</f>
        <v>0</v>
      </c>
      <c r="MHQ67" s="880">
        <f t="shared" ref="MHQ67" si="4508">MHQ60*$C$66</f>
        <v>0</v>
      </c>
      <c r="MHS67" s="880">
        <f t="shared" ref="MHS67" si="4509">MHS60*$C$66</f>
        <v>0</v>
      </c>
      <c r="MHU67" s="880">
        <f t="shared" ref="MHU67" si="4510">MHU60*$C$66</f>
        <v>0</v>
      </c>
      <c r="MHW67" s="880">
        <f t="shared" ref="MHW67" si="4511">MHW60*$C$66</f>
        <v>0</v>
      </c>
      <c r="MHY67" s="880">
        <f t="shared" ref="MHY67" si="4512">MHY60*$C$66</f>
        <v>0</v>
      </c>
      <c r="MIA67" s="880">
        <f t="shared" ref="MIA67" si="4513">MIA60*$C$66</f>
        <v>0</v>
      </c>
      <c r="MIC67" s="880">
        <f t="shared" ref="MIC67" si="4514">MIC60*$C$66</f>
        <v>0</v>
      </c>
      <c r="MIE67" s="880">
        <f t="shared" ref="MIE67" si="4515">MIE60*$C$66</f>
        <v>0</v>
      </c>
      <c r="MIG67" s="880">
        <f t="shared" ref="MIG67" si="4516">MIG60*$C$66</f>
        <v>0</v>
      </c>
      <c r="MII67" s="880">
        <f t="shared" ref="MII67" si="4517">MII60*$C$66</f>
        <v>0</v>
      </c>
      <c r="MIK67" s="880">
        <f t="shared" ref="MIK67" si="4518">MIK60*$C$66</f>
        <v>0</v>
      </c>
      <c r="MIM67" s="880">
        <f t="shared" ref="MIM67" si="4519">MIM60*$C$66</f>
        <v>0</v>
      </c>
      <c r="MIO67" s="880">
        <f t="shared" ref="MIO67" si="4520">MIO60*$C$66</f>
        <v>0</v>
      </c>
      <c r="MIQ67" s="880">
        <f t="shared" ref="MIQ67" si="4521">MIQ60*$C$66</f>
        <v>0</v>
      </c>
      <c r="MIS67" s="880">
        <f t="shared" ref="MIS67" si="4522">MIS60*$C$66</f>
        <v>0</v>
      </c>
      <c r="MIU67" s="880">
        <f t="shared" ref="MIU67" si="4523">MIU60*$C$66</f>
        <v>0</v>
      </c>
      <c r="MIW67" s="880">
        <f t="shared" ref="MIW67" si="4524">MIW60*$C$66</f>
        <v>0</v>
      </c>
      <c r="MIY67" s="880">
        <f t="shared" ref="MIY67" si="4525">MIY60*$C$66</f>
        <v>0</v>
      </c>
      <c r="MJA67" s="880">
        <f t="shared" ref="MJA67" si="4526">MJA60*$C$66</f>
        <v>0</v>
      </c>
      <c r="MJC67" s="880">
        <f t="shared" ref="MJC67" si="4527">MJC60*$C$66</f>
        <v>0</v>
      </c>
      <c r="MJE67" s="880">
        <f t="shared" ref="MJE67" si="4528">MJE60*$C$66</f>
        <v>0</v>
      </c>
      <c r="MJG67" s="880">
        <f t="shared" ref="MJG67" si="4529">MJG60*$C$66</f>
        <v>0</v>
      </c>
      <c r="MJI67" s="880">
        <f t="shared" ref="MJI67" si="4530">MJI60*$C$66</f>
        <v>0</v>
      </c>
      <c r="MJK67" s="880">
        <f t="shared" ref="MJK67" si="4531">MJK60*$C$66</f>
        <v>0</v>
      </c>
      <c r="MJM67" s="880">
        <f t="shared" ref="MJM67" si="4532">MJM60*$C$66</f>
        <v>0</v>
      </c>
      <c r="MJO67" s="880">
        <f t="shared" ref="MJO67" si="4533">MJO60*$C$66</f>
        <v>0</v>
      </c>
      <c r="MJQ67" s="880">
        <f t="shared" ref="MJQ67" si="4534">MJQ60*$C$66</f>
        <v>0</v>
      </c>
      <c r="MJS67" s="880">
        <f t="shared" ref="MJS67" si="4535">MJS60*$C$66</f>
        <v>0</v>
      </c>
      <c r="MJU67" s="880">
        <f t="shared" ref="MJU67" si="4536">MJU60*$C$66</f>
        <v>0</v>
      </c>
      <c r="MJW67" s="880">
        <f t="shared" ref="MJW67" si="4537">MJW60*$C$66</f>
        <v>0</v>
      </c>
      <c r="MJY67" s="880">
        <f t="shared" ref="MJY67" si="4538">MJY60*$C$66</f>
        <v>0</v>
      </c>
      <c r="MKA67" s="880">
        <f t="shared" ref="MKA67" si="4539">MKA60*$C$66</f>
        <v>0</v>
      </c>
      <c r="MKC67" s="880">
        <f t="shared" ref="MKC67" si="4540">MKC60*$C$66</f>
        <v>0</v>
      </c>
      <c r="MKE67" s="880">
        <f t="shared" ref="MKE67" si="4541">MKE60*$C$66</f>
        <v>0</v>
      </c>
      <c r="MKG67" s="880">
        <f t="shared" ref="MKG67" si="4542">MKG60*$C$66</f>
        <v>0</v>
      </c>
      <c r="MKI67" s="880">
        <f t="shared" ref="MKI67" si="4543">MKI60*$C$66</f>
        <v>0</v>
      </c>
      <c r="MKK67" s="880">
        <f t="shared" ref="MKK67" si="4544">MKK60*$C$66</f>
        <v>0</v>
      </c>
      <c r="MKM67" s="880">
        <f t="shared" ref="MKM67" si="4545">MKM60*$C$66</f>
        <v>0</v>
      </c>
      <c r="MKO67" s="880">
        <f t="shared" ref="MKO67" si="4546">MKO60*$C$66</f>
        <v>0</v>
      </c>
      <c r="MKQ67" s="880">
        <f t="shared" ref="MKQ67" si="4547">MKQ60*$C$66</f>
        <v>0</v>
      </c>
      <c r="MKS67" s="880">
        <f t="shared" ref="MKS67" si="4548">MKS60*$C$66</f>
        <v>0</v>
      </c>
      <c r="MKU67" s="880">
        <f t="shared" ref="MKU67" si="4549">MKU60*$C$66</f>
        <v>0</v>
      </c>
      <c r="MKW67" s="880">
        <f t="shared" ref="MKW67" si="4550">MKW60*$C$66</f>
        <v>0</v>
      </c>
      <c r="MKY67" s="880">
        <f t="shared" ref="MKY67" si="4551">MKY60*$C$66</f>
        <v>0</v>
      </c>
      <c r="MLA67" s="880">
        <f t="shared" ref="MLA67" si="4552">MLA60*$C$66</f>
        <v>0</v>
      </c>
      <c r="MLC67" s="880">
        <f t="shared" ref="MLC67" si="4553">MLC60*$C$66</f>
        <v>0</v>
      </c>
      <c r="MLE67" s="880">
        <f t="shared" ref="MLE67" si="4554">MLE60*$C$66</f>
        <v>0</v>
      </c>
      <c r="MLG67" s="880">
        <f t="shared" ref="MLG67" si="4555">MLG60*$C$66</f>
        <v>0</v>
      </c>
      <c r="MLI67" s="880">
        <f t="shared" ref="MLI67" si="4556">MLI60*$C$66</f>
        <v>0</v>
      </c>
      <c r="MLK67" s="880">
        <f t="shared" ref="MLK67" si="4557">MLK60*$C$66</f>
        <v>0</v>
      </c>
      <c r="MLM67" s="880">
        <f t="shared" ref="MLM67" si="4558">MLM60*$C$66</f>
        <v>0</v>
      </c>
      <c r="MLO67" s="880">
        <f t="shared" ref="MLO67" si="4559">MLO60*$C$66</f>
        <v>0</v>
      </c>
      <c r="MLQ67" s="880">
        <f t="shared" ref="MLQ67" si="4560">MLQ60*$C$66</f>
        <v>0</v>
      </c>
      <c r="MLS67" s="880">
        <f t="shared" ref="MLS67" si="4561">MLS60*$C$66</f>
        <v>0</v>
      </c>
      <c r="MLU67" s="880">
        <f t="shared" ref="MLU67" si="4562">MLU60*$C$66</f>
        <v>0</v>
      </c>
      <c r="MLW67" s="880">
        <f t="shared" ref="MLW67" si="4563">MLW60*$C$66</f>
        <v>0</v>
      </c>
      <c r="MLY67" s="880">
        <f t="shared" ref="MLY67" si="4564">MLY60*$C$66</f>
        <v>0</v>
      </c>
      <c r="MMA67" s="880">
        <f t="shared" ref="MMA67" si="4565">MMA60*$C$66</f>
        <v>0</v>
      </c>
      <c r="MMC67" s="880">
        <f t="shared" ref="MMC67" si="4566">MMC60*$C$66</f>
        <v>0</v>
      </c>
      <c r="MME67" s="880">
        <f t="shared" ref="MME67" si="4567">MME60*$C$66</f>
        <v>0</v>
      </c>
      <c r="MMG67" s="880">
        <f t="shared" ref="MMG67" si="4568">MMG60*$C$66</f>
        <v>0</v>
      </c>
      <c r="MMI67" s="880">
        <f t="shared" ref="MMI67" si="4569">MMI60*$C$66</f>
        <v>0</v>
      </c>
      <c r="MMK67" s="880">
        <f t="shared" ref="MMK67" si="4570">MMK60*$C$66</f>
        <v>0</v>
      </c>
      <c r="MMM67" s="880">
        <f t="shared" ref="MMM67" si="4571">MMM60*$C$66</f>
        <v>0</v>
      </c>
      <c r="MMO67" s="880">
        <f t="shared" ref="MMO67" si="4572">MMO60*$C$66</f>
        <v>0</v>
      </c>
      <c r="MMQ67" s="880">
        <f t="shared" ref="MMQ67" si="4573">MMQ60*$C$66</f>
        <v>0</v>
      </c>
      <c r="MMS67" s="880">
        <f t="shared" ref="MMS67" si="4574">MMS60*$C$66</f>
        <v>0</v>
      </c>
      <c r="MMU67" s="880">
        <f t="shared" ref="MMU67" si="4575">MMU60*$C$66</f>
        <v>0</v>
      </c>
      <c r="MMW67" s="880">
        <f t="shared" ref="MMW67" si="4576">MMW60*$C$66</f>
        <v>0</v>
      </c>
      <c r="MMY67" s="880">
        <f t="shared" ref="MMY67" si="4577">MMY60*$C$66</f>
        <v>0</v>
      </c>
      <c r="MNA67" s="880">
        <f t="shared" ref="MNA67" si="4578">MNA60*$C$66</f>
        <v>0</v>
      </c>
      <c r="MNC67" s="880">
        <f t="shared" ref="MNC67" si="4579">MNC60*$C$66</f>
        <v>0</v>
      </c>
      <c r="MNE67" s="880">
        <f t="shared" ref="MNE67" si="4580">MNE60*$C$66</f>
        <v>0</v>
      </c>
      <c r="MNG67" s="880">
        <f t="shared" ref="MNG67" si="4581">MNG60*$C$66</f>
        <v>0</v>
      </c>
      <c r="MNI67" s="880">
        <f t="shared" ref="MNI67" si="4582">MNI60*$C$66</f>
        <v>0</v>
      </c>
      <c r="MNK67" s="880">
        <f t="shared" ref="MNK67" si="4583">MNK60*$C$66</f>
        <v>0</v>
      </c>
      <c r="MNM67" s="880">
        <f t="shared" ref="MNM67" si="4584">MNM60*$C$66</f>
        <v>0</v>
      </c>
      <c r="MNO67" s="880">
        <f t="shared" ref="MNO67" si="4585">MNO60*$C$66</f>
        <v>0</v>
      </c>
      <c r="MNQ67" s="880">
        <f t="shared" ref="MNQ67" si="4586">MNQ60*$C$66</f>
        <v>0</v>
      </c>
      <c r="MNS67" s="880">
        <f t="shared" ref="MNS67" si="4587">MNS60*$C$66</f>
        <v>0</v>
      </c>
      <c r="MNU67" s="880">
        <f t="shared" ref="MNU67" si="4588">MNU60*$C$66</f>
        <v>0</v>
      </c>
      <c r="MNW67" s="880">
        <f t="shared" ref="MNW67" si="4589">MNW60*$C$66</f>
        <v>0</v>
      </c>
      <c r="MNY67" s="880">
        <f t="shared" ref="MNY67" si="4590">MNY60*$C$66</f>
        <v>0</v>
      </c>
      <c r="MOA67" s="880">
        <f t="shared" ref="MOA67" si="4591">MOA60*$C$66</f>
        <v>0</v>
      </c>
      <c r="MOC67" s="880">
        <f t="shared" ref="MOC67" si="4592">MOC60*$C$66</f>
        <v>0</v>
      </c>
      <c r="MOE67" s="880">
        <f t="shared" ref="MOE67" si="4593">MOE60*$C$66</f>
        <v>0</v>
      </c>
      <c r="MOG67" s="880">
        <f t="shared" ref="MOG67" si="4594">MOG60*$C$66</f>
        <v>0</v>
      </c>
      <c r="MOI67" s="880">
        <f t="shared" ref="MOI67" si="4595">MOI60*$C$66</f>
        <v>0</v>
      </c>
      <c r="MOK67" s="880">
        <f t="shared" ref="MOK67" si="4596">MOK60*$C$66</f>
        <v>0</v>
      </c>
      <c r="MOM67" s="880">
        <f t="shared" ref="MOM67" si="4597">MOM60*$C$66</f>
        <v>0</v>
      </c>
      <c r="MOO67" s="880">
        <f t="shared" ref="MOO67" si="4598">MOO60*$C$66</f>
        <v>0</v>
      </c>
      <c r="MOQ67" s="880">
        <f t="shared" ref="MOQ67" si="4599">MOQ60*$C$66</f>
        <v>0</v>
      </c>
      <c r="MOS67" s="880">
        <f t="shared" ref="MOS67" si="4600">MOS60*$C$66</f>
        <v>0</v>
      </c>
      <c r="MOU67" s="880">
        <f t="shared" ref="MOU67" si="4601">MOU60*$C$66</f>
        <v>0</v>
      </c>
      <c r="MOW67" s="880">
        <f t="shared" ref="MOW67" si="4602">MOW60*$C$66</f>
        <v>0</v>
      </c>
      <c r="MOY67" s="880">
        <f t="shared" ref="MOY67" si="4603">MOY60*$C$66</f>
        <v>0</v>
      </c>
      <c r="MPA67" s="880">
        <f t="shared" ref="MPA67" si="4604">MPA60*$C$66</f>
        <v>0</v>
      </c>
      <c r="MPC67" s="880">
        <f t="shared" ref="MPC67" si="4605">MPC60*$C$66</f>
        <v>0</v>
      </c>
      <c r="MPE67" s="880">
        <f t="shared" ref="MPE67" si="4606">MPE60*$C$66</f>
        <v>0</v>
      </c>
      <c r="MPG67" s="880">
        <f t="shared" ref="MPG67" si="4607">MPG60*$C$66</f>
        <v>0</v>
      </c>
      <c r="MPI67" s="880">
        <f t="shared" ref="MPI67" si="4608">MPI60*$C$66</f>
        <v>0</v>
      </c>
      <c r="MPK67" s="880">
        <f t="shared" ref="MPK67" si="4609">MPK60*$C$66</f>
        <v>0</v>
      </c>
      <c r="MPM67" s="880">
        <f t="shared" ref="MPM67" si="4610">MPM60*$C$66</f>
        <v>0</v>
      </c>
      <c r="MPO67" s="880">
        <f t="shared" ref="MPO67" si="4611">MPO60*$C$66</f>
        <v>0</v>
      </c>
      <c r="MPQ67" s="880">
        <f t="shared" ref="MPQ67" si="4612">MPQ60*$C$66</f>
        <v>0</v>
      </c>
      <c r="MPS67" s="880">
        <f t="shared" ref="MPS67" si="4613">MPS60*$C$66</f>
        <v>0</v>
      </c>
      <c r="MPU67" s="880">
        <f t="shared" ref="MPU67" si="4614">MPU60*$C$66</f>
        <v>0</v>
      </c>
      <c r="MPW67" s="880">
        <f t="shared" ref="MPW67" si="4615">MPW60*$C$66</f>
        <v>0</v>
      </c>
      <c r="MPY67" s="880">
        <f t="shared" ref="MPY67" si="4616">MPY60*$C$66</f>
        <v>0</v>
      </c>
      <c r="MQA67" s="880">
        <f t="shared" ref="MQA67" si="4617">MQA60*$C$66</f>
        <v>0</v>
      </c>
      <c r="MQC67" s="880">
        <f t="shared" ref="MQC67" si="4618">MQC60*$C$66</f>
        <v>0</v>
      </c>
      <c r="MQE67" s="880">
        <f t="shared" ref="MQE67" si="4619">MQE60*$C$66</f>
        <v>0</v>
      </c>
      <c r="MQG67" s="880">
        <f t="shared" ref="MQG67" si="4620">MQG60*$C$66</f>
        <v>0</v>
      </c>
      <c r="MQI67" s="880">
        <f t="shared" ref="MQI67" si="4621">MQI60*$C$66</f>
        <v>0</v>
      </c>
      <c r="MQK67" s="880">
        <f t="shared" ref="MQK67" si="4622">MQK60*$C$66</f>
        <v>0</v>
      </c>
      <c r="MQM67" s="880">
        <f t="shared" ref="MQM67" si="4623">MQM60*$C$66</f>
        <v>0</v>
      </c>
      <c r="MQO67" s="880">
        <f t="shared" ref="MQO67" si="4624">MQO60*$C$66</f>
        <v>0</v>
      </c>
      <c r="MQQ67" s="880">
        <f t="shared" ref="MQQ67" si="4625">MQQ60*$C$66</f>
        <v>0</v>
      </c>
      <c r="MQS67" s="880">
        <f t="shared" ref="MQS67" si="4626">MQS60*$C$66</f>
        <v>0</v>
      </c>
      <c r="MQU67" s="880">
        <f t="shared" ref="MQU67" si="4627">MQU60*$C$66</f>
        <v>0</v>
      </c>
      <c r="MQW67" s="880">
        <f t="shared" ref="MQW67" si="4628">MQW60*$C$66</f>
        <v>0</v>
      </c>
      <c r="MQY67" s="880">
        <f t="shared" ref="MQY67" si="4629">MQY60*$C$66</f>
        <v>0</v>
      </c>
      <c r="MRA67" s="880">
        <f t="shared" ref="MRA67" si="4630">MRA60*$C$66</f>
        <v>0</v>
      </c>
      <c r="MRC67" s="880">
        <f t="shared" ref="MRC67" si="4631">MRC60*$C$66</f>
        <v>0</v>
      </c>
      <c r="MRE67" s="880">
        <f t="shared" ref="MRE67" si="4632">MRE60*$C$66</f>
        <v>0</v>
      </c>
      <c r="MRG67" s="880">
        <f t="shared" ref="MRG67" si="4633">MRG60*$C$66</f>
        <v>0</v>
      </c>
      <c r="MRI67" s="880">
        <f t="shared" ref="MRI67" si="4634">MRI60*$C$66</f>
        <v>0</v>
      </c>
      <c r="MRK67" s="880">
        <f t="shared" ref="MRK67" si="4635">MRK60*$C$66</f>
        <v>0</v>
      </c>
      <c r="MRM67" s="880">
        <f t="shared" ref="MRM67" si="4636">MRM60*$C$66</f>
        <v>0</v>
      </c>
      <c r="MRO67" s="880">
        <f t="shared" ref="MRO67" si="4637">MRO60*$C$66</f>
        <v>0</v>
      </c>
      <c r="MRQ67" s="880">
        <f t="shared" ref="MRQ67" si="4638">MRQ60*$C$66</f>
        <v>0</v>
      </c>
      <c r="MRS67" s="880">
        <f t="shared" ref="MRS67" si="4639">MRS60*$C$66</f>
        <v>0</v>
      </c>
      <c r="MRU67" s="880">
        <f t="shared" ref="MRU67" si="4640">MRU60*$C$66</f>
        <v>0</v>
      </c>
      <c r="MRW67" s="880">
        <f t="shared" ref="MRW67" si="4641">MRW60*$C$66</f>
        <v>0</v>
      </c>
      <c r="MRY67" s="880">
        <f t="shared" ref="MRY67" si="4642">MRY60*$C$66</f>
        <v>0</v>
      </c>
      <c r="MSA67" s="880">
        <f t="shared" ref="MSA67" si="4643">MSA60*$C$66</f>
        <v>0</v>
      </c>
      <c r="MSC67" s="880">
        <f t="shared" ref="MSC67" si="4644">MSC60*$C$66</f>
        <v>0</v>
      </c>
      <c r="MSE67" s="880">
        <f t="shared" ref="MSE67" si="4645">MSE60*$C$66</f>
        <v>0</v>
      </c>
      <c r="MSG67" s="880">
        <f t="shared" ref="MSG67" si="4646">MSG60*$C$66</f>
        <v>0</v>
      </c>
      <c r="MSI67" s="880">
        <f t="shared" ref="MSI67" si="4647">MSI60*$C$66</f>
        <v>0</v>
      </c>
      <c r="MSK67" s="880">
        <f t="shared" ref="MSK67" si="4648">MSK60*$C$66</f>
        <v>0</v>
      </c>
      <c r="MSM67" s="880">
        <f t="shared" ref="MSM67" si="4649">MSM60*$C$66</f>
        <v>0</v>
      </c>
      <c r="MSO67" s="880">
        <f t="shared" ref="MSO67" si="4650">MSO60*$C$66</f>
        <v>0</v>
      </c>
      <c r="MSQ67" s="880">
        <f t="shared" ref="MSQ67" si="4651">MSQ60*$C$66</f>
        <v>0</v>
      </c>
      <c r="MSS67" s="880">
        <f t="shared" ref="MSS67" si="4652">MSS60*$C$66</f>
        <v>0</v>
      </c>
      <c r="MSU67" s="880">
        <f t="shared" ref="MSU67" si="4653">MSU60*$C$66</f>
        <v>0</v>
      </c>
      <c r="MSW67" s="880">
        <f t="shared" ref="MSW67" si="4654">MSW60*$C$66</f>
        <v>0</v>
      </c>
      <c r="MSY67" s="880">
        <f t="shared" ref="MSY67" si="4655">MSY60*$C$66</f>
        <v>0</v>
      </c>
      <c r="MTA67" s="880">
        <f t="shared" ref="MTA67" si="4656">MTA60*$C$66</f>
        <v>0</v>
      </c>
      <c r="MTC67" s="880">
        <f t="shared" ref="MTC67" si="4657">MTC60*$C$66</f>
        <v>0</v>
      </c>
      <c r="MTE67" s="880">
        <f t="shared" ref="MTE67" si="4658">MTE60*$C$66</f>
        <v>0</v>
      </c>
      <c r="MTG67" s="880">
        <f t="shared" ref="MTG67" si="4659">MTG60*$C$66</f>
        <v>0</v>
      </c>
      <c r="MTI67" s="880">
        <f t="shared" ref="MTI67" si="4660">MTI60*$C$66</f>
        <v>0</v>
      </c>
      <c r="MTK67" s="880">
        <f t="shared" ref="MTK67" si="4661">MTK60*$C$66</f>
        <v>0</v>
      </c>
      <c r="MTM67" s="880">
        <f t="shared" ref="MTM67" si="4662">MTM60*$C$66</f>
        <v>0</v>
      </c>
      <c r="MTO67" s="880">
        <f t="shared" ref="MTO67" si="4663">MTO60*$C$66</f>
        <v>0</v>
      </c>
      <c r="MTQ67" s="880">
        <f t="shared" ref="MTQ67" si="4664">MTQ60*$C$66</f>
        <v>0</v>
      </c>
      <c r="MTS67" s="880">
        <f t="shared" ref="MTS67" si="4665">MTS60*$C$66</f>
        <v>0</v>
      </c>
      <c r="MTU67" s="880">
        <f t="shared" ref="MTU67" si="4666">MTU60*$C$66</f>
        <v>0</v>
      </c>
      <c r="MTW67" s="880">
        <f t="shared" ref="MTW67" si="4667">MTW60*$C$66</f>
        <v>0</v>
      </c>
      <c r="MTY67" s="880">
        <f t="shared" ref="MTY67" si="4668">MTY60*$C$66</f>
        <v>0</v>
      </c>
      <c r="MUA67" s="880">
        <f t="shared" ref="MUA67" si="4669">MUA60*$C$66</f>
        <v>0</v>
      </c>
      <c r="MUC67" s="880">
        <f t="shared" ref="MUC67" si="4670">MUC60*$C$66</f>
        <v>0</v>
      </c>
      <c r="MUE67" s="880">
        <f t="shared" ref="MUE67" si="4671">MUE60*$C$66</f>
        <v>0</v>
      </c>
      <c r="MUG67" s="880">
        <f t="shared" ref="MUG67" si="4672">MUG60*$C$66</f>
        <v>0</v>
      </c>
      <c r="MUI67" s="880">
        <f t="shared" ref="MUI67" si="4673">MUI60*$C$66</f>
        <v>0</v>
      </c>
      <c r="MUK67" s="880">
        <f t="shared" ref="MUK67" si="4674">MUK60*$C$66</f>
        <v>0</v>
      </c>
      <c r="MUM67" s="880">
        <f t="shared" ref="MUM67" si="4675">MUM60*$C$66</f>
        <v>0</v>
      </c>
      <c r="MUO67" s="880">
        <f t="shared" ref="MUO67" si="4676">MUO60*$C$66</f>
        <v>0</v>
      </c>
      <c r="MUQ67" s="880">
        <f t="shared" ref="MUQ67" si="4677">MUQ60*$C$66</f>
        <v>0</v>
      </c>
      <c r="MUS67" s="880">
        <f t="shared" ref="MUS67" si="4678">MUS60*$C$66</f>
        <v>0</v>
      </c>
      <c r="MUU67" s="880">
        <f t="shared" ref="MUU67" si="4679">MUU60*$C$66</f>
        <v>0</v>
      </c>
      <c r="MUW67" s="880">
        <f t="shared" ref="MUW67" si="4680">MUW60*$C$66</f>
        <v>0</v>
      </c>
      <c r="MUY67" s="880">
        <f t="shared" ref="MUY67" si="4681">MUY60*$C$66</f>
        <v>0</v>
      </c>
      <c r="MVA67" s="880">
        <f t="shared" ref="MVA67" si="4682">MVA60*$C$66</f>
        <v>0</v>
      </c>
      <c r="MVC67" s="880">
        <f t="shared" ref="MVC67" si="4683">MVC60*$C$66</f>
        <v>0</v>
      </c>
      <c r="MVE67" s="880">
        <f t="shared" ref="MVE67" si="4684">MVE60*$C$66</f>
        <v>0</v>
      </c>
      <c r="MVG67" s="880">
        <f t="shared" ref="MVG67" si="4685">MVG60*$C$66</f>
        <v>0</v>
      </c>
      <c r="MVI67" s="880">
        <f t="shared" ref="MVI67" si="4686">MVI60*$C$66</f>
        <v>0</v>
      </c>
      <c r="MVK67" s="880">
        <f t="shared" ref="MVK67" si="4687">MVK60*$C$66</f>
        <v>0</v>
      </c>
      <c r="MVM67" s="880">
        <f t="shared" ref="MVM67" si="4688">MVM60*$C$66</f>
        <v>0</v>
      </c>
      <c r="MVO67" s="880">
        <f t="shared" ref="MVO67" si="4689">MVO60*$C$66</f>
        <v>0</v>
      </c>
      <c r="MVQ67" s="880">
        <f t="shared" ref="MVQ67" si="4690">MVQ60*$C$66</f>
        <v>0</v>
      </c>
      <c r="MVS67" s="880">
        <f t="shared" ref="MVS67" si="4691">MVS60*$C$66</f>
        <v>0</v>
      </c>
      <c r="MVU67" s="880">
        <f t="shared" ref="MVU67" si="4692">MVU60*$C$66</f>
        <v>0</v>
      </c>
      <c r="MVW67" s="880">
        <f t="shared" ref="MVW67" si="4693">MVW60*$C$66</f>
        <v>0</v>
      </c>
      <c r="MVY67" s="880">
        <f t="shared" ref="MVY67" si="4694">MVY60*$C$66</f>
        <v>0</v>
      </c>
      <c r="MWA67" s="880">
        <f t="shared" ref="MWA67" si="4695">MWA60*$C$66</f>
        <v>0</v>
      </c>
      <c r="MWC67" s="880">
        <f t="shared" ref="MWC67" si="4696">MWC60*$C$66</f>
        <v>0</v>
      </c>
      <c r="MWE67" s="880">
        <f t="shared" ref="MWE67" si="4697">MWE60*$C$66</f>
        <v>0</v>
      </c>
      <c r="MWG67" s="880">
        <f t="shared" ref="MWG67" si="4698">MWG60*$C$66</f>
        <v>0</v>
      </c>
      <c r="MWI67" s="880">
        <f t="shared" ref="MWI67" si="4699">MWI60*$C$66</f>
        <v>0</v>
      </c>
      <c r="MWK67" s="880">
        <f t="shared" ref="MWK67" si="4700">MWK60*$C$66</f>
        <v>0</v>
      </c>
      <c r="MWM67" s="880">
        <f t="shared" ref="MWM67" si="4701">MWM60*$C$66</f>
        <v>0</v>
      </c>
      <c r="MWO67" s="880">
        <f t="shared" ref="MWO67" si="4702">MWO60*$C$66</f>
        <v>0</v>
      </c>
      <c r="MWQ67" s="880">
        <f t="shared" ref="MWQ67" si="4703">MWQ60*$C$66</f>
        <v>0</v>
      </c>
      <c r="MWS67" s="880">
        <f t="shared" ref="MWS67" si="4704">MWS60*$C$66</f>
        <v>0</v>
      </c>
      <c r="MWU67" s="880">
        <f t="shared" ref="MWU67" si="4705">MWU60*$C$66</f>
        <v>0</v>
      </c>
      <c r="MWW67" s="880">
        <f t="shared" ref="MWW67" si="4706">MWW60*$C$66</f>
        <v>0</v>
      </c>
      <c r="MWY67" s="880">
        <f t="shared" ref="MWY67" si="4707">MWY60*$C$66</f>
        <v>0</v>
      </c>
      <c r="MXA67" s="880">
        <f t="shared" ref="MXA67" si="4708">MXA60*$C$66</f>
        <v>0</v>
      </c>
      <c r="MXC67" s="880">
        <f t="shared" ref="MXC67" si="4709">MXC60*$C$66</f>
        <v>0</v>
      </c>
      <c r="MXE67" s="880">
        <f t="shared" ref="MXE67" si="4710">MXE60*$C$66</f>
        <v>0</v>
      </c>
      <c r="MXG67" s="880">
        <f t="shared" ref="MXG67" si="4711">MXG60*$C$66</f>
        <v>0</v>
      </c>
      <c r="MXI67" s="880">
        <f t="shared" ref="MXI67" si="4712">MXI60*$C$66</f>
        <v>0</v>
      </c>
      <c r="MXK67" s="880">
        <f t="shared" ref="MXK67" si="4713">MXK60*$C$66</f>
        <v>0</v>
      </c>
      <c r="MXM67" s="880">
        <f t="shared" ref="MXM67" si="4714">MXM60*$C$66</f>
        <v>0</v>
      </c>
      <c r="MXO67" s="880">
        <f t="shared" ref="MXO67" si="4715">MXO60*$C$66</f>
        <v>0</v>
      </c>
      <c r="MXQ67" s="880">
        <f t="shared" ref="MXQ67" si="4716">MXQ60*$C$66</f>
        <v>0</v>
      </c>
      <c r="MXS67" s="880">
        <f t="shared" ref="MXS67" si="4717">MXS60*$C$66</f>
        <v>0</v>
      </c>
      <c r="MXU67" s="880">
        <f t="shared" ref="MXU67" si="4718">MXU60*$C$66</f>
        <v>0</v>
      </c>
      <c r="MXW67" s="880">
        <f t="shared" ref="MXW67" si="4719">MXW60*$C$66</f>
        <v>0</v>
      </c>
      <c r="MXY67" s="880">
        <f t="shared" ref="MXY67" si="4720">MXY60*$C$66</f>
        <v>0</v>
      </c>
      <c r="MYA67" s="880">
        <f t="shared" ref="MYA67" si="4721">MYA60*$C$66</f>
        <v>0</v>
      </c>
      <c r="MYC67" s="880">
        <f t="shared" ref="MYC67" si="4722">MYC60*$C$66</f>
        <v>0</v>
      </c>
      <c r="MYE67" s="880">
        <f t="shared" ref="MYE67" si="4723">MYE60*$C$66</f>
        <v>0</v>
      </c>
      <c r="MYG67" s="880">
        <f t="shared" ref="MYG67" si="4724">MYG60*$C$66</f>
        <v>0</v>
      </c>
      <c r="MYI67" s="880">
        <f t="shared" ref="MYI67" si="4725">MYI60*$C$66</f>
        <v>0</v>
      </c>
      <c r="MYK67" s="880">
        <f t="shared" ref="MYK67" si="4726">MYK60*$C$66</f>
        <v>0</v>
      </c>
      <c r="MYM67" s="880">
        <f t="shared" ref="MYM67" si="4727">MYM60*$C$66</f>
        <v>0</v>
      </c>
      <c r="MYO67" s="880">
        <f t="shared" ref="MYO67" si="4728">MYO60*$C$66</f>
        <v>0</v>
      </c>
      <c r="MYQ67" s="880">
        <f t="shared" ref="MYQ67" si="4729">MYQ60*$C$66</f>
        <v>0</v>
      </c>
      <c r="MYS67" s="880">
        <f t="shared" ref="MYS67" si="4730">MYS60*$C$66</f>
        <v>0</v>
      </c>
      <c r="MYU67" s="880">
        <f t="shared" ref="MYU67" si="4731">MYU60*$C$66</f>
        <v>0</v>
      </c>
      <c r="MYW67" s="880">
        <f t="shared" ref="MYW67" si="4732">MYW60*$C$66</f>
        <v>0</v>
      </c>
      <c r="MYY67" s="880">
        <f t="shared" ref="MYY67" si="4733">MYY60*$C$66</f>
        <v>0</v>
      </c>
      <c r="MZA67" s="880">
        <f t="shared" ref="MZA67" si="4734">MZA60*$C$66</f>
        <v>0</v>
      </c>
      <c r="MZC67" s="880">
        <f t="shared" ref="MZC67" si="4735">MZC60*$C$66</f>
        <v>0</v>
      </c>
      <c r="MZE67" s="880">
        <f t="shared" ref="MZE67" si="4736">MZE60*$C$66</f>
        <v>0</v>
      </c>
      <c r="MZG67" s="880">
        <f t="shared" ref="MZG67" si="4737">MZG60*$C$66</f>
        <v>0</v>
      </c>
      <c r="MZI67" s="880">
        <f t="shared" ref="MZI67" si="4738">MZI60*$C$66</f>
        <v>0</v>
      </c>
      <c r="MZK67" s="880">
        <f t="shared" ref="MZK67" si="4739">MZK60*$C$66</f>
        <v>0</v>
      </c>
      <c r="MZM67" s="880">
        <f t="shared" ref="MZM67" si="4740">MZM60*$C$66</f>
        <v>0</v>
      </c>
      <c r="MZO67" s="880">
        <f t="shared" ref="MZO67" si="4741">MZO60*$C$66</f>
        <v>0</v>
      </c>
      <c r="MZQ67" s="880">
        <f t="shared" ref="MZQ67" si="4742">MZQ60*$C$66</f>
        <v>0</v>
      </c>
      <c r="MZS67" s="880">
        <f t="shared" ref="MZS67" si="4743">MZS60*$C$66</f>
        <v>0</v>
      </c>
      <c r="MZU67" s="880">
        <f t="shared" ref="MZU67" si="4744">MZU60*$C$66</f>
        <v>0</v>
      </c>
      <c r="MZW67" s="880">
        <f t="shared" ref="MZW67" si="4745">MZW60*$C$66</f>
        <v>0</v>
      </c>
      <c r="MZY67" s="880">
        <f t="shared" ref="MZY67" si="4746">MZY60*$C$66</f>
        <v>0</v>
      </c>
      <c r="NAA67" s="880">
        <f t="shared" ref="NAA67" si="4747">NAA60*$C$66</f>
        <v>0</v>
      </c>
      <c r="NAC67" s="880">
        <f t="shared" ref="NAC67" si="4748">NAC60*$C$66</f>
        <v>0</v>
      </c>
      <c r="NAE67" s="880">
        <f t="shared" ref="NAE67" si="4749">NAE60*$C$66</f>
        <v>0</v>
      </c>
      <c r="NAG67" s="880">
        <f t="shared" ref="NAG67" si="4750">NAG60*$C$66</f>
        <v>0</v>
      </c>
      <c r="NAI67" s="880">
        <f t="shared" ref="NAI67" si="4751">NAI60*$C$66</f>
        <v>0</v>
      </c>
      <c r="NAK67" s="880">
        <f t="shared" ref="NAK67" si="4752">NAK60*$C$66</f>
        <v>0</v>
      </c>
      <c r="NAM67" s="880">
        <f t="shared" ref="NAM67" si="4753">NAM60*$C$66</f>
        <v>0</v>
      </c>
      <c r="NAO67" s="880">
        <f t="shared" ref="NAO67" si="4754">NAO60*$C$66</f>
        <v>0</v>
      </c>
      <c r="NAQ67" s="880">
        <f t="shared" ref="NAQ67" si="4755">NAQ60*$C$66</f>
        <v>0</v>
      </c>
      <c r="NAS67" s="880">
        <f t="shared" ref="NAS67" si="4756">NAS60*$C$66</f>
        <v>0</v>
      </c>
      <c r="NAU67" s="880">
        <f t="shared" ref="NAU67" si="4757">NAU60*$C$66</f>
        <v>0</v>
      </c>
      <c r="NAW67" s="880">
        <f t="shared" ref="NAW67" si="4758">NAW60*$C$66</f>
        <v>0</v>
      </c>
      <c r="NAY67" s="880">
        <f t="shared" ref="NAY67" si="4759">NAY60*$C$66</f>
        <v>0</v>
      </c>
      <c r="NBA67" s="880">
        <f t="shared" ref="NBA67" si="4760">NBA60*$C$66</f>
        <v>0</v>
      </c>
      <c r="NBC67" s="880">
        <f t="shared" ref="NBC67" si="4761">NBC60*$C$66</f>
        <v>0</v>
      </c>
      <c r="NBE67" s="880">
        <f t="shared" ref="NBE67" si="4762">NBE60*$C$66</f>
        <v>0</v>
      </c>
      <c r="NBG67" s="880">
        <f t="shared" ref="NBG67" si="4763">NBG60*$C$66</f>
        <v>0</v>
      </c>
      <c r="NBI67" s="880">
        <f t="shared" ref="NBI67" si="4764">NBI60*$C$66</f>
        <v>0</v>
      </c>
      <c r="NBK67" s="880">
        <f t="shared" ref="NBK67" si="4765">NBK60*$C$66</f>
        <v>0</v>
      </c>
      <c r="NBM67" s="880">
        <f t="shared" ref="NBM67" si="4766">NBM60*$C$66</f>
        <v>0</v>
      </c>
      <c r="NBO67" s="880">
        <f t="shared" ref="NBO67" si="4767">NBO60*$C$66</f>
        <v>0</v>
      </c>
      <c r="NBQ67" s="880">
        <f t="shared" ref="NBQ67" si="4768">NBQ60*$C$66</f>
        <v>0</v>
      </c>
      <c r="NBS67" s="880">
        <f t="shared" ref="NBS67" si="4769">NBS60*$C$66</f>
        <v>0</v>
      </c>
      <c r="NBU67" s="880">
        <f t="shared" ref="NBU67" si="4770">NBU60*$C$66</f>
        <v>0</v>
      </c>
      <c r="NBW67" s="880">
        <f t="shared" ref="NBW67" si="4771">NBW60*$C$66</f>
        <v>0</v>
      </c>
      <c r="NBY67" s="880">
        <f t="shared" ref="NBY67" si="4772">NBY60*$C$66</f>
        <v>0</v>
      </c>
      <c r="NCA67" s="880">
        <f t="shared" ref="NCA67" si="4773">NCA60*$C$66</f>
        <v>0</v>
      </c>
      <c r="NCC67" s="880">
        <f t="shared" ref="NCC67" si="4774">NCC60*$C$66</f>
        <v>0</v>
      </c>
      <c r="NCE67" s="880">
        <f t="shared" ref="NCE67" si="4775">NCE60*$C$66</f>
        <v>0</v>
      </c>
      <c r="NCG67" s="880">
        <f t="shared" ref="NCG67" si="4776">NCG60*$C$66</f>
        <v>0</v>
      </c>
      <c r="NCI67" s="880">
        <f t="shared" ref="NCI67" si="4777">NCI60*$C$66</f>
        <v>0</v>
      </c>
      <c r="NCK67" s="880">
        <f t="shared" ref="NCK67" si="4778">NCK60*$C$66</f>
        <v>0</v>
      </c>
      <c r="NCM67" s="880">
        <f t="shared" ref="NCM67" si="4779">NCM60*$C$66</f>
        <v>0</v>
      </c>
      <c r="NCO67" s="880">
        <f t="shared" ref="NCO67" si="4780">NCO60*$C$66</f>
        <v>0</v>
      </c>
      <c r="NCQ67" s="880">
        <f t="shared" ref="NCQ67" si="4781">NCQ60*$C$66</f>
        <v>0</v>
      </c>
      <c r="NCS67" s="880">
        <f t="shared" ref="NCS67" si="4782">NCS60*$C$66</f>
        <v>0</v>
      </c>
      <c r="NCU67" s="880">
        <f t="shared" ref="NCU67" si="4783">NCU60*$C$66</f>
        <v>0</v>
      </c>
      <c r="NCW67" s="880">
        <f t="shared" ref="NCW67" si="4784">NCW60*$C$66</f>
        <v>0</v>
      </c>
      <c r="NCY67" s="880">
        <f t="shared" ref="NCY67" si="4785">NCY60*$C$66</f>
        <v>0</v>
      </c>
      <c r="NDA67" s="880">
        <f t="shared" ref="NDA67" si="4786">NDA60*$C$66</f>
        <v>0</v>
      </c>
      <c r="NDC67" s="880">
        <f t="shared" ref="NDC67" si="4787">NDC60*$C$66</f>
        <v>0</v>
      </c>
      <c r="NDE67" s="880">
        <f t="shared" ref="NDE67" si="4788">NDE60*$C$66</f>
        <v>0</v>
      </c>
      <c r="NDG67" s="880">
        <f t="shared" ref="NDG67" si="4789">NDG60*$C$66</f>
        <v>0</v>
      </c>
      <c r="NDI67" s="880">
        <f t="shared" ref="NDI67" si="4790">NDI60*$C$66</f>
        <v>0</v>
      </c>
      <c r="NDK67" s="880">
        <f t="shared" ref="NDK67" si="4791">NDK60*$C$66</f>
        <v>0</v>
      </c>
      <c r="NDM67" s="880">
        <f t="shared" ref="NDM67" si="4792">NDM60*$C$66</f>
        <v>0</v>
      </c>
      <c r="NDO67" s="880">
        <f t="shared" ref="NDO67" si="4793">NDO60*$C$66</f>
        <v>0</v>
      </c>
      <c r="NDQ67" s="880">
        <f t="shared" ref="NDQ67" si="4794">NDQ60*$C$66</f>
        <v>0</v>
      </c>
      <c r="NDS67" s="880">
        <f t="shared" ref="NDS67" si="4795">NDS60*$C$66</f>
        <v>0</v>
      </c>
      <c r="NDU67" s="880">
        <f t="shared" ref="NDU67" si="4796">NDU60*$C$66</f>
        <v>0</v>
      </c>
      <c r="NDW67" s="880">
        <f t="shared" ref="NDW67" si="4797">NDW60*$C$66</f>
        <v>0</v>
      </c>
      <c r="NDY67" s="880">
        <f t="shared" ref="NDY67" si="4798">NDY60*$C$66</f>
        <v>0</v>
      </c>
      <c r="NEA67" s="880">
        <f t="shared" ref="NEA67" si="4799">NEA60*$C$66</f>
        <v>0</v>
      </c>
      <c r="NEC67" s="880">
        <f t="shared" ref="NEC67" si="4800">NEC60*$C$66</f>
        <v>0</v>
      </c>
      <c r="NEE67" s="880">
        <f t="shared" ref="NEE67" si="4801">NEE60*$C$66</f>
        <v>0</v>
      </c>
      <c r="NEG67" s="880">
        <f t="shared" ref="NEG67" si="4802">NEG60*$C$66</f>
        <v>0</v>
      </c>
      <c r="NEI67" s="880">
        <f t="shared" ref="NEI67" si="4803">NEI60*$C$66</f>
        <v>0</v>
      </c>
      <c r="NEK67" s="880">
        <f t="shared" ref="NEK67" si="4804">NEK60*$C$66</f>
        <v>0</v>
      </c>
      <c r="NEM67" s="880">
        <f t="shared" ref="NEM67" si="4805">NEM60*$C$66</f>
        <v>0</v>
      </c>
      <c r="NEO67" s="880">
        <f t="shared" ref="NEO67" si="4806">NEO60*$C$66</f>
        <v>0</v>
      </c>
      <c r="NEQ67" s="880">
        <f t="shared" ref="NEQ67" si="4807">NEQ60*$C$66</f>
        <v>0</v>
      </c>
      <c r="NES67" s="880">
        <f t="shared" ref="NES67" si="4808">NES60*$C$66</f>
        <v>0</v>
      </c>
      <c r="NEU67" s="880">
        <f t="shared" ref="NEU67" si="4809">NEU60*$C$66</f>
        <v>0</v>
      </c>
      <c r="NEW67" s="880">
        <f t="shared" ref="NEW67" si="4810">NEW60*$C$66</f>
        <v>0</v>
      </c>
      <c r="NEY67" s="880">
        <f t="shared" ref="NEY67" si="4811">NEY60*$C$66</f>
        <v>0</v>
      </c>
      <c r="NFA67" s="880">
        <f t="shared" ref="NFA67" si="4812">NFA60*$C$66</f>
        <v>0</v>
      </c>
      <c r="NFC67" s="880">
        <f t="shared" ref="NFC67" si="4813">NFC60*$C$66</f>
        <v>0</v>
      </c>
      <c r="NFE67" s="880">
        <f t="shared" ref="NFE67" si="4814">NFE60*$C$66</f>
        <v>0</v>
      </c>
      <c r="NFG67" s="880">
        <f t="shared" ref="NFG67" si="4815">NFG60*$C$66</f>
        <v>0</v>
      </c>
      <c r="NFI67" s="880">
        <f t="shared" ref="NFI67" si="4816">NFI60*$C$66</f>
        <v>0</v>
      </c>
      <c r="NFK67" s="880">
        <f t="shared" ref="NFK67" si="4817">NFK60*$C$66</f>
        <v>0</v>
      </c>
      <c r="NFM67" s="880">
        <f t="shared" ref="NFM67" si="4818">NFM60*$C$66</f>
        <v>0</v>
      </c>
      <c r="NFO67" s="880">
        <f t="shared" ref="NFO67" si="4819">NFO60*$C$66</f>
        <v>0</v>
      </c>
      <c r="NFQ67" s="880">
        <f t="shared" ref="NFQ67" si="4820">NFQ60*$C$66</f>
        <v>0</v>
      </c>
      <c r="NFS67" s="880">
        <f t="shared" ref="NFS67" si="4821">NFS60*$C$66</f>
        <v>0</v>
      </c>
      <c r="NFU67" s="880">
        <f t="shared" ref="NFU67" si="4822">NFU60*$C$66</f>
        <v>0</v>
      </c>
      <c r="NFW67" s="880">
        <f t="shared" ref="NFW67" si="4823">NFW60*$C$66</f>
        <v>0</v>
      </c>
      <c r="NFY67" s="880">
        <f t="shared" ref="NFY67" si="4824">NFY60*$C$66</f>
        <v>0</v>
      </c>
      <c r="NGA67" s="880">
        <f t="shared" ref="NGA67" si="4825">NGA60*$C$66</f>
        <v>0</v>
      </c>
      <c r="NGC67" s="880">
        <f t="shared" ref="NGC67" si="4826">NGC60*$C$66</f>
        <v>0</v>
      </c>
      <c r="NGE67" s="880">
        <f t="shared" ref="NGE67" si="4827">NGE60*$C$66</f>
        <v>0</v>
      </c>
      <c r="NGG67" s="880">
        <f t="shared" ref="NGG67" si="4828">NGG60*$C$66</f>
        <v>0</v>
      </c>
      <c r="NGI67" s="880">
        <f t="shared" ref="NGI67" si="4829">NGI60*$C$66</f>
        <v>0</v>
      </c>
      <c r="NGK67" s="880">
        <f t="shared" ref="NGK67" si="4830">NGK60*$C$66</f>
        <v>0</v>
      </c>
      <c r="NGM67" s="880">
        <f t="shared" ref="NGM67" si="4831">NGM60*$C$66</f>
        <v>0</v>
      </c>
      <c r="NGO67" s="880">
        <f t="shared" ref="NGO67" si="4832">NGO60*$C$66</f>
        <v>0</v>
      </c>
      <c r="NGQ67" s="880">
        <f t="shared" ref="NGQ67" si="4833">NGQ60*$C$66</f>
        <v>0</v>
      </c>
      <c r="NGS67" s="880">
        <f t="shared" ref="NGS67" si="4834">NGS60*$C$66</f>
        <v>0</v>
      </c>
      <c r="NGU67" s="880">
        <f t="shared" ref="NGU67" si="4835">NGU60*$C$66</f>
        <v>0</v>
      </c>
      <c r="NGW67" s="880">
        <f t="shared" ref="NGW67" si="4836">NGW60*$C$66</f>
        <v>0</v>
      </c>
      <c r="NGY67" s="880">
        <f t="shared" ref="NGY67" si="4837">NGY60*$C$66</f>
        <v>0</v>
      </c>
      <c r="NHA67" s="880">
        <f t="shared" ref="NHA67" si="4838">NHA60*$C$66</f>
        <v>0</v>
      </c>
      <c r="NHC67" s="880">
        <f t="shared" ref="NHC67" si="4839">NHC60*$C$66</f>
        <v>0</v>
      </c>
      <c r="NHE67" s="880">
        <f t="shared" ref="NHE67" si="4840">NHE60*$C$66</f>
        <v>0</v>
      </c>
      <c r="NHG67" s="880">
        <f t="shared" ref="NHG67" si="4841">NHG60*$C$66</f>
        <v>0</v>
      </c>
      <c r="NHI67" s="880">
        <f t="shared" ref="NHI67" si="4842">NHI60*$C$66</f>
        <v>0</v>
      </c>
      <c r="NHK67" s="880">
        <f t="shared" ref="NHK67" si="4843">NHK60*$C$66</f>
        <v>0</v>
      </c>
      <c r="NHM67" s="880">
        <f t="shared" ref="NHM67" si="4844">NHM60*$C$66</f>
        <v>0</v>
      </c>
      <c r="NHO67" s="880">
        <f t="shared" ref="NHO67" si="4845">NHO60*$C$66</f>
        <v>0</v>
      </c>
      <c r="NHQ67" s="880">
        <f t="shared" ref="NHQ67" si="4846">NHQ60*$C$66</f>
        <v>0</v>
      </c>
      <c r="NHS67" s="880">
        <f t="shared" ref="NHS67" si="4847">NHS60*$C$66</f>
        <v>0</v>
      </c>
      <c r="NHU67" s="880">
        <f t="shared" ref="NHU67" si="4848">NHU60*$C$66</f>
        <v>0</v>
      </c>
      <c r="NHW67" s="880">
        <f t="shared" ref="NHW67" si="4849">NHW60*$C$66</f>
        <v>0</v>
      </c>
      <c r="NHY67" s="880">
        <f t="shared" ref="NHY67" si="4850">NHY60*$C$66</f>
        <v>0</v>
      </c>
      <c r="NIA67" s="880">
        <f t="shared" ref="NIA67" si="4851">NIA60*$C$66</f>
        <v>0</v>
      </c>
      <c r="NIC67" s="880">
        <f t="shared" ref="NIC67" si="4852">NIC60*$C$66</f>
        <v>0</v>
      </c>
      <c r="NIE67" s="880">
        <f t="shared" ref="NIE67" si="4853">NIE60*$C$66</f>
        <v>0</v>
      </c>
      <c r="NIG67" s="880">
        <f t="shared" ref="NIG67" si="4854">NIG60*$C$66</f>
        <v>0</v>
      </c>
      <c r="NII67" s="880">
        <f t="shared" ref="NII67" si="4855">NII60*$C$66</f>
        <v>0</v>
      </c>
      <c r="NIK67" s="880">
        <f t="shared" ref="NIK67" si="4856">NIK60*$C$66</f>
        <v>0</v>
      </c>
      <c r="NIM67" s="880">
        <f t="shared" ref="NIM67" si="4857">NIM60*$C$66</f>
        <v>0</v>
      </c>
      <c r="NIO67" s="880">
        <f t="shared" ref="NIO67" si="4858">NIO60*$C$66</f>
        <v>0</v>
      </c>
      <c r="NIQ67" s="880">
        <f t="shared" ref="NIQ67" si="4859">NIQ60*$C$66</f>
        <v>0</v>
      </c>
      <c r="NIS67" s="880">
        <f t="shared" ref="NIS67" si="4860">NIS60*$C$66</f>
        <v>0</v>
      </c>
      <c r="NIU67" s="880">
        <f t="shared" ref="NIU67" si="4861">NIU60*$C$66</f>
        <v>0</v>
      </c>
      <c r="NIW67" s="880">
        <f t="shared" ref="NIW67" si="4862">NIW60*$C$66</f>
        <v>0</v>
      </c>
      <c r="NIY67" s="880">
        <f t="shared" ref="NIY67" si="4863">NIY60*$C$66</f>
        <v>0</v>
      </c>
      <c r="NJA67" s="880">
        <f t="shared" ref="NJA67" si="4864">NJA60*$C$66</f>
        <v>0</v>
      </c>
      <c r="NJC67" s="880">
        <f t="shared" ref="NJC67" si="4865">NJC60*$C$66</f>
        <v>0</v>
      </c>
      <c r="NJE67" s="880">
        <f t="shared" ref="NJE67" si="4866">NJE60*$C$66</f>
        <v>0</v>
      </c>
      <c r="NJG67" s="880">
        <f t="shared" ref="NJG67" si="4867">NJG60*$C$66</f>
        <v>0</v>
      </c>
      <c r="NJI67" s="880">
        <f t="shared" ref="NJI67" si="4868">NJI60*$C$66</f>
        <v>0</v>
      </c>
      <c r="NJK67" s="880">
        <f t="shared" ref="NJK67" si="4869">NJK60*$C$66</f>
        <v>0</v>
      </c>
      <c r="NJM67" s="880">
        <f t="shared" ref="NJM67" si="4870">NJM60*$C$66</f>
        <v>0</v>
      </c>
      <c r="NJO67" s="880">
        <f t="shared" ref="NJO67" si="4871">NJO60*$C$66</f>
        <v>0</v>
      </c>
      <c r="NJQ67" s="880">
        <f t="shared" ref="NJQ67" si="4872">NJQ60*$C$66</f>
        <v>0</v>
      </c>
      <c r="NJS67" s="880">
        <f t="shared" ref="NJS67" si="4873">NJS60*$C$66</f>
        <v>0</v>
      </c>
      <c r="NJU67" s="880">
        <f t="shared" ref="NJU67" si="4874">NJU60*$C$66</f>
        <v>0</v>
      </c>
      <c r="NJW67" s="880">
        <f t="shared" ref="NJW67" si="4875">NJW60*$C$66</f>
        <v>0</v>
      </c>
      <c r="NJY67" s="880">
        <f t="shared" ref="NJY67" si="4876">NJY60*$C$66</f>
        <v>0</v>
      </c>
      <c r="NKA67" s="880">
        <f t="shared" ref="NKA67" si="4877">NKA60*$C$66</f>
        <v>0</v>
      </c>
      <c r="NKC67" s="880">
        <f t="shared" ref="NKC67" si="4878">NKC60*$C$66</f>
        <v>0</v>
      </c>
      <c r="NKE67" s="880">
        <f t="shared" ref="NKE67" si="4879">NKE60*$C$66</f>
        <v>0</v>
      </c>
      <c r="NKG67" s="880">
        <f t="shared" ref="NKG67" si="4880">NKG60*$C$66</f>
        <v>0</v>
      </c>
      <c r="NKI67" s="880">
        <f t="shared" ref="NKI67" si="4881">NKI60*$C$66</f>
        <v>0</v>
      </c>
      <c r="NKK67" s="880">
        <f t="shared" ref="NKK67" si="4882">NKK60*$C$66</f>
        <v>0</v>
      </c>
      <c r="NKM67" s="880">
        <f t="shared" ref="NKM67" si="4883">NKM60*$C$66</f>
        <v>0</v>
      </c>
      <c r="NKO67" s="880">
        <f t="shared" ref="NKO67" si="4884">NKO60*$C$66</f>
        <v>0</v>
      </c>
      <c r="NKQ67" s="880">
        <f t="shared" ref="NKQ67" si="4885">NKQ60*$C$66</f>
        <v>0</v>
      </c>
      <c r="NKS67" s="880">
        <f t="shared" ref="NKS67" si="4886">NKS60*$C$66</f>
        <v>0</v>
      </c>
      <c r="NKU67" s="880">
        <f t="shared" ref="NKU67" si="4887">NKU60*$C$66</f>
        <v>0</v>
      </c>
      <c r="NKW67" s="880">
        <f t="shared" ref="NKW67" si="4888">NKW60*$C$66</f>
        <v>0</v>
      </c>
      <c r="NKY67" s="880">
        <f t="shared" ref="NKY67" si="4889">NKY60*$C$66</f>
        <v>0</v>
      </c>
      <c r="NLA67" s="880">
        <f t="shared" ref="NLA67" si="4890">NLA60*$C$66</f>
        <v>0</v>
      </c>
      <c r="NLC67" s="880">
        <f t="shared" ref="NLC67" si="4891">NLC60*$C$66</f>
        <v>0</v>
      </c>
      <c r="NLE67" s="880">
        <f t="shared" ref="NLE67" si="4892">NLE60*$C$66</f>
        <v>0</v>
      </c>
      <c r="NLG67" s="880">
        <f t="shared" ref="NLG67" si="4893">NLG60*$C$66</f>
        <v>0</v>
      </c>
      <c r="NLI67" s="880">
        <f t="shared" ref="NLI67" si="4894">NLI60*$C$66</f>
        <v>0</v>
      </c>
      <c r="NLK67" s="880">
        <f t="shared" ref="NLK67" si="4895">NLK60*$C$66</f>
        <v>0</v>
      </c>
      <c r="NLM67" s="880">
        <f t="shared" ref="NLM67" si="4896">NLM60*$C$66</f>
        <v>0</v>
      </c>
      <c r="NLO67" s="880">
        <f t="shared" ref="NLO67" si="4897">NLO60*$C$66</f>
        <v>0</v>
      </c>
      <c r="NLQ67" s="880">
        <f t="shared" ref="NLQ67" si="4898">NLQ60*$C$66</f>
        <v>0</v>
      </c>
      <c r="NLS67" s="880">
        <f t="shared" ref="NLS67" si="4899">NLS60*$C$66</f>
        <v>0</v>
      </c>
      <c r="NLU67" s="880">
        <f t="shared" ref="NLU67" si="4900">NLU60*$C$66</f>
        <v>0</v>
      </c>
      <c r="NLW67" s="880">
        <f t="shared" ref="NLW67" si="4901">NLW60*$C$66</f>
        <v>0</v>
      </c>
      <c r="NLY67" s="880">
        <f t="shared" ref="NLY67" si="4902">NLY60*$C$66</f>
        <v>0</v>
      </c>
      <c r="NMA67" s="880">
        <f t="shared" ref="NMA67" si="4903">NMA60*$C$66</f>
        <v>0</v>
      </c>
      <c r="NMC67" s="880">
        <f t="shared" ref="NMC67" si="4904">NMC60*$C$66</f>
        <v>0</v>
      </c>
      <c r="NME67" s="880">
        <f t="shared" ref="NME67" si="4905">NME60*$C$66</f>
        <v>0</v>
      </c>
      <c r="NMG67" s="880">
        <f t="shared" ref="NMG67" si="4906">NMG60*$C$66</f>
        <v>0</v>
      </c>
      <c r="NMI67" s="880">
        <f t="shared" ref="NMI67" si="4907">NMI60*$C$66</f>
        <v>0</v>
      </c>
      <c r="NMK67" s="880">
        <f t="shared" ref="NMK67" si="4908">NMK60*$C$66</f>
        <v>0</v>
      </c>
      <c r="NMM67" s="880">
        <f t="shared" ref="NMM67" si="4909">NMM60*$C$66</f>
        <v>0</v>
      </c>
      <c r="NMO67" s="880">
        <f t="shared" ref="NMO67" si="4910">NMO60*$C$66</f>
        <v>0</v>
      </c>
      <c r="NMQ67" s="880">
        <f t="shared" ref="NMQ67" si="4911">NMQ60*$C$66</f>
        <v>0</v>
      </c>
      <c r="NMS67" s="880">
        <f t="shared" ref="NMS67" si="4912">NMS60*$C$66</f>
        <v>0</v>
      </c>
      <c r="NMU67" s="880">
        <f t="shared" ref="NMU67" si="4913">NMU60*$C$66</f>
        <v>0</v>
      </c>
      <c r="NMW67" s="880">
        <f t="shared" ref="NMW67" si="4914">NMW60*$C$66</f>
        <v>0</v>
      </c>
      <c r="NMY67" s="880">
        <f t="shared" ref="NMY67" si="4915">NMY60*$C$66</f>
        <v>0</v>
      </c>
      <c r="NNA67" s="880">
        <f t="shared" ref="NNA67" si="4916">NNA60*$C$66</f>
        <v>0</v>
      </c>
      <c r="NNC67" s="880">
        <f t="shared" ref="NNC67" si="4917">NNC60*$C$66</f>
        <v>0</v>
      </c>
      <c r="NNE67" s="880">
        <f t="shared" ref="NNE67" si="4918">NNE60*$C$66</f>
        <v>0</v>
      </c>
      <c r="NNG67" s="880">
        <f t="shared" ref="NNG67" si="4919">NNG60*$C$66</f>
        <v>0</v>
      </c>
      <c r="NNI67" s="880">
        <f t="shared" ref="NNI67" si="4920">NNI60*$C$66</f>
        <v>0</v>
      </c>
      <c r="NNK67" s="880">
        <f t="shared" ref="NNK67" si="4921">NNK60*$C$66</f>
        <v>0</v>
      </c>
      <c r="NNM67" s="880">
        <f t="shared" ref="NNM67" si="4922">NNM60*$C$66</f>
        <v>0</v>
      </c>
      <c r="NNO67" s="880">
        <f t="shared" ref="NNO67" si="4923">NNO60*$C$66</f>
        <v>0</v>
      </c>
      <c r="NNQ67" s="880">
        <f t="shared" ref="NNQ67" si="4924">NNQ60*$C$66</f>
        <v>0</v>
      </c>
      <c r="NNS67" s="880">
        <f t="shared" ref="NNS67" si="4925">NNS60*$C$66</f>
        <v>0</v>
      </c>
      <c r="NNU67" s="880">
        <f t="shared" ref="NNU67" si="4926">NNU60*$C$66</f>
        <v>0</v>
      </c>
      <c r="NNW67" s="880">
        <f t="shared" ref="NNW67" si="4927">NNW60*$C$66</f>
        <v>0</v>
      </c>
      <c r="NNY67" s="880">
        <f t="shared" ref="NNY67" si="4928">NNY60*$C$66</f>
        <v>0</v>
      </c>
      <c r="NOA67" s="880">
        <f t="shared" ref="NOA67" si="4929">NOA60*$C$66</f>
        <v>0</v>
      </c>
      <c r="NOC67" s="880">
        <f t="shared" ref="NOC67" si="4930">NOC60*$C$66</f>
        <v>0</v>
      </c>
      <c r="NOE67" s="880">
        <f t="shared" ref="NOE67" si="4931">NOE60*$C$66</f>
        <v>0</v>
      </c>
      <c r="NOG67" s="880">
        <f t="shared" ref="NOG67" si="4932">NOG60*$C$66</f>
        <v>0</v>
      </c>
      <c r="NOI67" s="880">
        <f t="shared" ref="NOI67" si="4933">NOI60*$C$66</f>
        <v>0</v>
      </c>
      <c r="NOK67" s="880">
        <f t="shared" ref="NOK67" si="4934">NOK60*$C$66</f>
        <v>0</v>
      </c>
      <c r="NOM67" s="880">
        <f t="shared" ref="NOM67" si="4935">NOM60*$C$66</f>
        <v>0</v>
      </c>
      <c r="NOO67" s="880">
        <f t="shared" ref="NOO67" si="4936">NOO60*$C$66</f>
        <v>0</v>
      </c>
      <c r="NOQ67" s="880">
        <f t="shared" ref="NOQ67" si="4937">NOQ60*$C$66</f>
        <v>0</v>
      </c>
      <c r="NOS67" s="880">
        <f t="shared" ref="NOS67" si="4938">NOS60*$C$66</f>
        <v>0</v>
      </c>
      <c r="NOU67" s="880">
        <f t="shared" ref="NOU67" si="4939">NOU60*$C$66</f>
        <v>0</v>
      </c>
      <c r="NOW67" s="880">
        <f t="shared" ref="NOW67" si="4940">NOW60*$C$66</f>
        <v>0</v>
      </c>
      <c r="NOY67" s="880">
        <f t="shared" ref="NOY67" si="4941">NOY60*$C$66</f>
        <v>0</v>
      </c>
      <c r="NPA67" s="880">
        <f t="shared" ref="NPA67" si="4942">NPA60*$C$66</f>
        <v>0</v>
      </c>
      <c r="NPC67" s="880">
        <f t="shared" ref="NPC67" si="4943">NPC60*$C$66</f>
        <v>0</v>
      </c>
      <c r="NPE67" s="880">
        <f t="shared" ref="NPE67" si="4944">NPE60*$C$66</f>
        <v>0</v>
      </c>
      <c r="NPG67" s="880">
        <f t="shared" ref="NPG67" si="4945">NPG60*$C$66</f>
        <v>0</v>
      </c>
      <c r="NPI67" s="880">
        <f t="shared" ref="NPI67" si="4946">NPI60*$C$66</f>
        <v>0</v>
      </c>
      <c r="NPK67" s="880">
        <f t="shared" ref="NPK67" si="4947">NPK60*$C$66</f>
        <v>0</v>
      </c>
      <c r="NPM67" s="880">
        <f t="shared" ref="NPM67" si="4948">NPM60*$C$66</f>
        <v>0</v>
      </c>
      <c r="NPO67" s="880">
        <f t="shared" ref="NPO67" si="4949">NPO60*$C$66</f>
        <v>0</v>
      </c>
      <c r="NPQ67" s="880">
        <f t="shared" ref="NPQ67" si="4950">NPQ60*$C$66</f>
        <v>0</v>
      </c>
      <c r="NPS67" s="880">
        <f t="shared" ref="NPS67" si="4951">NPS60*$C$66</f>
        <v>0</v>
      </c>
      <c r="NPU67" s="880">
        <f t="shared" ref="NPU67" si="4952">NPU60*$C$66</f>
        <v>0</v>
      </c>
      <c r="NPW67" s="880">
        <f t="shared" ref="NPW67" si="4953">NPW60*$C$66</f>
        <v>0</v>
      </c>
      <c r="NPY67" s="880">
        <f t="shared" ref="NPY67" si="4954">NPY60*$C$66</f>
        <v>0</v>
      </c>
      <c r="NQA67" s="880">
        <f t="shared" ref="NQA67" si="4955">NQA60*$C$66</f>
        <v>0</v>
      </c>
      <c r="NQC67" s="880">
        <f t="shared" ref="NQC67" si="4956">NQC60*$C$66</f>
        <v>0</v>
      </c>
      <c r="NQE67" s="880">
        <f t="shared" ref="NQE67" si="4957">NQE60*$C$66</f>
        <v>0</v>
      </c>
      <c r="NQG67" s="880">
        <f t="shared" ref="NQG67" si="4958">NQG60*$C$66</f>
        <v>0</v>
      </c>
      <c r="NQI67" s="880">
        <f t="shared" ref="NQI67" si="4959">NQI60*$C$66</f>
        <v>0</v>
      </c>
      <c r="NQK67" s="880">
        <f t="shared" ref="NQK67" si="4960">NQK60*$C$66</f>
        <v>0</v>
      </c>
      <c r="NQM67" s="880">
        <f t="shared" ref="NQM67" si="4961">NQM60*$C$66</f>
        <v>0</v>
      </c>
      <c r="NQO67" s="880">
        <f t="shared" ref="NQO67" si="4962">NQO60*$C$66</f>
        <v>0</v>
      </c>
      <c r="NQQ67" s="880">
        <f t="shared" ref="NQQ67" si="4963">NQQ60*$C$66</f>
        <v>0</v>
      </c>
      <c r="NQS67" s="880">
        <f t="shared" ref="NQS67" si="4964">NQS60*$C$66</f>
        <v>0</v>
      </c>
      <c r="NQU67" s="880">
        <f t="shared" ref="NQU67" si="4965">NQU60*$C$66</f>
        <v>0</v>
      </c>
      <c r="NQW67" s="880">
        <f t="shared" ref="NQW67" si="4966">NQW60*$C$66</f>
        <v>0</v>
      </c>
      <c r="NQY67" s="880">
        <f t="shared" ref="NQY67" si="4967">NQY60*$C$66</f>
        <v>0</v>
      </c>
      <c r="NRA67" s="880">
        <f t="shared" ref="NRA67" si="4968">NRA60*$C$66</f>
        <v>0</v>
      </c>
      <c r="NRC67" s="880">
        <f t="shared" ref="NRC67" si="4969">NRC60*$C$66</f>
        <v>0</v>
      </c>
      <c r="NRE67" s="880">
        <f t="shared" ref="NRE67" si="4970">NRE60*$C$66</f>
        <v>0</v>
      </c>
      <c r="NRG67" s="880">
        <f t="shared" ref="NRG67" si="4971">NRG60*$C$66</f>
        <v>0</v>
      </c>
      <c r="NRI67" s="880">
        <f t="shared" ref="NRI67" si="4972">NRI60*$C$66</f>
        <v>0</v>
      </c>
      <c r="NRK67" s="880">
        <f t="shared" ref="NRK67" si="4973">NRK60*$C$66</f>
        <v>0</v>
      </c>
      <c r="NRM67" s="880">
        <f t="shared" ref="NRM67" si="4974">NRM60*$C$66</f>
        <v>0</v>
      </c>
      <c r="NRO67" s="880">
        <f t="shared" ref="NRO67" si="4975">NRO60*$C$66</f>
        <v>0</v>
      </c>
      <c r="NRQ67" s="880">
        <f t="shared" ref="NRQ67" si="4976">NRQ60*$C$66</f>
        <v>0</v>
      </c>
      <c r="NRS67" s="880">
        <f t="shared" ref="NRS67" si="4977">NRS60*$C$66</f>
        <v>0</v>
      </c>
      <c r="NRU67" s="880">
        <f t="shared" ref="NRU67" si="4978">NRU60*$C$66</f>
        <v>0</v>
      </c>
      <c r="NRW67" s="880">
        <f t="shared" ref="NRW67" si="4979">NRW60*$C$66</f>
        <v>0</v>
      </c>
      <c r="NRY67" s="880">
        <f t="shared" ref="NRY67" si="4980">NRY60*$C$66</f>
        <v>0</v>
      </c>
      <c r="NSA67" s="880">
        <f t="shared" ref="NSA67" si="4981">NSA60*$C$66</f>
        <v>0</v>
      </c>
      <c r="NSC67" s="880">
        <f t="shared" ref="NSC67" si="4982">NSC60*$C$66</f>
        <v>0</v>
      </c>
      <c r="NSE67" s="880">
        <f t="shared" ref="NSE67" si="4983">NSE60*$C$66</f>
        <v>0</v>
      </c>
      <c r="NSG67" s="880">
        <f t="shared" ref="NSG67" si="4984">NSG60*$C$66</f>
        <v>0</v>
      </c>
      <c r="NSI67" s="880">
        <f t="shared" ref="NSI67" si="4985">NSI60*$C$66</f>
        <v>0</v>
      </c>
      <c r="NSK67" s="880">
        <f t="shared" ref="NSK67" si="4986">NSK60*$C$66</f>
        <v>0</v>
      </c>
      <c r="NSM67" s="880">
        <f t="shared" ref="NSM67" si="4987">NSM60*$C$66</f>
        <v>0</v>
      </c>
      <c r="NSO67" s="880">
        <f t="shared" ref="NSO67" si="4988">NSO60*$C$66</f>
        <v>0</v>
      </c>
      <c r="NSQ67" s="880">
        <f t="shared" ref="NSQ67" si="4989">NSQ60*$C$66</f>
        <v>0</v>
      </c>
      <c r="NSS67" s="880">
        <f t="shared" ref="NSS67" si="4990">NSS60*$C$66</f>
        <v>0</v>
      </c>
      <c r="NSU67" s="880">
        <f t="shared" ref="NSU67" si="4991">NSU60*$C$66</f>
        <v>0</v>
      </c>
      <c r="NSW67" s="880">
        <f t="shared" ref="NSW67" si="4992">NSW60*$C$66</f>
        <v>0</v>
      </c>
      <c r="NSY67" s="880">
        <f t="shared" ref="NSY67" si="4993">NSY60*$C$66</f>
        <v>0</v>
      </c>
      <c r="NTA67" s="880">
        <f t="shared" ref="NTA67" si="4994">NTA60*$C$66</f>
        <v>0</v>
      </c>
      <c r="NTC67" s="880">
        <f t="shared" ref="NTC67" si="4995">NTC60*$C$66</f>
        <v>0</v>
      </c>
      <c r="NTE67" s="880">
        <f t="shared" ref="NTE67" si="4996">NTE60*$C$66</f>
        <v>0</v>
      </c>
      <c r="NTG67" s="880">
        <f t="shared" ref="NTG67" si="4997">NTG60*$C$66</f>
        <v>0</v>
      </c>
      <c r="NTI67" s="880">
        <f t="shared" ref="NTI67" si="4998">NTI60*$C$66</f>
        <v>0</v>
      </c>
      <c r="NTK67" s="880">
        <f t="shared" ref="NTK67" si="4999">NTK60*$C$66</f>
        <v>0</v>
      </c>
      <c r="NTM67" s="880">
        <f t="shared" ref="NTM67" si="5000">NTM60*$C$66</f>
        <v>0</v>
      </c>
      <c r="NTO67" s="880">
        <f t="shared" ref="NTO67" si="5001">NTO60*$C$66</f>
        <v>0</v>
      </c>
      <c r="NTQ67" s="880">
        <f t="shared" ref="NTQ67" si="5002">NTQ60*$C$66</f>
        <v>0</v>
      </c>
      <c r="NTS67" s="880">
        <f t="shared" ref="NTS67" si="5003">NTS60*$C$66</f>
        <v>0</v>
      </c>
      <c r="NTU67" s="880">
        <f t="shared" ref="NTU67" si="5004">NTU60*$C$66</f>
        <v>0</v>
      </c>
      <c r="NTW67" s="880">
        <f t="shared" ref="NTW67" si="5005">NTW60*$C$66</f>
        <v>0</v>
      </c>
      <c r="NTY67" s="880">
        <f t="shared" ref="NTY67" si="5006">NTY60*$C$66</f>
        <v>0</v>
      </c>
      <c r="NUA67" s="880">
        <f t="shared" ref="NUA67" si="5007">NUA60*$C$66</f>
        <v>0</v>
      </c>
      <c r="NUC67" s="880">
        <f t="shared" ref="NUC67" si="5008">NUC60*$C$66</f>
        <v>0</v>
      </c>
      <c r="NUE67" s="880">
        <f t="shared" ref="NUE67" si="5009">NUE60*$C$66</f>
        <v>0</v>
      </c>
      <c r="NUG67" s="880">
        <f t="shared" ref="NUG67" si="5010">NUG60*$C$66</f>
        <v>0</v>
      </c>
      <c r="NUI67" s="880">
        <f t="shared" ref="NUI67" si="5011">NUI60*$C$66</f>
        <v>0</v>
      </c>
      <c r="NUK67" s="880">
        <f t="shared" ref="NUK67" si="5012">NUK60*$C$66</f>
        <v>0</v>
      </c>
      <c r="NUM67" s="880">
        <f t="shared" ref="NUM67" si="5013">NUM60*$C$66</f>
        <v>0</v>
      </c>
      <c r="NUO67" s="880">
        <f t="shared" ref="NUO67" si="5014">NUO60*$C$66</f>
        <v>0</v>
      </c>
      <c r="NUQ67" s="880">
        <f t="shared" ref="NUQ67" si="5015">NUQ60*$C$66</f>
        <v>0</v>
      </c>
      <c r="NUS67" s="880">
        <f t="shared" ref="NUS67" si="5016">NUS60*$C$66</f>
        <v>0</v>
      </c>
      <c r="NUU67" s="880">
        <f t="shared" ref="NUU67" si="5017">NUU60*$C$66</f>
        <v>0</v>
      </c>
      <c r="NUW67" s="880">
        <f t="shared" ref="NUW67" si="5018">NUW60*$C$66</f>
        <v>0</v>
      </c>
      <c r="NUY67" s="880">
        <f t="shared" ref="NUY67" si="5019">NUY60*$C$66</f>
        <v>0</v>
      </c>
      <c r="NVA67" s="880">
        <f t="shared" ref="NVA67" si="5020">NVA60*$C$66</f>
        <v>0</v>
      </c>
      <c r="NVC67" s="880">
        <f t="shared" ref="NVC67" si="5021">NVC60*$C$66</f>
        <v>0</v>
      </c>
      <c r="NVE67" s="880">
        <f t="shared" ref="NVE67" si="5022">NVE60*$C$66</f>
        <v>0</v>
      </c>
      <c r="NVG67" s="880">
        <f t="shared" ref="NVG67" si="5023">NVG60*$C$66</f>
        <v>0</v>
      </c>
      <c r="NVI67" s="880">
        <f t="shared" ref="NVI67" si="5024">NVI60*$C$66</f>
        <v>0</v>
      </c>
      <c r="NVK67" s="880">
        <f t="shared" ref="NVK67" si="5025">NVK60*$C$66</f>
        <v>0</v>
      </c>
      <c r="NVM67" s="880">
        <f t="shared" ref="NVM67" si="5026">NVM60*$C$66</f>
        <v>0</v>
      </c>
      <c r="NVO67" s="880">
        <f t="shared" ref="NVO67" si="5027">NVO60*$C$66</f>
        <v>0</v>
      </c>
      <c r="NVQ67" s="880">
        <f t="shared" ref="NVQ67" si="5028">NVQ60*$C$66</f>
        <v>0</v>
      </c>
      <c r="NVS67" s="880">
        <f t="shared" ref="NVS67" si="5029">NVS60*$C$66</f>
        <v>0</v>
      </c>
      <c r="NVU67" s="880">
        <f t="shared" ref="NVU67" si="5030">NVU60*$C$66</f>
        <v>0</v>
      </c>
      <c r="NVW67" s="880">
        <f t="shared" ref="NVW67" si="5031">NVW60*$C$66</f>
        <v>0</v>
      </c>
      <c r="NVY67" s="880">
        <f t="shared" ref="NVY67" si="5032">NVY60*$C$66</f>
        <v>0</v>
      </c>
      <c r="NWA67" s="880">
        <f t="shared" ref="NWA67" si="5033">NWA60*$C$66</f>
        <v>0</v>
      </c>
      <c r="NWC67" s="880">
        <f t="shared" ref="NWC67" si="5034">NWC60*$C$66</f>
        <v>0</v>
      </c>
      <c r="NWE67" s="880">
        <f t="shared" ref="NWE67" si="5035">NWE60*$C$66</f>
        <v>0</v>
      </c>
      <c r="NWG67" s="880">
        <f t="shared" ref="NWG67" si="5036">NWG60*$C$66</f>
        <v>0</v>
      </c>
      <c r="NWI67" s="880">
        <f t="shared" ref="NWI67" si="5037">NWI60*$C$66</f>
        <v>0</v>
      </c>
      <c r="NWK67" s="880">
        <f t="shared" ref="NWK67" si="5038">NWK60*$C$66</f>
        <v>0</v>
      </c>
      <c r="NWM67" s="880">
        <f t="shared" ref="NWM67" si="5039">NWM60*$C$66</f>
        <v>0</v>
      </c>
      <c r="NWO67" s="880">
        <f t="shared" ref="NWO67" si="5040">NWO60*$C$66</f>
        <v>0</v>
      </c>
      <c r="NWQ67" s="880">
        <f t="shared" ref="NWQ67" si="5041">NWQ60*$C$66</f>
        <v>0</v>
      </c>
      <c r="NWS67" s="880">
        <f t="shared" ref="NWS67" si="5042">NWS60*$C$66</f>
        <v>0</v>
      </c>
      <c r="NWU67" s="880">
        <f t="shared" ref="NWU67" si="5043">NWU60*$C$66</f>
        <v>0</v>
      </c>
      <c r="NWW67" s="880">
        <f t="shared" ref="NWW67" si="5044">NWW60*$C$66</f>
        <v>0</v>
      </c>
      <c r="NWY67" s="880">
        <f t="shared" ref="NWY67" si="5045">NWY60*$C$66</f>
        <v>0</v>
      </c>
      <c r="NXA67" s="880">
        <f t="shared" ref="NXA67" si="5046">NXA60*$C$66</f>
        <v>0</v>
      </c>
      <c r="NXC67" s="880">
        <f t="shared" ref="NXC67" si="5047">NXC60*$C$66</f>
        <v>0</v>
      </c>
      <c r="NXE67" s="880">
        <f t="shared" ref="NXE67" si="5048">NXE60*$C$66</f>
        <v>0</v>
      </c>
      <c r="NXG67" s="880">
        <f t="shared" ref="NXG67" si="5049">NXG60*$C$66</f>
        <v>0</v>
      </c>
      <c r="NXI67" s="880">
        <f t="shared" ref="NXI67" si="5050">NXI60*$C$66</f>
        <v>0</v>
      </c>
      <c r="NXK67" s="880">
        <f t="shared" ref="NXK67" si="5051">NXK60*$C$66</f>
        <v>0</v>
      </c>
      <c r="NXM67" s="880">
        <f t="shared" ref="NXM67" si="5052">NXM60*$C$66</f>
        <v>0</v>
      </c>
      <c r="NXO67" s="880">
        <f t="shared" ref="NXO67" si="5053">NXO60*$C$66</f>
        <v>0</v>
      </c>
      <c r="NXQ67" s="880">
        <f t="shared" ref="NXQ67" si="5054">NXQ60*$C$66</f>
        <v>0</v>
      </c>
      <c r="NXS67" s="880">
        <f t="shared" ref="NXS67" si="5055">NXS60*$C$66</f>
        <v>0</v>
      </c>
      <c r="NXU67" s="880">
        <f t="shared" ref="NXU67" si="5056">NXU60*$C$66</f>
        <v>0</v>
      </c>
      <c r="NXW67" s="880">
        <f t="shared" ref="NXW67" si="5057">NXW60*$C$66</f>
        <v>0</v>
      </c>
      <c r="NXY67" s="880">
        <f t="shared" ref="NXY67" si="5058">NXY60*$C$66</f>
        <v>0</v>
      </c>
      <c r="NYA67" s="880">
        <f t="shared" ref="NYA67" si="5059">NYA60*$C$66</f>
        <v>0</v>
      </c>
      <c r="NYC67" s="880">
        <f t="shared" ref="NYC67" si="5060">NYC60*$C$66</f>
        <v>0</v>
      </c>
      <c r="NYE67" s="880">
        <f t="shared" ref="NYE67" si="5061">NYE60*$C$66</f>
        <v>0</v>
      </c>
      <c r="NYG67" s="880">
        <f t="shared" ref="NYG67" si="5062">NYG60*$C$66</f>
        <v>0</v>
      </c>
      <c r="NYI67" s="880">
        <f t="shared" ref="NYI67" si="5063">NYI60*$C$66</f>
        <v>0</v>
      </c>
      <c r="NYK67" s="880">
        <f t="shared" ref="NYK67" si="5064">NYK60*$C$66</f>
        <v>0</v>
      </c>
      <c r="NYM67" s="880">
        <f t="shared" ref="NYM67" si="5065">NYM60*$C$66</f>
        <v>0</v>
      </c>
      <c r="NYO67" s="880">
        <f t="shared" ref="NYO67" si="5066">NYO60*$C$66</f>
        <v>0</v>
      </c>
      <c r="NYQ67" s="880">
        <f t="shared" ref="NYQ67" si="5067">NYQ60*$C$66</f>
        <v>0</v>
      </c>
      <c r="NYS67" s="880">
        <f t="shared" ref="NYS67" si="5068">NYS60*$C$66</f>
        <v>0</v>
      </c>
      <c r="NYU67" s="880">
        <f t="shared" ref="NYU67" si="5069">NYU60*$C$66</f>
        <v>0</v>
      </c>
      <c r="NYW67" s="880">
        <f t="shared" ref="NYW67" si="5070">NYW60*$C$66</f>
        <v>0</v>
      </c>
      <c r="NYY67" s="880">
        <f t="shared" ref="NYY67" si="5071">NYY60*$C$66</f>
        <v>0</v>
      </c>
      <c r="NZA67" s="880">
        <f t="shared" ref="NZA67" si="5072">NZA60*$C$66</f>
        <v>0</v>
      </c>
      <c r="NZC67" s="880">
        <f t="shared" ref="NZC67" si="5073">NZC60*$C$66</f>
        <v>0</v>
      </c>
      <c r="NZE67" s="880">
        <f t="shared" ref="NZE67" si="5074">NZE60*$C$66</f>
        <v>0</v>
      </c>
      <c r="NZG67" s="880">
        <f t="shared" ref="NZG67" si="5075">NZG60*$C$66</f>
        <v>0</v>
      </c>
      <c r="NZI67" s="880">
        <f t="shared" ref="NZI67" si="5076">NZI60*$C$66</f>
        <v>0</v>
      </c>
      <c r="NZK67" s="880">
        <f t="shared" ref="NZK67" si="5077">NZK60*$C$66</f>
        <v>0</v>
      </c>
      <c r="NZM67" s="880">
        <f t="shared" ref="NZM67" si="5078">NZM60*$C$66</f>
        <v>0</v>
      </c>
      <c r="NZO67" s="880">
        <f t="shared" ref="NZO67" si="5079">NZO60*$C$66</f>
        <v>0</v>
      </c>
      <c r="NZQ67" s="880">
        <f t="shared" ref="NZQ67" si="5080">NZQ60*$C$66</f>
        <v>0</v>
      </c>
      <c r="NZS67" s="880">
        <f t="shared" ref="NZS67" si="5081">NZS60*$C$66</f>
        <v>0</v>
      </c>
      <c r="NZU67" s="880">
        <f t="shared" ref="NZU67" si="5082">NZU60*$C$66</f>
        <v>0</v>
      </c>
      <c r="NZW67" s="880">
        <f t="shared" ref="NZW67" si="5083">NZW60*$C$66</f>
        <v>0</v>
      </c>
      <c r="NZY67" s="880">
        <f t="shared" ref="NZY67" si="5084">NZY60*$C$66</f>
        <v>0</v>
      </c>
      <c r="OAA67" s="880">
        <f t="shared" ref="OAA67" si="5085">OAA60*$C$66</f>
        <v>0</v>
      </c>
      <c r="OAC67" s="880">
        <f t="shared" ref="OAC67" si="5086">OAC60*$C$66</f>
        <v>0</v>
      </c>
      <c r="OAE67" s="880">
        <f t="shared" ref="OAE67" si="5087">OAE60*$C$66</f>
        <v>0</v>
      </c>
      <c r="OAG67" s="880">
        <f t="shared" ref="OAG67" si="5088">OAG60*$C$66</f>
        <v>0</v>
      </c>
      <c r="OAI67" s="880">
        <f t="shared" ref="OAI67" si="5089">OAI60*$C$66</f>
        <v>0</v>
      </c>
      <c r="OAK67" s="880">
        <f t="shared" ref="OAK67" si="5090">OAK60*$C$66</f>
        <v>0</v>
      </c>
      <c r="OAM67" s="880">
        <f t="shared" ref="OAM67" si="5091">OAM60*$C$66</f>
        <v>0</v>
      </c>
      <c r="OAO67" s="880">
        <f t="shared" ref="OAO67" si="5092">OAO60*$C$66</f>
        <v>0</v>
      </c>
      <c r="OAQ67" s="880">
        <f t="shared" ref="OAQ67" si="5093">OAQ60*$C$66</f>
        <v>0</v>
      </c>
      <c r="OAS67" s="880">
        <f t="shared" ref="OAS67" si="5094">OAS60*$C$66</f>
        <v>0</v>
      </c>
      <c r="OAU67" s="880">
        <f t="shared" ref="OAU67" si="5095">OAU60*$C$66</f>
        <v>0</v>
      </c>
      <c r="OAW67" s="880">
        <f t="shared" ref="OAW67" si="5096">OAW60*$C$66</f>
        <v>0</v>
      </c>
      <c r="OAY67" s="880">
        <f t="shared" ref="OAY67" si="5097">OAY60*$C$66</f>
        <v>0</v>
      </c>
      <c r="OBA67" s="880">
        <f t="shared" ref="OBA67" si="5098">OBA60*$C$66</f>
        <v>0</v>
      </c>
      <c r="OBC67" s="880">
        <f t="shared" ref="OBC67" si="5099">OBC60*$C$66</f>
        <v>0</v>
      </c>
      <c r="OBE67" s="880">
        <f t="shared" ref="OBE67" si="5100">OBE60*$C$66</f>
        <v>0</v>
      </c>
      <c r="OBG67" s="880">
        <f t="shared" ref="OBG67" si="5101">OBG60*$C$66</f>
        <v>0</v>
      </c>
      <c r="OBI67" s="880">
        <f t="shared" ref="OBI67" si="5102">OBI60*$C$66</f>
        <v>0</v>
      </c>
      <c r="OBK67" s="880">
        <f t="shared" ref="OBK67" si="5103">OBK60*$C$66</f>
        <v>0</v>
      </c>
      <c r="OBM67" s="880">
        <f t="shared" ref="OBM67" si="5104">OBM60*$C$66</f>
        <v>0</v>
      </c>
      <c r="OBO67" s="880">
        <f t="shared" ref="OBO67" si="5105">OBO60*$C$66</f>
        <v>0</v>
      </c>
      <c r="OBQ67" s="880">
        <f t="shared" ref="OBQ67" si="5106">OBQ60*$C$66</f>
        <v>0</v>
      </c>
      <c r="OBS67" s="880">
        <f t="shared" ref="OBS67" si="5107">OBS60*$C$66</f>
        <v>0</v>
      </c>
      <c r="OBU67" s="880">
        <f t="shared" ref="OBU67" si="5108">OBU60*$C$66</f>
        <v>0</v>
      </c>
      <c r="OBW67" s="880">
        <f t="shared" ref="OBW67" si="5109">OBW60*$C$66</f>
        <v>0</v>
      </c>
      <c r="OBY67" s="880">
        <f t="shared" ref="OBY67" si="5110">OBY60*$C$66</f>
        <v>0</v>
      </c>
      <c r="OCA67" s="880">
        <f t="shared" ref="OCA67" si="5111">OCA60*$C$66</f>
        <v>0</v>
      </c>
      <c r="OCC67" s="880">
        <f t="shared" ref="OCC67" si="5112">OCC60*$C$66</f>
        <v>0</v>
      </c>
      <c r="OCE67" s="880">
        <f t="shared" ref="OCE67" si="5113">OCE60*$C$66</f>
        <v>0</v>
      </c>
      <c r="OCG67" s="880">
        <f t="shared" ref="OCG67" si="5114">OCG60*$C$66</f>
        <v>0</v>
      </c>
      <c r="OCI67" s="880">
        <f t="shared" ref="OCI67" si="5115">OCI60*$C$66</f>
        <v>0</v>
      </c>
      <c r="OCK67" s="880">
        <f t="shared" ref="OCK67" si="5116">OCK60*$C$66</f>
        <v>0</v>
      </c>
      <c r="OCM67" s="880">
        <f t="shared" ref="OCM67" si="5117">OCM60*$C$66</f>
        <v>0</v>
      </c>
      <c r="OCO67" s="880">
        <f t="shared" ref="OCO67" si="5118">OCO60*$C$66</f>
        <v>0</v>
      </c>
      <c r="OCQ67" s="880">
        <f t="shared" ref="OCQ67" si="5119">OCQ60*$C$66</f>
        <v>0</v>
      </c>
      <c r="OCS67" s="880">
        <f t="shared" ref="OCS67" si="5120">OCS60*$C$66</f>
        <v>0</v>
      </c>
      <c r="OCU67" s="880">
        <f t="shared" ref="OCU67" si="5121">OCU60*$C$66</f>
        <v>0</v>
      </c>
      <c r="OCW67" s="880">
        <f t="shared" ref="OCW67" si="5122">OCW60*$C$66</f>
        <v>0</v>
      </c>
      <c r="OCY67" s="880">
        <f t="shared" ref="OCY67" si="5123">OCY60*$C$66</f>
        <v>0</v>
      </c>
      <c r="ODA67" s="880">
        <f t="shared" ref="ODA67" si="5124">ODA60*$C$66</f>
        <v>0</v>
      </c>
      <c r="ODC67" s="880">
        <f t="shared" ref="ODC67" si="5125">ODC60*$C$66</f>
        <v>0</v>
      </c>
      <c r="ODE67" s="880">
        <f t="shared" ref="ODE67" si="5126">ODE60*$C$66</f>
        <v>0</v>
      </c>
      <c r="ODG67" s="880">
        <f t="shared" ref="ODG67" si="5127">ODG60*$C$66</f>
        <v>0</v>
      </c>
      <c r="ODI67" s="880">
        <f t="shared" ref="ODI67" si="5128">ODI60*$C$66</f>
        <v>0</v>
      </c>
      <c r="ODK67" s="880">
        <f t="shared" ref="ODK67" si="5129">ODK60*$C$66</f>
        <v>0</v>
      </c>
      <c r="ODM67" s="880">
        <f t="shared" ref="ODM67" si="5130">ODM60*$C$66</f>
        <v>0</v>
      </c>
      <c r="ODO67" s="880">
        <f t="shared" ref="ODO67" si="5131">ODO60*$C$66</f>
        <v>0</v>
      </c>
      <c r="ODQ67" s="880">
        <f t="shared" ref="ODQ67" si="5132">ODQ60*$C$66</f>
        <v>0</v>
      </c>
      <c r="ODS67" s="880">
        <f t="shared" ref="ODS67" si="5133">ODS60*$C$66</f>
        <v>0</v>
      </c>
      <c r="ODU67" s="880">
        <f t="shared" ref="ODU67" si="5134">ODU60*$C$66</f>
        <v>0</v>
      </c>
      <c r="ODW67" s="880">
        <f t="shared" ref="ODW67" si="5135">ODW60*$C$66</f>
        <v>0</v>
      </c>
      <c r="ODY67" s="880">
        <f t="shared" ref="ODY67" si="5136">ODY60*$C$66</f>
        <v>0</v>
      </c>
      <c r="OEA67" s="880">
        <f t="shared" ref="OEA67" si="5137">OEA60*$C$66</f>
        <v>0</v>
      </c>
      <c r="OEC67" s="880">
        <f t="shared" ref="OEC67" si="5138">OEC60*$C$66</f>
        <v>0</v>
      </c>
      <c r="OEE67" s="880">
        <f t="shared" ref="OEE67" si="5139">OEE60*$C$66</f>
        <v>0</v>
      </c>
      <c r="OEG67" s="880">
        <f t="shared" ref="OEG67" si="5140">OEG60*$C$66</f>
        <v>0</v>
      </c>
      <c r="OEI67" s="880">
        <f t="shared" ref="OEI67" si="5141">OEI60*$C$66</f>
        <v>0</v>
      </c>
      <c r="OEK67" s="880">
        <f t="shared" ref="OEK67" si="5142">OEK60*$C$66</f>
        <v>0</v>
      </c>
      <c r="OEM67" s="880">
        <f t="shared" ref="OEM67" si="5143">OEM60*$C$66</f>
        <v>0</v>
      </c>
      <c r="OEO67" s="880">
        <f t="shared" ref="OEO67" si="5144">OEO60*$C$66</f>
        <v>0</v>
      </c>
      <c r="OEQ67" s="880">
        <f t="shared" ref="OEQ67" si="5145">OEQ60*$C$66</f>
        <v>0</v>
      </c>
      <c r="OES67" s="880">
        <f t="shared" ref="OES67" si="5146">OES60*$C$66</f>
        <v>0</v>
      </c>
      <c r="OEU67" s="880">
        <f t="shared" ref="OEU67" si="5147">OEU60*$C$66</f>
        <v>0</v>
      </c>
      <c r="OEW67" s="880">
        <f t="shared" ref="OEW67" si="5148">OEW60*$C$66</f>
        <v>0</v>
      </c>
      <c r="OEY67" s="880">
        <f t="shared" ref="OEY67" si="5149">OEY60*$C$66</f>
        <v>0</v>
      </c>
      <c r="OFA67" s="880">
        <f t="shared" ref="OFA67" si="5150">OFA60*$C$66</f>
        <v>0</v>
      </c>
      <c r="OFC67" s="880">
        <f t="shared" ref="OFC67" si="5151">OFC60*$C$66</f>
        <v>0</v>
      </c>
      <c r="OFE67" s="880">
        <f t="shared" ref="OFE67" si="5152">OFE60*$C$66</f>
        <v>0</v>
      </c>
      <c r="OFG67" s="880">
        <f t="shared" ref="OFG67" si="5153">OFG60*$C$66</f>
        <v>0</v>
      </c>
      <c r="OFI67" s="880">
        <f t="shared" ref="OFI67" si="5154">OFI60*$C$66</f>
        <v>0</v>
      </c>
      <c r="OFK67" s="880">
        <f t="shared" ref="OFK67" si="5155">OFK60*$C$66</f>
        <v>0</v>
      </c>
      <c r="OFM67" s="880">
        <f t="shared" ref="OFM67" si="5156">OFM60*$C$66</f>
        <v>0</v>
      </c>
      <c r="OFO67" s="880">
        <f t="shared" ref="OFO67" si="5157">OFO60*$C$66</f>
        <v>0</v>
      </c>
      <c r="OFQ67" s="880">
        <f t="shared" ref="OFQ67" si="5158">OFQ60*$C$66</f>
        <v>0</v>
      </c>
      <c r="OFS67" s="880">
        <f t="shared" ref="OFS67" si="5159">OFS60*$C$66</f>
        <v>0</v>
      </c>
      <c r="OFU67" s="880">
        <f t="shared" ref="OFU67" si="5160">OFU60*$C$66</f>
        <v>0</v>
      </c>
      <c r="OFW67" s="880">
        <f t="shared" ref="OFW67" si="5161">OFW60*$C$66</f>
        <v>0</v>
      </c>
      <c r="OFY67" s="880">
        <f t="shared" ref="OFY67" si="5162">OFY60*$C$66</f>
        <v>0</v>
      </c>
      <c r="OGA67" s="880">
        <f t="shared" ref="OGA67" si="5163">OGA60*$C$66</f>
        <v>0</v>
      </c>
      <c r="OGC67" s="880">
        <f t="shared" ref="OGC67" si="5164">OGC60*$C$66</f>
        <v>0</v>
      </c>
      <c r="OGE67" s="880">
        <f t="shared" ref="OGE67" si="5165">OGE60*$C$66</f>
        <v>0</v>
      </c>
      <c r="OGG67" s="880">
        <f t="shared" ref="OGG67" si="5166">OGG60*$C$66</f>
        <v>0</v>
      </c>
      <c r="OGI67" s="880">
        <f t="shared" ref="OGI67" si="5167">OGI60*$C$66</f>
        <v>0</v>
      </c>
      <c r="OGK67" s="880">
        <f t="shared" ref="OGK67" si="5168">OGK60*$C$66</f>
        <v>0</v>
      </c>
      <c r="OGM67" s="880">
        <f t="shared" ref="OGM67" si="5169">OGM60*$C$66</f>
        <v>0</v>
      </c>
      <c r="OGO67" s="880">
        <f t="shared" ref="OGO67" si="5170">OGO60*$C$66</f>
        <v>0</v>
      </c>
      <c r="OGQ67" s="880">
        <f t="shared" ref="OGQ67" si="5171">OGQ60*$C$66</f>
        <v>0</v>
      </c>
      <c r="OGS67" s="880">
        <f t="shared" ref="OGS67" si="5172">OGS60*$C$66</f>
        <v>0</v>
      </c>
      <c r="OGU67" s="880">
        <f t="shared" ref="OGU67" si="5173">OGU60*$C$66</f>
        <v>0</v>
      </c>
      <c r="OGW67" s="880">
        <f t="shared" ref="OGW67" si="5174">OGW60*$C$66</f>
        <v>0</v>
      </c>
      <c r="OGY67" s="880">
        <f t="shared" ref="OGY67" si="5175">OGY60*$C$66</f>
        <v>0</v>
      </c>
      <c r="OHA67" s="880">
        <f t="shared" ref="OHA67" si="5176">OHA60*$C$66</f>
        <v>0</v>
      </c>
      <c r="OHC67" s="880">
        <f t="shared" ref="OHC67" si="5177">OHC60*$C$66</f>
        <v>0</v>
      </c>
      <c r="OHE67" s="880">
        <f t="shared" ref="OHE67" si="5178">OHE60*$C$66</f>
        <v>0</v>
      </c>
      <c r="OHG67" s="880">
        <f t="shared" ref="OHG67" si="5179">OHG60*$C$66</f>
        <v>0</v>
      </c>
      <c r="OHI67" s="880">
        <f t="shared" ref="OHI67" si="5180">OHI60*$C$66</f>
        <v>0</v>
      </c>
      <c r="OHK67" s="880">
        <f t="shared" ref="OHK67" si="5181">OHK60*$C$66</f>
        <v>0</v>
      </c>
      <c r="OHM67" s="880">
        <f t="shared" ref="OHM67" si="5182">OHM60*$C$66</f>
        <v>0</v>
      </c>
      <c r="OHO67" s="880">
        <f t="shared" ref="OHO67" si="5183">OHO60*$C$66</f>
        <v>0</v>
      </c>
      <c r="OHQ67" s="880">
        <f t="shared" ref="OHQ67" si="5184">OHQ60*$C$66</f>
        <v>0</v>
      </c>
      <c r="OHS67" s="880">
        <f t="shared" ref="OHS67" si="5185">OHS60*$C$66</f>
        <v>0</v>
      </c>
      <c r="OHU67" s="880">
        <f t="shared" ref="OHU67" si="5186">OHU60*$C$66</f>
        <v>0</v>
      </c>
      <c r="OHW67" s="880">
        <f t="shared" ref="OHW67" si="5187">OHW60*$C$66</f>
        <v>0</v>
      </c>
      <c r="OHY67" s="880">
        <f t="shared" ref="OHY67" si="5188">OHY60*$C$66</f>
        <v>0</v>
      </c>
      <c r="OIA67" s="880">
        <f t="shared" ref="OIA67" si="5189">OIA60*$C$66</f>
        <v>0</v>
      </c>
      <c r="OIC67" s="880">
        <f t="shared" ref="OIC67" si="5190">OIC60*$C$66</f>
        <v>0</v>
      </c>
      <c r="OIE67" s="880">
        <f t="shared" ref="OIE67" si="5191">OIE60*$C$66</f>
        <v>0</v>
      </c>
      <c r="OIG67" s="880">
        <f t="shared" ref="OIG67" si="5192">OIG60*$C$66</f>
        <v>0</v>
      </c>
      <c r="OII67" s="880">
        <f t="shared" ref="OII67" si="5193">OII60*$C$66</f>
        <v>0</v>
      </c>
      <c r="OIK67" s="880">
        <f t="shared" ref="OIK67" si="5194">OIK60*$C$66</f>
        <v>0</v>
      </c>
      <c r="OIM67" s="880">
        <f t="shared" ref="OIM67" si="5195">OIM60*$C$66</f>
        <v>0</v>
      </c>
      <c r="OIO67" s="880">
        <f t="shared" ref="OIO67" si="5196">OIO60*$C$66</f>
        <v>0</v>
      </c>
      <c r="OIQ67" s="880">
        <f t="shared" ref="OIQ67" si="5197">OIQ60*$C$66</f>
        <v>0</v>
      </c>
      <c r="OIS67" s="880">
        <f t="shared" ref="OIS67" si="5198">OIS60*$C$66</f>
        <v>0</v>
      </c>
      <c r="OIU67" s="880">
        <f t="shared" ref="OIU67" si="5199">OIU60*$C$66</f>
        <v>0</v>
      </c>
      <c r="OIW67" s="880">
        <f t="shared" ref="OIW67" si="5200">OIW60*$C$66</f>
        <v>0</v>
      </c>
      <c r="OIY67" s="880">
        <f t="shared" ref="OIY67" si="5201">OIY60*$C$66</f>
        <v>0</v>
      </c>
      <c r="OJA67" s="880">
        <f t="shared" ref="OJA67" si="5202">OJA60*$C$66</f>
        <v>0</v>
      </c>
      <c r="OJC67" s="880">
        <f t="shared" ref="OJC67" si="5203">OJC60*$C$66</f>
        <v>0</v>
      </c>
      <c r="OJE67" s="880">
        <f t="shared" ref="OJE67" si="5204">OJE60*$C$66</f>
        <v>0</v>
      </c>
      <c r="OJG67" s="880">
        <f t="shared" ref="OJG67" si="5205">OJG60*$C$66</f>
        <v>0</v>
      </c>
      <c r="OJI67" s="880">
        <f t="shared" ref="OJI67" si="5206">OJI60*$C$66</f>
        <v>0</v>
      </c>
      <c r="OJK67" s="880">
        <f t="shared" ref="OJK67" si="5207">OJK60*$C$66</f>
        <v>0</v>
      </c>
      <c r="OJM67" s="880">
        <f t="shared" ref="OJM67" si="5208">OJM60*$C$66</f>
        <v>0</v>
      </c>
      <c r="OJO67" s="880">
        <f t="shared" ref="OJO67" si="5209">OJO60*$C$66</f>
        <v>0</v>
      </c>
      <c r="OJQ67" s="880">
        <f t="shared" ref="OJQ67" si="5210">OJQ60*$C$66</f>
        <v>0</v>
      </c>
      <c r="OJS67" s="880">
        <f t="shared" ref="OJS67" si="5211">OJS60*$C$66</f>
        <v>0</v>
      </c>
      <c r="OJU67" s="880">
        <f t="shared" ref="OJU67" si="5212">OJU60*$C$66</f>
        <v>0</v>
      </c>
      <c r="OJW67" s="880">
        <f t="shared" ref="OJW67" si="5213">OJW60*$C$66</f>
        <v>0</v>
      </c>
      <c r="OJY67" s="880">
        <f t="shared" ref="OJY67" si="5214">OJY60*$C$66</f>
        <v>0</v>
      </c>
      <c r="OKA67" s="880">
        <f t="shared" ref="OKA67" si="5215">OKA60*$C$66</f>
        <v>0</v>
      </c>
      <c r="OKC67" s="880">
        <f t="shared" ref="OKC67" si="5216">OKC60*$C$66</f>
        <v>0</v>
      </c>
      <c r="OKE67" s="880">
        <f t="shared" ref="OKE67" si="5217">OKE60*$C$66</f>
        <v>0</v>
      </c>
      <c r="OKG67" s="880">
        <f t="shared" ref="OKG67" si="5218">OKG60*$C$66</f>
        <v>0</v>
      </c>
      <c r="OKI67" s="880">
        <f t="shared" ref="OKI67" si="5219">OKI60*$C$66</f>
        <v>0</v>
      </c>
      <c r="OKK67" s="880">
        <f t="shared" ref="OKK67" si="5220">OKK60*$C$66</f>
        <v>0</v>
      </c>
      <c r="OKM67" s="880">
        <f t="shared" ref="OKM67" si="5221">OKM60*$C$66</f>
        <v>0</v>
      </c>
      <c r="OKO67" s="880">
        <f t="shared" ref="OKO67" si="5222">OKO60*$C$66</f>
        <v>0</v>
      </c>
      <c r="OKQ67" s="880">
        <f t="shared" ref="OKQ67" si="5223">OKQ60*$C$66</f>
        <v>0</v>
      </c>
      <c r="OKS67" s="880">
        <f t="shared" ref="OKS67" si="5224">OKS60*$C$66</f>
        <v>0</v>
      </c>
      <c r="OKU67" s="880">
        <f t="shared" ref="OKU67" si="5225">OKU60*$C$66</f>
        <v>0</v>
      </c>
      <c r="OKW67" s="880">
        <f t="shared" ref="OKW67" si="5226">OKW60*$C$66</f>
        <v>0</v>
      </c>
      <c r="OKY67" s="880">
        <f t="shared" ref="OKY67" si="5227">OKY60*$C$66</f>
        <v>0</v>
      </c>
      <c r="OLA67" s="880">
        <f t="shared" ref="OLA67" si="5228">OLA60*$C$66</f>
        <v>0</v>
      </c>
      <c r="OLC67" s="880">
        <f t="shared" ref="OLC67" si="5229">OLC60*$C$66</f>
        <v>0</v>
      </c>
      <c r="OLE67" s="880">
        <f t="shared" ref="OLE67" si="5230">OLE60*$C$66</f>
        <v>0</v>
      </c>
      <c r="OLG67" s="880">
        <f t="shared" ref="OLG67" si="5231">OLG60*$C$66</f>
        <v>0</v>
      </c>
      <c r="OLI67" s="880">
        <f t="shared" ref="OLI67" si="5232">OLI60*$C$66</f>
        <v>0</v>
      </c>
      <c r="OLK67" s="880">
        <f t="shared" ref="OLK67" si="5233">OLK60*$C$66</f>
        <v>0</v>
      </c>
      <c r="OLM67" s="880">
        <f t="shared" ref="OLM67" si="5234">OLM60*$C$66</f>
        <v>0</v>
      </c>
      <c r="OLO67" s="880">
        <f t="shared" ref="OLO67" si="5235">OLO60*$C$66</f>
        <v>0</v>
      </c>
      <c r="OLQ67" s="880">
        <f t="shared" ref="OLQ67" si="5236">OLQ60*$C$66</f>
        <v>0</v>
      </c>
      <c r="OLS67" s="880">
        <f t="shared" ref="OLS67" si="5237">OLS60*$C$66</f>
        <v>0</v>
      </c>
      <c r="OLU67" s="880">
        <f t="shared" ref="OLU67" si="5238">OLU60*$C$66</f>
        <v>0</v>
      </c>
      <c r="OLW67" s="880">
        <f t="shared" ref="OLW67" si="5239">OLW60*$C$66</f>
        <v>0</v>
      </c>
      <c r="OLY67" s="880">
        <f t="shared" ref="OLY67" si="5240">OLY60*$C$66</f>
        <v>0</v>
      </c>
      <c r="OMA67" s="880">
        <f t="shared" ref="OMA67" si="5241">OMA60*$C$66</f>
        <v>0</v>
      </c>
      <c r="OMC67" s="880">
        <f t="shared" ref="OMC67" si="5242">OMC60*$C$66</f>
        <v>0</v>
      </c>
      <c r="OME67" s="880">
        <f t="shared" ref="OME67" si="5243">OME60*$C$66</f>
        <v>0</v>
      </c>
      <c r="OMG67" s="880">
        <f t="shared" ref="OMG67" si="5244">OMG60*$C$66</f>
        <v>0</v>
      </c>
      <c r="OMI67" s="880">
        <f t="shared" ref="OMI67" si="5245">OMI60*$C$66</f>
        <v>0</v>
      </c>
      <c r="OMK67" s="880">
        <f t="shared" ref="OMK67" si="5246">OMK60*$C$66</f>
        <v>0</v>
      </c>
      <c r="OMM67" s="880">
        <f t="shared" ref="OMM67" si="5247">OMM60*$C$66</f>
        <v>0</v>
      </c>
      <c r="OMO67" s="880">
        <f t="shared" ref="OMO67" si="5248">OMO60*$C$66</f>
        <v>0</v>
      </c>
      <c r="OMQ67" s="880">
        <f t="shared" ref="OMQ67" si="5249">OMQ60*$C$66</f>
        <v>0</v>
      </c>
      <c r="OMS67" s="880">
        <f t="shared" ref="OMS67" si="5250">OMS60*$C$66</f>
        <v>0</v>
      </c>
      <c r="OMU67" s="880">
        <f t="shared" ref="OMU67" si="5251">OMU60*$C$66</f>
        <v>0</v>
      </c>
      <c r="OMW67" s="880">
        <f t="shared" ref="OMW67" si="5252">OMW60*$C$66</f>
        <v>0</v>
      </c>
      <c r="OMY67" s="880">
        <f t="shared" ref="OMY67" si="5253">OMY60*$C$66</f>
        <v>0</v>
      </c>
      <c r="ONA67" s="880">
        <f t="shared" ref="ONA67" si="5254">ONA60*$C$66</f>
        <v>0</v>
      </c>
      <c r="ONC67" s="880">
        <f t="shared" ref="ONC67" si="5255">ONC60*$C$66</f>
        <v>0</v>
      </c>
      <c r="ONE67" s="880">
        <f t="shared" ref="ONE67" si="5256">ONE60*$C$66</f>
        <v>0</v>
      </c>
      <c r="ONG67" s="880">
        <f t="shared" ref="ONG67" si="5257">ONG60*$C$66</f>
        <v>0</v>
      </c>
      <c r="ONI67" s="880">
        <f t="shared" ref="ONI67" si="5258">ONI60*$C$66</f>
        <v>0</v>
      </c>
      <c r="ONK67" s="880">
        <f t="shared" ref="ONK67" si="5259">ONK60*$C$66</f>
        <v>0</v>
      </c>
      <c r="ONM67" s="880">
        <f t="shared" ref="ONM67" si="5260">ONM60*$C$66</f>
        <v>0</v>
      </c>
      <c r="ONO67" s="880">
        <f t="shared" ref="ONO67" si="5261">ONO60*$C$66</f>
        <v>0</v>
      </c>
      <c r="ONQ67" s="880">
        <f t="shared" ref="ONQ67" si="5262">ONQ60*$C$66</f>
        <v>0</v>
      </c>
      <c r="ONS67" s="880">
        <f t="shared" ref="ONS67" si="5263">ONS60*$C$66</f>
        <v>0</v>
      </c>
      <c r="ONU67" s="880">
        <f t="shared" ref="ONU67" si="5264">ONU60*$C$66</f>
        <v>0</v>
      </c>
      <c r="ONW67" s="880">
        <f t="shared" ref="ONW67" si="5265">ONW60*$C$66</f>
        <v>0</v>
      </c>
      <c r="ONY67" s="880">
        <f t="shared" ref="ONY67" si="5266">ONY60*$C$66</f>
        <v>0</v>
      </c>
      <c r="OOA67" s="880">
        <f t="shared" ref="OOA67" si="5267">OOA60*$C$66</f>
        <v>0</v>
      </c>
      <c r="OOC67" s="880">
        <f t="shared" ref="OOC67" si="5268">OOC60*$C$66</f>
        <v>0</v>
      </c>
      <c r="OOE67" s="880">
        <f t="shared" ref="OOE67" si="5269">OOE60*$C$66</f>
        <v>0</v>
      </c>
      <c r="OOG67" s="880">
        <f t="shared" ref="OOG67" si="5270">OOG60*$C$66</f>
        <v>0</v>
      </c>
      <c r="OOI67" s="880">
        <f t="shared" ref="OOI67" si="5271">OOI60*$C$66</f>
        <v>0</v>
      </c>
      <c r="OOK67" s="880">
        <f t="shared" ref="OOK67" si="5272">OOK60*$C$66</f>
        <v>0</v>
      </c>
      <c r="OOM67" s="880">
        <f t="shared" ref="OOM67" si="5273">OOM60*$C$66</f>
        <v>0</v>
      </c>
      <c r="OOO67" s="880">
        <f t="shared" ref="OOO67" si="5274">OOO60*$C$66</f>
        <v>0</v>
      </c>
      <c r="OOQ67" s="880">
        <f t="shared" ref="OOQ67" si="5275">OOQ60*$C$66</f>
        <v>0</v>
      </c>
      <c r="OOS67" s="880">
        <f t="shared" ref="OOS67" si="5276">OOS60*$C$66</f>
        <v>0</v>
      </c>
      <c r="OOU67" s="880">
        <f t="shared" ref="OOU67" si="5277">OOU60*$C$66</f>
        <v>0</v>
      </c>
      <c r="OOW67" s="880">
        <f t="shared" ref="OOW67" si="5278">OOW60*$C$66</f>
        <v>0</v>
      </c>
      <c r="OOY67" s="880">
        <f t="shared" ref="OOY67" si="5279">OOY60*$C$66</f>
        <v>0</v>
      </c>
      <c r="OPA67" s="880">
        <f t="shared" ref="OPA67" si="5280">OPA60*$C$66</f>
        <v>0</v>
      </c>
      <c r="OPC67" s="880">
        <f t="shared" ref="OPC67" si="5281">OPC60*$C$66</f>
        <v>0</v>
      </c>
      <c r="OPE67" s="880">
        <f t="shared" ref="OPE67" si="5282">OPE60*$C$66</f>
        <v>0</v>
      </c>
      <c r="OPG67" s="880">
        <f t="shared" ref="OPG67" si="5283">OPG60*$C$66</f>
        <v>0</v>
      </c>
      <c r="OPI67" s="880">
        <f t="shared" ref="OPI67" si="5284">OPI60*$C$66</f>
        <v>0</v>
      </c>
      <c r="OPK67" s="880">
        <f t="shared" ref="OPK67" si="5285">OPK60*$C$66</f>
        <v>0</v>
      </c>
      <c r="OPM67" s="880">
        <f t="shared" ref="OPM67" si="5286">OPM60*$C$66</f>
        <v>0</v>
      </c>
      <c r="OPO67" s="880">
        <f t="shared" ref="OPO67" si="5287">OPO60*$C$66</f>
        <v>0</v>
      </c>
      <c r="OPQ67" s="880">
        <f t="shared" ref="OPQ67" si="5288">OPQ60*$C$66</f>
        <v>0</v>
      </c>
      <c r="OPS67" s="880">
        <f t="shared" ref="OPS67" si="5289">OPS60*$C$66</f>
        <v>0</v>
      </c>
      <c r="OPU67" s="880">
        <f t="shared" ref="OPU67" si="5290">OPU60*$C$66</f>
        <v>0</v>
      </c>
      <c r="OPW67" s="880">
        <f t="shared" ref="OPW67" si="5291">OPW60*$C$66</f>
        <v>0</v>
      </c>
      <c r="OPY67" s="880">
        <f t="shared" ref="OPY67" si="5292">OPY60*$C$66</f>
        <v>0</v>
      </c>
      <c r="OQA67" s="880">
        <f t="shared" ref="OQA67" si="5293">OQA60*$C$66</f>
        <v>0</v>
      </c>
      <c r="OQC67" s="880">
        <f t="shared" ref="OQC67" si="5294">OQC60*$C$66</f>
        <v>0</v>
      </c>
      <c r="OQE67" s="880">
        <f t="shared" ref="OQE67" si="5295">OQE60*$C$66</f>
        <v>0</v>
      </c>
      <c r="OQG67" s="880">
        <f t="shared" ref="OQG67" si="5296">OQG60*$C$66</f>
        <v>0</v>
      </c>
      <c r="OQI67" s="880">
        <f t="shared" ref="OQI67" si="5297">OQI60*$C$66</f>
        <v>0</v>
      </c>
      <c r="OQK67" s="880">
        <f t="shared" ref="OQK67" si="5298">OQK60*$C$66</f>
        <v>0</v>
      </c>
      <c r="OQM67" s="880">
        <f t="shared" ref="OQM67" si="5299">OQM60*$C$66</f>
        <v>0</v>
      </c>
      <c r="OQO67" s="880">
        <f t="shared" ref="OQO67" si="5300">OQO60*$C$66</f>
        <v>0</v>
      </c>
      <c r="OQQ67" s="880">
        <f t="shared" ref="OQQ67" si="5301">OQQ60*$C$66</f>
        <v>0</v>
      </c>
      <c r="OQS67" s="880">
        <f t="shared" ref="OQS67" si="5302">OQS60*$C$66</f>
        <v>0</v>
      </c>
      <c r="OQU67" s="880">
        <f t="shared" ref="OQU67" si="5303">OQU60*$C$66</f>
        <v>0</v>
      </c>
      <c r="OQW67" s="880">
        <f t="shared" ref="OQW67" si="5304">OQW60*$C$66</f>
        <v>0</v>
      </c>
      <c r="OQY67" s="880">
        <f t="shared" ref="OQY67" si="5305">OQY60*$C$66</f>
        <v>0</v>
      </c>
      <c r="ORA67" s="880">
        <f t="shared" ref="ORA67" si="5306">ORA60*$C$66</f>
        <v>0</v>
      </c>
      <c r="ORC67" s="880">
        <f t="shared" ref="ORC67" si="5307">ORC60*$C$66</f>
        <v>0</v>
      </c>
      <c r="ORE67" s="880">
        <f t="shared" ref="ORE67" si="5308">ORE60*$C$66</f>
        <v>0</v>
      </c>
      <c r="ORG67" s="880">
        <f t="shared" ref="ORG67" si="5309">ORG60*$C$66</f>
        <v>0</v>
      </c>
      <c r="ORI67" s="880">
        <f t="shared" ref="ORI67" si="5310">ORI60*$C$66</f>
        <v>0</v>
      </c>
      <c r="ORK67" s="880">
        <f t="shared" ref="ORK67" si="5311">ORK60*$C$66</f>
        <v>0</v>
      </c>
      <c r="ORM67" s="880">
        <f t="shared" ref="ORM67" si="5312">ORM60*$C$66</f>
        <v>0</v>
      </c>
      <c r="ORO67" s="880">
        <f t="shared" ref="ORO67" si="5313">ORO60*$C$66</f>
        <v>0</v>
      </c>
      <c r="ORQ67" s="880">
        <f t="shared" ref="ORQ67" si="5314">ORQ60*$C$66</f>
        <v>0</v>
      </c>
      <c r="ORS67" s="880">
        <f t="shared" ref="ORS67" si="5315">ORS60*$C$66</f>
        <v>0</v>
      </c>
      <c r="ORU67" s="880">
        <f t="shared" ref="ORU67" si="5316">ORU60*$C$66</f>
        <v>0</v>
      </c>
      <c r="ORW67" s="880">
        <f t="shared" ref="ORW67" si="5317">ORW60*$C$66</f>
        <v>0</v>
      </c>
      <c r="ORY67" s="880">
        <f t="shared" ref="ORY67" si="5318">ORY60*$C$66</f>
        <v>0</v>
      </c>
      <c r="OSA67" s="880">
        <f t="shared" ref="OSA67" si="5319">OSA60*$C$66</f>
        <v>0</v>
      </c>
      <c r="OSC67" s="880">
        <f t="shared" ref="OSC67" si="5320">OSC60*$C$66</f>
        <v>0</v>
      </c>
      <c r="OSE67" s="880">
        <f t="shared" ref="OSE67" si="5321">OSE60*$C$66</f>
        <v>0</v>
      </c>
      <c r="OSG67" s="880">
        <f t="shared" ref="OSG67" si="5322">OSG60*$C$66</f>
        <v>0</v>
      </c>
      <c r="OSI67" s="880">
        <f t="shared" ref="OSI67" si="5323">OSI60*$C$66</f>
        <v>0</v>
      </c>
      <c r="OSK67" s="880">
        <f t="shared" ref="OSK67" si="5324">OSK60*$C$66</f>
        <v>0</v>
      </c>
      <c r="OSM67" s="880">
        <f t="shared" ref="OSM67" si="5325">OSM60*$C$66</f>
        <v>0</v>
      </c>
      <c r="OSO67" s="880">
        <f t="shared" ref="OSO67" si="5326">OSO60*$C$66</f>
        <v>0</v>
      </c>
      <c r="OSQ67" s="880">
        <f t="shared" ref="OSQ67" si="5327">OSQ60*$C$66</f>
        <v>0</v>
      </c>
      <c r="OSS67" s="880">
        <f t="shared" ref="OSS67" si="5328">OSS60*$C$66</f>
        <v>0</v>
      </c>
      <c r="OSU67" s="880">
        <f t="shared" ref="OSU67" si="5329">OSU60*$C$66</f>
        <v>0</v>
      </c>
      <c r="OSW67" s="880">
        <f t="shared" ref="OSW67" si="5330">OSW60*$C$66</f>
        <v>0</v>
      </c>
      <c r="OSY67" s="880">
        <f t="shared" ref="OSY67" si="5331">OSY60*$C$66</f>
        <v>0</v>
      </c>
      <c r="OTA67" s="880">
        <f t="shared" ref="OTA67" si="5332">OTA60*$C$66</f>
        <v>0</v>
      </c>
      <c r="OTC67" s="880">
        <f t="shared" ref="OTC67" si="5333">OTC60*$C$66</f>
        <v>0</v>
      </c>
      <c r="OTE67" s="880">
        <f t="shared" ref="OTE67" si="5334">OTE60*$C$66</f>
        <v>0</v>
      </c>
      <c r="OTG67" s="880">
        <f t="shared" ref="OTG67" si="5335">OTG60*$C$66</f>
        <v>0</v>
      </c>
      <c r="OTI67" s="880">
        <f t="shared" ref="OTI67" si="5336">OTI60*$C$66</f>
        <v>0</v>
      </c>
      <c r="OTK67" s="880">
        <f t="shared" ref="OTK67" si="5337">OTK60*$C$66</f>
        <v>0</v>
      </c>
      <c r="OTM67" s="880">
        <f t="shared" ref="OTM67" si="5338">OTM60*$C$66</f>
        <v>0</v>
      </c>
      <c r="OTO67" s="880">
        <f t="shared" ref="OTO67" si="5339">OTO60*$C$66</f>
        <v>0</v>
      </c>
      <c r="OTQ67" s="880">
        <f t="shared" ref="OTQ67" si="5340">OTQ60*$C$66</f>
        <v>0</v>
      </c>
      <c r="OTS67" s="880">
        <f t="shared" ref="OTS67" si="5341">OTS60*$C$66</f>
        <v>0</v>
      </c>
      <c r="OTU67" s="880">
        <f t="shared" ref="OTU67" si="5342">OTU60*$C$66</f>
        <v>0</v>
      </c>
      <c r="OTW67" s="880">
        <f t="shared" ref="OTW67" si="5343">OTW60*$C$66</f>
        <v>0</v>
      </c>
      <c r="OTY67" s="880">
        <f t="shared" ref="OTY67" si="5344">OTY60*$C$66</f>
        <v>0</v>
      </c>
      <c r="OUA67" s="880">
        <f t="shared" ref="OUA67" si="5345">OUA60*$C$66</f>
        <v>0</v>
      </c>
      <c r="OUC67" s="880">
        <f t="shared" ref="OUC67" si="5346">OUC60*$C$66</f>
        <v>0</v>
      </c>
      <c r="OUE67" s="880">
        <f t="shared" ref="OUE67" si="5347">OUE60*$C$66</f>
        <v>0</v>
      </c>
      <c r="OUG67" s="880">
        <f t="shared" ref="OUG67" si="5348">OUG60*$C$66</f>
        <v>0</v>
      </c>
      <c r="OUI67" s="880">
        <f t="shared" ref="OUI67" si="5349">OUI60*$C$66</f>
        <v>0</v>
      </c>
      <c r="OUK67" s="880">
        <f t="shared" ref="OUK67" si="5350">OUK60*$C$66</f>
        <v>0</v>
      </c>
      <c r="OUM67" s="880">
        <f t="shared" ref="OUM67" si="5351">OUM60*$C$66</f>
        <v>0</v>
      </c>
      <c r="OUO67" s="880">
        <f t="shared" ref="OUO67" si="5352">OUO60*$C$66</f>
        <v>0</v>
      </c>
      <c r="OUQ67" s="880">
        <f t="shared" ref="OUQ67" si="5353">OUQ60*$C$66</f>
        <v>0</v>
      </c>
      <c r="OUS67" s="880">
        <f t="shared" ref="OUS67" si="5354">OUS60*$C$66</f>
        <v>0</v>
      </c>
      <c r="OUU67" s="880">
        <f t="shared" ref="OUU67" si="5355">OUU60*$C$66</f>
        <v>0</v>
      </c>
      <c r="OUW67" s="880">
        <f t="shared" ref="OUW67" si="5356">OUW60*$C$66</f>
        <v>0</v>
      </c>
      <c r="OUY67" s="880">
        <f t="shared" ref="OUY67" si="5357">OUY60*$C$66</f>
        <v>0</v>
      </c>
      <c r="OVA67" s="880">
        <f t="shared" ref="OVA67" si="5358">OVA60*$C$66</f>
        <v>0</v>
      </c>
      <c r="OVC67" s="880">
        <f t="shared" ref="OVC67" si="5359">OVC60*$C$66</f>
        <v>0</v>
      </c>
      <c r="OVE67" s="880">
        <f t="shared" ref="OVE67" si="5360">OVE60*$C$66</f>
        <v>0</v>
      </c>
      <c r="OVG67" s="880">
        <f t="shared" ref="OVG67" si="5361">OVG60*$C$66</f>
        <v>0</v>
      </c>
      <c r="OVI67" s="880">
        <f t="shared" ref="OVI67" si="5362">OVI60*$C$66</f>
        <v>0</v>
      </c>
      <c r="OVK67" s="880">
        <f t="shared" ref="OVK67" si="5363">OVK60*$C$66</f>
        <v>0</v>
      </c>
      <c r="OVM67" s="880">
        <f t="shared" ref="OVM67" si="5364">OVM60*$C$66</f>
        <v>0</v>
      </c>
      <c r="OVO67" s="880">
        <f t="shared" ref="OVO67" si="5365">OVO60*$C$66</f>
        <v>0</v>
      </c>
      <c r="OVQ67" s="880">
        <f t="shared" ref="OVQ67" si="5366">OVQ60*$C$66</f>
        <v>0</v>
      </c>
      <c r="OVS67" s="880">
        <f t="shared" ref="OVS67" si="5367">OVS60*$C$66</f>
        <v>0</v>
      </c>
      <c r="OVU67" s="880">
        <f t="shared" ref="OVU67" si="5368">OVU60*$C$66</f>
        <v>0</v>
      </c>
      <c r="OVW67" s="880">
        <f t="shared" ref="OVW67" si="5369">OVW60*$C$66</f>
        <v>0</v>
      </c>
      <c r="OVY67" s="880">
        <f t="shared" ref="OVY67" si="5370">OVY60*$C$66</f>
        <v>0</v>
      </c>
      <c r="OWA67" s="880">
        <f t="shared" ref="OWA67" si="5371">OWA60*$C$66</f>
        <v>0</v>
      </c>
      <c r="OWC67" s="880">
        <f t="shared" ref="OWC67" si="5372">OWC60*$C$66</f>
        <v>0</v>
      </c>
      <c r="OWE67" s="880">
        <f t="shared" ref="OWE67" si="5373">OWE60*$C$66</f>
        <v>0</v>
      </c>
      <c r="OWG67" s="880">
        <f t="shared" ref="OWG67" si="5374">OWG60*$C$66</f>
        <v>0</v>
      </c>
      <c r="OWI67" s="880">
        <f t="shared" ref="OWI67" si="5375">OWI60*$C$66</f>
        <v>0</v>
      </c>
      <c r="OWK67" s="880">
        <f t="shared" ref="OWK67" si="5376">OWK60*$C$66</f>
        <v>0</v>
      </c>
      <c r="OWM67" s="880">
        <f t="shared" ref="OWM67" si="5377">OWM60*$C$66</f>
        <v>0</v>
      </c>
      <c r="OWO67" s="880">
        <f t="shared" ref="OWO67" si="5378">OWO60*$C$66</f>
        <v>0</v>
      </c>
      <c r="OWQ67" s="880">
        <f t="shared" ref="OWQ67" si="5379">OWQ60*$C$66</f>
        <v>0</v>
      </c>
      <c r="OWS67" s="880">
        <f t="shared" ref="OWS67" si="5380">OWS60*$C$66</f>
        <v>0</v>
      </c>
      <c r="OWU67" s="880">
        <f t="shared" ref="OWU67" si="5381">OWU60*$C$66</f>
        <v>0</v>
      </c>
      <c r="OWW67" s="880">
        <f t="shared" ref="OWW67" si="5382">OWW60*$C$66</f>
        <v>0</v>
      </c>
      <c r="OWY67" s="880">
        <f t="shared" ref="OWY67" si="5383">OWY60*$C$66</f>
        <v>0</v>
      </c>
      <c r="OXA67" s="880">
        <f t="shared" ref="OXA67" si="5384">OXA60*$C$66</f>
        <v>0</v>
      </c>
      <c r="OXC67" s="880">
        <f t="shared" ref="OXC67" si="5385">OXC60*$C$66</f>
        <v>0</v>
      </c>
      <c r="OXE67" s="880">
        <f t="shared" ref="OXE67" si="5386">OXE60*$C$66</f>
        <v>0</v>
      </c>
      <c r="OXG67" s="880">
        <f t="shared" ref="OXG67" si="5387">OXG60*$C$66</f>
        <v>0</v>
      </c>
      <c r="OXI67" s="880">
        <f t="shared" ref="OXI67" si="5388">OXI60*$C$66</f>
        <v>0</v>
      </c>
      <c r="OXK67" s="880">
        <f t="shared" ref="OXK67" si="5389">OXK60*$C$66</f>
        <v>0</v>
      </c>
      <c r="OXM67" s="880">
        <f t="shared" ref="OXM67" si="5390">OXM60*$C$66</f>
        <v>0</v>
      </c>
      <c r="OXO67" s="880">
        <f t="shared" ref="OXO67" si="5391">OXO60*$C$66</f>
        <v>0</v>
      </c>
      <c r="OXQ67" s="880">
        <f t="shared" ref="OXQ67" si="5392">OXQ60*$C$66</f>
        <v>0</v>
      </c>
      <c r="OXS67" s="880">
        <f t="shared" ref="OXS67" si="5393">OXS60*$C$66</f>
        <v>0</v>
      </c>
      <c r="OXU67" s="880">
        <f t="shared" ref="OXU67" si="5394">OXU60*$C$66</f>
        <v>0</v>
      </c>
      <c r="OXW67" s="880">
        <f t="shared" ref="OXW67" si="5395">OXW60*$C$66</f>
        <v>0</v>
      </c>
      <c r="OXY67" s="880">
        <f t="shared" ref="OXY67" si="5396">OXY60*$C$66</f>
        <v>0</v>
      </c>
      <c r="OYA67" s="880">
        <f t="shared" ref="OYA67" si="5397">OYA60*$C$66</f>
        <v>0</v>
      </c>
      <c r="OYC67" s="880">
        <f t="shared" ref="OYC67" si="5398">OYC60*$C$66</f>
        <v>0</v>
      </c>
      <c r="OYE67" s="880">
        <f t="shared" ref="OYE67" si="5399">OYE60*$C$66</f>
        <v>0</v>
      </c>
      <c r="OYG67" s="880">
        <f t="shared" ref="OYG67" si="5400">OYG60*$C$66</f>
        <v>0</v>
      </c>
      <c r="OYI67" s="880">
        <f t="shared" ref="OYI67" si="5401">OYI60*$C$66</f>
        <v>0</v>
      </c>
      <c r="OYK67" s="880">
        <f t="shared" ref="OYK67" si="5402">OYK60*$C$66</f>
        <v>0</v>
      </c>
      <c r="OYM67" s="880">
        <f t="shared" ref="OYM67" si="5403">OYM60*$C$66</f>
        <v>0</v>
      </c>
      <c r="OYO67" s="880">
        <f t="shared" ref="OYO67" si="5404">OYO60*$C$66</f>
        <v>0</v>
      </c>
      <c r="OYQ67" s="880">
        <f t="shared" ref="OYQ67" si="5405">OYQ60*$C$66</f>
        <v>0</v>
      </c>
      <c r="OYS67" s="880">
        <f t="shared" ref="OYS67" si="5406">OYS60*$C$66</f>
        <v>0</v>
      </c>
      <c r="OYU67" s="880">
        <f t="shared" ref="OYU67" si="5407">OYU60*$C$66</f>
        <v>0</v>
      </c>
      <c r="OYW67" s="880">
        <f t="shared" ref="OYW67" si="5408">OYW60*$C$66</f>
        <v>0</v>
      </c>
      <c r="OYY67" s="880">
        <f t="shared" ref="OYY67" si="5409">OYY60*$C$66</f>
        <v>0</v>
      </c>
      <c r="OZA67" s="880">
        <f t="shared" ref="OZA67" si="5410">OZA60*$C$66</f>
        <v>0</v>
      </c>
      <c r="OZC67" s="880">
        <f t="shared" ref="OZC67" si="5411">OZC60*$C$66</f>
        <v>0</v>
      </c>
      <c r="OZE67" s="880">
        <f t="shared" ref="OZE67" si="5412">OZE60*$C$66</f>
        <v>0</v>
      </c>
      <c r="OZG67" s="880">
        <f t="shared" ref="OZG67" si="5413">OZG60*$C$66</f>
        <v>0</v>
      </c>
      <c r="OZI67" s="880">
        <f t="shared" ref="OZI67" si="5414">OZI60*$C$66</f>
        <v>0</v>
      </c>
      <c r="OZK67" s="880">
        <f t="shared" ref="OZK67" si="5415">OZK60*$C$66</f>
        <v>0</v>
      </c>
      <c r="OZM67" s="880">
        <f t="shared" ref="OZM67" si="5416">OZM60*$C$66</f>
        <v>0</v>
      </c>
      <c r="OZO67" s="880">
        <f t="shared" ref="OZO67" si="5417">OZO60*$C$66</f>
        <v>0</v>
      </c>
      <c r="OZQ67" s="880">
        <f t="shared" ref="OZQ67" si="5418">OZQ60*$C$66</f>
        <v>0</v>
      </c>
      <c r="OZS67" s="880">
        <f t="shared" ref="OZS67" si="5419">OZS60*$C$66</f>
        <v>0</v>
      </c>
      <c r="OZU67" s="880">
        <f t="shared" ref="OZU67" si="5420">OZU60*$C$66</f>
        <v>0</v>
      </c>
      <c r="OZW67" s="880">
        <f t="shared" ref="OZW67" si="5421">OZW60*$C$66</f>
        <v>0</v>
      </c>
      <c r="OZY67" s="880">
        <f t="shared" ref="OZY67" si="5422">OZY60*$C$66</f>
        <v>0</v>
      </c>
      <c r="PAA67" s="880">
        <f t="shared" ref="PAA67" si="5423">PAA60*$C$66</f>
        <v>0</v>
      </c>
      <c r="PAC67" s="880">
        <f t="shared" ref="PAC67" si="5424">PAC60*$C$66</f>
        <v>0</v>
      </c>
      <c r="PAE67" s="880">
        <f t="shared" ref="PAE67" si="5425">PAE60*$C$66</f>
        <v>0</v>
      </c>
      <c r="PAG67" s="880">
        <f t="shared" ref="PAG67" si="5426">PAG60*$C$66</f>
        <v>0</v>
      </c>
      <c r="PAI67" s="880">
        <f t="shared" ref="PAI67" si="5427">PAI60*$C$66</f>
        <v>0</v>
      </c>
      <c r="PAK67" s="880">
        <f t="shared" ref="PAK67" si="5428">PAK60*$C$66</f>
        <v>0</v>
      </c>
      <c r="PAM67" s="880">
        <f t="shared" ref="PAM67" si="5429">PAM60*$C$66</f>
        <v>0</v>
      </c>
      <c r="PAO67" s="880">
        <f t="shared" ref="PAO67" si="5430">PAO60*$C$66</f>
        <v>0</v>
      </c>
      <c r="PAQ67" s="880">
        <f t="shared" ref="PAQ67" si="5431">PAQ60*$C$66</f>
        <v>0</v>
      </c>
      <c r="PAS67" s="880">
        <f t="shared" ref="PAS67" si="5432">PAS60*$C$66</f>
        <v>0</v>
      </c>
      <c r="PAU67" s="880">
        <f t="shared" ref="PAU67" si="5433">PAU60*$C$66</f>
        <v>0</v>
      </c>
      <c r="PAW67" s="880">
        <f t="shared" ref="PAW67" si="5434">PAW60*$C$66</f>
        <v>0</v>
      </c>
      <c r="PAY67" s="880">
        <f t="shared" ref="PAY67" si="5435">PAY60*$C$66</f>
        <v>0</v>
      </c>
      <c r="PBA67" s="880">
        <f t="shared" ref="PBA67" si="5436">PBA60*$C$66</f>
        <v>0</v>
      </c>
      <c r="PBC67" s="880">
        <f t="shared" ref="PBC67" si="5437">PBC60*$C$66</f>
        <v>0</v>
      </c>
      <c r="PBE67" s="880">
        <f t="shared" ref="PBE67" si="5438">PBE60*$C$66</f>
        <v>0</v>
      </c>
      <c r="PBG67" s="880">
        <f t="shared" ref="PBG67" si="5439">PBG60*$C$66</f>
        <v>0</v>
      </c>
      <c r="PBI67" s="880">
        <f t="shared" ref="PBI67" si="5440">PBI60*$C$66</f>
        <v>0</v>
      </c>
      <c r="PBK67" s="880">
        <f t="shared" ref="PBK67" si="5441">PBK60*$C$66</f>
        <v>0</v>
      </c>
      <c r="PBM67" s="880">
        <f t="shared" ref="PBM67" si="5442">PBM60*$C$66</f>
        <v>0</v>
      </c>
      <c r="PBO67" s="880">
        <f t="shared" ref="PBO67" si="5443">PBO60*$C$66</f>
        <v>0</v>
      </c>
      <c r="PBQ67" s="880">
        <f t="shared" ref="PBQ67" si="5444">PBQ60*$C$66</f>
        <v>0</v>
      </c>
      <c r="PBS67" s="880">
        <f t="shared" ref="PBS67" si="5445">PBS60*$C$66</f>
        <v>0</v>
      </c>
      <c r="PBU67" s="880">
        <f t="shared" ref="PBU67" si="5446">PBU60*$C$66</f>
        <v>0</v>
      </c>
      <c r="PBW67" s="880">
        <f t="shared" ref="PBW67" si="5447">PBW60*$C$66</f>
        <v>0</v>
      </c>
      <c r="PBY67" s="880">
        <f t="shared" ref="PBY67" si="5448">PBY60*$C$66</f>
        <v>0</v>
      </c>
      <c r="PCA67" s="880">
        <f t="shared" ref="PCA67" si="5449">PCA60*$C$66</f>
        <v>0</v>
      </c>
      <c r="PCC67" s="880">
        <f t="shared" ref="PCC67" si="5450">PCC60*$C$66</f>
        <v>0</v>
      </c>
      <c r="PCE67" s="880">
        <f t="shared" ref="PCE67" si="5451">PCE60*$C$66</f>
        <v>0</v>
      </c>
      <c r="PCG67" s="880">
        <f t="shared" ref="PCG67" si="5452">PCG60*$C$66</f>
        <v>0</v>
      </c>
      <c r="PCI67" s="880">
        <f t="shared" ref="PCI67" si="5453">PCI60*$C$66</f>
        <v>0</v>
      </c>
      <c r="PCK67" s="880">
        <f t="shared" ref="PCK67" si="5454">PCK60*$C$66</f>
        <v>0</v>
      </c>
      <c r="PCM67" s="880">
        <f t="shared" ref="PCM67" si="5455">PCM60*$C$66</f>
        <v>0</v>
      </c>
      <c r="PCO67" s="880">
        <f t="shared" ref="PCO67" si="5456">PCO60*$C$66</f>
        <v>0</v>
      </c>
      <c r="PCQ67" s="880">
        <f t="shared" ref="PCQ67" si="5457">PCQ60*$C$66</f>
        <v>0</v>
      </c>
      <c r="PCS67" s="880">
        <f t="shared" ref="PCS67" si="5458">PCS60*$C$66</f>
        <v>0</v>
      </c>
      <c r="PCU67" s="880">
        <f t="shared" ref="PCU67" si="5459">PCU60*$C$66</f>
        <v>0</v>
      </c>
      <c r="PCW67" s="880">
        <f t="shared" ref="PCW67" si="5460">PCW60*$C$66</f>
        <v>0</v>
      </c>
      <c r="PCY67" s="880">
        <f t="shared" ref="PCY67" si="5461">PCY60*$C$66</f>
        <v>0</v>
      </c>
      <c r="PDA67" s="880">
        <f t="shared" ref="PDA67" si="5462">PDA60*$C$66</f>
        <v>0</v>
      </c>
      <c r="PDC67" s="880">
        <f t="shared" ref="PDC67" si="5463">PDC60*$C$66</f>
        <v>0</v>
      </c>
      <c r="PDE67" s="880">
        <f t="shared" ref="PDE67" si="5464">PDE60*$C$66</f>
        <v>0</v>
      </c>
      <c r="PDG67" s="880">
        <f t="shared" ref="PDG67" si="5465">PDG60*$C$66</f>
        <v>0</v>
      </c>
      <c r="PDI67" s="880">
        <f t="shared" ref="PDI67" si="5466">PDI60*$C$66</f>
        <v>0</v>
      </c>
      <c r="PDK67" s="880">
        <f t="shared" ref="PDK67" si="5467">PDK60*$C$66</f>
        <v>0</v>
      </c>
      <c r="PDM67" s="880">
        <f t="shared" ref="PDM67" si="5468">PDM60*$C$66</f>
        <v>0</v>
      </c>
      <c r="PDO67" s="880">
        <f t="shared" ref="PDO67" si="5469">PDO60*$C$66</f>
        <v>0</v>
      </c>
      <c r="PDQ67" s="880">
        <f t="shared" ref="PDQ67" si="5470">PDQ60*$C$66</f>
        <v>0</v>
      </c>
      <c r="PDS67" s="880">
        <f t="shared" ref="PDS67" si="5471">PDS60*$C$66</f>
        <v>0</v>
      </c>
      <c r="PDU67" s="880">
        <f t="shared" ref="PDU67" si="5472">PDU60*$C$66</f>
        <v>0</v>
      </c>
      <c r="PDW67" s="880">
        <f t="shared" ref="PDW67" si="5473">PDW60*$C$66</f>
        <v>0</v>
      </c>
      <c r="PDY67" s="880">
        <f t="shared" ref="PDY67" si="5474">PDY60*$C$66</f>
        <v>0</v>
      </c>
      <c r="PEA67" s="880">
        <f t="shared" ref="PEA67" si="5475">PEA60*$C$66</f>
        <v>0</v>
      </c>
      <c r="PEC67" s="880">
        <f t="shared" ref="PEC67" si="5476">PEC60*$C$66</f>
        <v>0</v>
      </c>
      <c r="PEE67" s="880">
        <f t="shared" ref="PEE67" si="5477">PEE60*$C$66</f>
        <v>0</v>
      </c>
      <c r="PEG67" s="880">
        <f t="shared" ref="PEG67" si="5478">PEG60*$C$66</f>
        <v>0</v>
      </c>
      <c r="PEI67" s="880">
        <f t="shared" ref="PEI67" si="5479">PEI60*$C$66</f>
        <v>0</v>
      </c>
      <c r="PEK67" s="880">
        <f t="shared" ref="PEK67" si="5480">PEK60*$C$66</f>
        <v>0</v>
      </c>
      <c r="PEM67" s="880">
        <f t="shared" ref="PEM67" si="5481">PEM60*$C$66</f>
        <v>0</v>
      </c>
      <c r="PEO67" s="880">
        <f t="shared" ref="PEO67" si="5482">PEO60*$C$66</f>
        <v>0</v>
      </c>
      <c r="PEQ67" s="880">
        <f t="shared" ref="PEQ67" si="5483">PEQ60*$C$66</f>
        <v>0</v>
      </c>
      <c r="PES67" s="880">
        <f t="shared" ref="PES67" si="5484">PES60*$C$66</f>
        <v>0</v>
      </c>
      <c r="PEU67" s="880">
        <f t="shared" ref="PEU67" si="5485">PEU60*$C$66</f>
        <v>0</v>
      </c>
      <c r="PEW67" s="880">
        <f t="shared" ref="PEW67" si="5486">PEW60*$C$66</f>
        <v>0</v>
      </c>
      <c r="PEY67" s="880">
        <f t="shared" ref="PEY67" si="5487">PEY60*$C$66</f>
        <v>0</v>
      </c>
      <c r="PFA67" s="880">
        <f t="shared" ref="PFA67" si="5488">PFA60*$C$66</f>
        <v>0</v>
      </c>
      <c r="PFC67" s="880">
        <f t="shared" ref="PFC67" si="5489">PFC60*$C$66</f>
        <v>0</v>
      </c>
      <c r="PFE67" s="880">
        <f t="shared" ref="PFE67" si="5490">PFE60*$C$66</f>
        <v>0</v>
      </c>
      <c r="PFG67" s="880">
        <f t="shared" ref="PFG67" si="5491">PFG60*$C$66</f>
        <v>0</v>
      </c>
      <c r="PFI67" s="880">
        <f t="shared" ref="PFI67" si="5492">PFI60*$C$66</f>
        <v>0</v>
      </c>
      <c r="PFK67" s="880">
        <f t="shared" ref="PFK67" si="5493">PFK60*$C$66</f>
        <v>0</v>
      </c>
      <c r="PFM67" s="880">
        <f t="shared" ref="PFM67" si="5494">PFM60*$C$66</f>
        <v>0</v>
      </c>
      <c r="PFO67" s="880">
        <f t="shared" ref="PFO67" si="5495">PFO60*$C$66</f>
        <v>0</v>
      </c>
      <c r="PFQ67" s="880">
        <f t="shared" ref="PFQ67" si="5496">PFQ60*$C$66</f>
        <v>0</v>
      </c>
      <c r="PFS67" s="880">
        <f t="shared" ref="PFS67" si="5497">PFS60*$C$66</f>
        <v>0</v>
      </c>
      <c r="PFU67" s="880">
        <f t="shared" ref="PFU67" si="5498">PFU60*$C$66</f>
        <v>0</v>
      </c>
      <c r="PFW67" s="880">
        <f t="shared" ref="PFW67" si="5499">PFW60*$C$66</f>
        <v>0</v>
      </c>
      <c r="PFY67" s="880">
        <f t="shared" ref="PFY67" si="5500">PFY60*$C$66</f>
        <v>0</v>
      </c>
      <c r="PGA67" s="880">
        <f t="shared" ref="PGA67" si="5501">PGA60*$C$66</f>
        <v>0</v>
      </c>
      <c r="PGC67" s="880">
        <f t="shared" ref="PGC67" si="5502">PGC60*$C$66</f>
        <v>0</v>
      </c>
      <c r="PGE67" s="880">
        <f t="shared" ref="PGE67" si="5503">PGE60*$C$66</f>
        <v>0</v>
      </c>
      <c r="PGG67" s="880">
        <f t="shared" ref="PGG67" si="5504">PGG60*$C$66</f>
        <v>0</v>
      </c>
      <c r="PGI67" s="880">
        <f t="shared" ref="PGI67" si="5505">PGI60*$C$66</f>
        <v>0</v>
      </c>
      <c r="PGK67" s="880">
        <f t="shared" ref="PGK67" si="5506">PGK60*$C$66</f>
        <v>0</v>
      </c>
      <c r="PGM67" s="880">
        <f t="shared" ref="PGM67" si="5507">PGM60*$C$66</f>
        <v>0</v>
      </c>
      <c r="PGO67" s="880">
        <f t="shared" ref="PGO67" si="5508">PGO60*$C$66</f>
        <v>0</v>
      </c>
      <c r="PGQ67" s="880">
        <f t="shared" ref="PGQ67" si="5509">PGQ60*$C$66</f>
        <v>0</v>
      </c>
      <c r="PGS67" s="880">
        <f t="shared" ref="PGS67" si="5510">PGS60*$C$66</f>
        <v>0</v>
      </c>
      <c r="PGU67" s="880">
        <f t="shared" ref="PGU67" si="5511">PGU60*$C$66</f>
        <v>0</v>
      </c>
      <c r="PGW67" s="880">
        <f t="shared" ref="PGW67" si="5512">PGW60*$C$66</f>
        <v>0</v>
      </c>
      <c r="PGY67" s="880">
        <f t="shared" ref="PGY67" si="5513">PGY60*$C$66</f>
        <v>0</v>
      </c>
      <c r="PHA67" s="880">
        <f t="shared" ref="PHA67" si="5514">PHA60*$C$66</f>
        <v>0</v>
      </c>
      <c r="PHC67" s="880">
        <f t="shared" ref="PHC67" si="5515">PHC60*$C$66</f>
        <v>0</v>
      </c>
      <c r="PHE67" s="880">
        <f t="shared" ref="PHE67" si="5516">PHE60*$C$66</f>
        <v>0</v>
      </c>
      <c r="PHG67" s="880">
        <f t="shared" ref="PHG67" si="5517">PHG60*$C$66</f>
        <v>0</v>
      </c>
      <c r="PHI67" s="880">
        <f t="shared" ref="PHI67" si="5518">PHI60*$C$66</f>
        <v>0</v>
      </c>
      <c r="PHK67" s="880">
        <f t="shared" ref="PHK67" si="5519">PHK60*$C$66</f>
        <v>0</v>
      </c>
      <c r="PHM67" s="880">
        <f t="shared" ref="PHM67" si="5520">PHM60*$C$66</f>
        <v>0</v>
      </c>
      <c r="PHO67" s="880">
        <f t="shared" ref="PHO67" si="5521">PHO60*$C$66</f>
        <v>0</v>
      </c>
      <c r="PHQ67" s="880">
        <f t="shared" ref="PHQ67" si="5522">PHQ60*$C$66</f>
        <v>0</v>
      </c>
      <c r="PHS67" s="880">
        <f t="shared" ref="PHS67" si="5523">PHS60*$C$66</f>
        <v>0</v>
      </c>
      <c r="PHU67" s="880">
        <f t="shared" ref="PHU67" si="5524">PHU60*$C$66</f>
        <v>0</v>
      </c>
      <c r="PHW67" s="880">
        <f t="shared" ref="PHW67" si="5525">PHW60*$C$66</f>
        <v>0</v>
      </c>
      <c r="PHY67" s="880">
        <f t="shared" ref="PHY67" si="5526">PHY60*$C$66</f>
        <v>0</v>
      </c>
      <c r="PIA67" s="880">
        <f t="shared" ref="PIA67" si="5527">PIA60*$C$66</f>
        <v>0</v>
      </c>
      <c r="PIC67" s="880">
        <f t="shared" ref="PIC67" si="5528">PIC60*$C$66</f>
        <v>0</v>
      </c>
      <c r="PIE67" s="880">
        <f t="shared" ref="PIE67" si="5529">PIE60*$C$66</f>
        <v>0</v>
      </c>
      <c r="PIG67" s="880">
        <f t="shared" ref="PIG67" si="5530">PIG60*$C$66</f>
        <v>0</v>
      </c>
      <c r="PII67" s="880">
        <f t="shared" ref="PII67" si="5531">PII60*$C$66</f>
        <v>0</v>
      </c>
      <c r="PIK67" s="880">
        <f t="shared" ref="PIK67" si="5532">PIK60*$C$66</f>
        <v>0</v>
      </c>
      <c r="PIM67" s="880">
        <f t="shared" ref="PIM67" si="5533">PIM60*$C$66</f>
        <v>0</v>
      </c>
      <c r="PIO67" s="880">
        <f t="shared" ref="PIO67" si="5534">PIO60*$C$66</f>
        <v>0</v>
      </c>
      <c r="PIQ67" s="880">
        <f t="shared" ref="PIQ67" si="5535">PIQ60*$C$66</f>
        <v>0</v>
      </c>
      <c r="PIS67" s="880">
        <f t="shared" ref="PIS67" si="5536">PIS60*$C$66</f>
        <v>0</v>
      </c>
      <c r="PIU67" s="880">
        <f t="shared" ref="PIU67" si="5537">PIU60*$C$66</f>
        <v>0</v>
      </c>
      <c r="PIW67" s="880">
        <f t="shared" ref="PIW67" si="5538">PIW60*$C$66</f>
        <v>0</v>
      </c>
      <c r="PIY67" s="880">
        <f t="shared" ref="PIY67" si="5539">PIY60*$C$66</f>
        <v>0</v>
      </c>
      <c r="PJA67" s="880">
        <f t="shared" ref="PJA67" si="5540">PJA60*$C$66</f>
        <v>0</v>
      </c>
      <c r="PJC67" s="880">
        <f t="shared" ref="PJC67" si="5541">PJC60*$C$66</f>
        <v>0</v>
      </c>
      <c r="PJE67" s="880">
        <f t="shared" ref="PJE67" si="5542">PJE60*$C$66</f>
        <v>0</v>
      </c>
      <c r="PJG67" s="880">
        <f t="shared" ref="PJG67" si="5543">PJG60*$C$66</f>
        <v>0</v>
      </c>
      <c r="PJI67" s="880">
        <f t="shared" ref="PJI67" si="5544">PJI60*$C$66</f>
        <v>0</v>
      </c>
      <c r="PJK67" s="880">
        <f t="shared" ref="PJK67" si="5545">PJK60*$C$66</f>
        <v>0</v>
      </c>
      <c r="PJM67" s="880">
        <f t="shared" ref="PJM67" si="5546">PJM60*$C$66</f>
        <v>0</v>
      </c>
      <c r="PJO67" s="880">
        <f t="shared" ref="PJO67" si="5547">PJO60*$C$66</f>
        <v>0</v>
      </c>
      <c r="PJQ67" s="880">
        <f t="shared" ref="PJQ67" si="5548">PJQ60*$C$66</f>
        <v>0</v>
      </c>
      <c r="PJS67" s="880">
        <f t="shared" ref="PJS67" si="5549">PJS60*$C$66</f>
        <v>0</v>
      </c>
      <c r="PJU67" s="880">
        <f t="shared" ref="PJU67" si="5550">PJU60*$C$66</f>
        <v>0</v>
      </c>
      <c r="PJW67" s="880">
        <f t="shared" ref="PJW67" si="5551">PJW60*$C$66</f>
        <v>0</v>
      </c>
      <c r="PJY67" s="880">
        <f t="shared" ref="PJY67" si="5552">PJY60*$C$66</f>
        <v>0</v>
      </c>
      <c r="PKA67" s="880">
        <f t="shared" ref="PKA67" si="5553">PKA60*$C$66</f>
        <v>0</v>
      </c>
      <c r="PKC67" s="880">
        <f t="shared" ref="PKC67" si="5554">PKC60*$C$66</f>
        <v>0</v>
      </c>
      <c r="PKE67" s="880">
        <f t="shared" ref="PKE67" si="5555">PKE60*$C$66</f>
        <v>0</v>
      </c>
      <c r="PKG67" s="880">
        <f t="shared" ref="PKG67" si="5556">PKG60*$C$66</f>
        <v>0</v>
      </c>
      <c r="PKI67" s="880">
        <f t="shared" ref="PKI67" si="5557">PKI60*$C$66</f>
        <v>0</v>
      </c>
      <c r="PKK67" s="880">
        <f t="shared" ref="PKK67" si="5558">PKK60*$C$66</f>
        <v>0</v>
      </c>
      <c r="PKM67" s="880">
        <f t="shared" ref="PKM67" si="5559">PKM60*$C$66</f>
        <v>0</v>
      </c>
      <c r="PKO67" s="880">
        <f t="shared" ref="PKO67" si="5560">PKO60*$C$66</f>
        <v>0</v>
      </c>
      <c r="PKQ67" s="880">
        <f t="shared" ref="PKQ67" si="5561">PKQ60*$C$66</f>
        <v>0</v>
      </c>
      <c r="PKS67" s="880">
        <f t="shared" ref="PKS67" si="5562">PKS60*$C$66</f>
        <v>0</v>
      </c>
      <c r="PKU67" s="880">
        <f t="shared" ref="PKU67" si="5563">PKU60*$C$66</f>
        <v>0</v>
      </c>
      <c r="PKW67" s="880">
        <f t="shared" ref="PKW67" si="5564">PKW60*$C$66</f>
        <v>0</v>
      </c>
      <c r="PKY67" s="880">
        <f t="shared" ref="PKY67" si="5565">PKY60*$C$66</f>
        <v>0</v>
      </c>
      <c r="PLA67" s="880">
        <f t="shared" ref="PLA67" si="5566">PLA60*$C$66</f>
        <v>0</v>
      </c>
      <c r="PLC67" s="880">
        <f t="shared" ref="PLC67" si="5567">PLC60*$C$66</f>
        <v>0</v>
      </c>
      <c r="PLE67" s="880">
        <f t="shared" ref="PLE67" si="5568">PLE60*$C$66</f>
        <v>0</v>
      </c>
      <c r="PLG67" s="880">
        <f t="shared" ref="PLG67" si="5569">PLG60*$C$66</f>
        <v>0</v>
      </c>
      <c r="PLI67" s="880">
        <f t="shared" ref="PLI67" si="5570">PLI60*$C$66</f>
        <v>0</v>
      </c>
      <c r="PLK67" s="880">
        <f t="shared" ref="PLK67" si="5571">PLK60*$C$66</f>
        <v>0</v>
      </c>
      <c r="PLM67" s="880">
        <f t="shared" ref="PLM67" si="5572">PLM60*$C$66</f>
        <v>0</v>
      </c>
      <c r="PLO67" s="880">
        <f t="shared" ref="PLO67" si="5573">PLO60*$C$66</f>
        <v>0</v>
      </c>
      <c r="PLQ67" s="880">
        <f t="shared" ref="PLQ67" si="5574">PLQ60*$C$66</f>
        <v>0</v>
      </c>
      <c r="PLS67" s="880">
        <f t="shared" ref="PLS67" si="5575">PLS60*$C$66</f>
        <v>0</v>
      </c>
      <c r="PLU67" s="880">
        <f t="shared" ref="PLU67" si="5576">PLU60*$C$66</f>
        <v>0</v>
      </c>
      <c r="PLW67" s="880">
        <f t="shared" ref="PLW67" si="5577">PLW60*$C$66</f>
        <v>0</v>
      </c>
      <c r="PLY67" s="880">
        <f t="shared" ref="PLY67" si="5578">PLY60*$C$66</f>
        <v>0</v>
      </c>
      <c r="PMA67" s="880">
        <f t="shared" ref="PMA67" si="5579">PMA60*$C$66</f>
        <v>0</v>
      </c>
      <c r="PMC67" s="880">
        <f t="shared" ref="PMC67" si="5580">PMC60*$C$66</f>
        <v>0</v>
      </c>
      <c r="PME67" s="880">
        <f t="shared" ref="PME67" si="5581">PME60*$C$66</f>
        <v>0</v>
      </c>
      <c r="PMG67" s="880">
        <f t="shared" ref="PMG67" si="5582">PMG60*$C$66</f>
        <v>0</v>
      </c>
      <c r="PMI67" s="880">
        <f t="shared" ref="PMI67" si="5583">PMI60*$C$66</f>
        <v>0</v>
      </c>
      <c r="PMK67" s="880">
        <f t="shared" ref="PMK67" si="5584">PMK60*$C$66</f>
        <v>0</v>
      </c>
      <c r="PMM67" s="880">
        <f t="shared" ref="PMM67" si="5585">PMM60*$C$66</f>
        <v>0</v>
      </c>
      <c r="PMO67" s="880">
        <f t="shared" ref="PMO67" si="5586">PMO60*$C$66</f>
        <v>0</v>
      </c>
      <c r="PMQ67" s="880">
        <f t="shared" ref="PMQ67" si="5587">PMQ60*$C$66</f>
        <v>0</v>
      </c>
      <c r="PMS67" s="880">
        <f t="shared" ref="PMS67" si="5588">PMS60*$C$66</f>
        <v>0</v>
      </c>
      <c r="PMU67" s="880">
        <f t="shared" ref="PMU67" si="5589">PMU60*$C$66</f>
        <v>0</v>
      </c>
      <c r="PMW67" s="880">
        <f t="shared" ref="PMW67" si="5590">PMW60*$C$66</f>
        <v>0</v>
      </c>
      <c r="PMY67" s="880">
        <f t="shared" ref="PMY67" si="5591">PMY60*$C$66</f>
        <v>0</v>
      </c>
      <c r="PNA67" s="880">
        <f t="shared" ref="PNA67" si="5592">PNA60*$C$66</f>
        <v>0</v>
      </c>
      <c r="PNC67" s="880">
        <f t="shared" ref="PNC67" si="5593">PNC60*$C$66</f>
        <v>0</v>
      </c>
      <c r="PNE67" s="880">
        <f t="shared" ref="PNE67" si="5594">PNE60*$C$66</f>
        <v>0</v>
      </c>
      <c r="PNG67" s="880">
        <f t="shared" ref="PNG67" si="5595">PNG60*$C$66</f>
        <v>0</v>
      </c>
      <c r="PNI67" s="880">
        <f t="shared" ref="PNI67" si="5596">PNI60*$C$66</f>
        <v>0</v>
      </c>
      <c r="PNK67" s="880">
        <f t="shared" ref="PNK67" si="5597">PNK60*$C$66</f>
        <v>0</v>
      </c>
      <c r="PNM67" s="880">
        <f t="shared" ref="PNM67" si="5598">PNM60*$C$66</f>
        <v>0</v>
      </c>
      <c r="PNO67" s="880">
        <f t="shared" ref="PNO67" si="5599">PNO60*$C$66</f>
        <v>0</v>
      </c>
      <c r="PNQ67" s="880">
        <f t="shared" ref="PNQ67" si="5600">PNQ60*$C$66</f>
        <v>0</v>
      </c>
      <c r="PNS67" s="880">
        <f t="shared" ref="PNS67" si="5601">PNS60*$C$66</f>
        <v>0</v>
      </c>
      <c r="PNU67" s="880">
        <f t="shared" ref="PNU67" si="5602">PNU60*$C$66</f>
        <v>0</v>
      </c>
      <c r="PNW67" s="880">
        <f t="shared" ref="PNW67" si="5603">PNW60*$C$66</f>
        <v>0</v>
      </c>
      <c r="PNY67" s="880">
        <f t="shared" ref="PNY67" si="5604">PNY60*$C$66</f>
        <v>0</v>
      </c>
      <c r="POA67" s="880">
        <f t="shared" ref="POA67" si="5605">POA60*$C$66</f>
        <v>0</v>
      </c>
      <c r="POC67" s="880">
        <f t="shared" ref="POC67" si="5606">POC60*$C$66</f>
        <v>0</v>
      </c>
      <c r="POE67" s="880">
        <f t="shared" ref="POE67" si="5607">POE60*$C$66</f>
        <v>0</v>
      </c>
      <c r="POG67" s="880">
        <f t="shared" ref="POG67" si="5608">POG60*$C$66</f>
        <v>0</v>
      </c>
      <c r="POI67" s="880">
        <f t="shared" ref="POI67" si="5609">POI60*$C$66</f>
        <v>0</v>
      </c>
      <c r="POK67" s="880">
        <f t="shared" ref="POK67" si="5610">POK60*$C$66</f>
        <v>0</v>
      </c>
      <c r="POM67" s="880">
        <f t="shared" ref="POM67" si="5611">POM60*$C$66</f>
        <v>0</v>
      </c>
      <c r="POO67" s="880">
        <f t="shared" ref="POO67" si="5612">POO60*$C$66</f>
        <v>0</v>
      </c>
      <c r="POQ67" s="880">
        <f t="shared" ref="POQ67" si="5613">POQ60*$C$66</f>
        <v>0</v>
      </c>
      <c r="POS67" s="880">
        <f t="shared" ref="POS67" si="5614">POS60*$C$66</f>
        <v>0</v>
      </c>
      <c r="POU67" s="880">
        <f t="shared" ref="POU67" si="5615">POU60*$C$66</f>
        <v>0</v>
      </c>
      <c r="POW67" s="880">
        <f t="shared" ref="POW67" si="5616">POW60*$C$66</f>
        <v>0</v>
      </c>
      <c r="POY67" s="880">
        <f t="shared" ref="POY67" si="5617">POY60*$C$66</f>
        <v>0</v>
      </c>
      <c r="PPA67" s="880">
        <f t="shared" ref="PPA67" si="5618">PPA60*$C$66</f>
        <v>0</v>
      </c>
      <c r="PPC67" s="880">
        <f t="shared" ref="PPC67" si="5619">PPC60*$C$66</f>
        <v>0</v>
      </c>
      <c r="PPE67" s="880">
        <f t="shared" ref="PPE67" si="5620">PPE60*$C$66</f>
        <v>0</v>
      </c>
      <c r="PPG67" s="880">
        <f t="shared" ref="PPG67" si="5621">PPG60*$C$66</f>
        <v>0</v>
      </c>
      <c r="PPI67" s="880">
        <f t="shared" ref="PPI67" si="5622">PPI60*$C$66</f>
        <v>0</v>
      </c>
      <c r="PPK67" s="880">
        <f t="shared" ref="PPK67" si="5623">PPK60*$C$66</f>
        <v>0</v>
      </c>
      <c r="PPM67" s="880">
        <f t="shared" ref="PPM67" si="5624">PPM60*$C$66</f>
        <v>0</v>
      </c>
      <c r="PPO67" s="880">
        <f t="shared" ref="PPO67" si="5625">PPO60*$C$66</f>
        <v>0</v>
      </c>
      <c r="PPQ67" s="880">
        <f t="shared" ref="PPQ67" si="5626">PPQ60*$C$66</f>
        <v>0</v>
      </c>
      <c r="PPS67" s="880">
        <f t="shared" ref="PPS67" si="5627">PPS60*$C$66</f>
        <v>0</v>
      </c>
      <c r="PPU67" s="880">
        <f t="shared" ref="PPU67" si="5628">PPU60*$C$66</f>
        <v>0</v>
      </c>
      <c r="PPW67" s="880">
        <f t="shared" ref="PPW67" si="5629">PPW60*$C$66</f>
        <v>0</v>
      </c>
      <c r="PPY67" s="880">
        <f t="shared" ref="PPY67" si="5630">PPY60*$C$66</f>
        <v>0</v>
      </c>
      <c r="PQA67" s="880">
        <f t="shared" ref="PQA67" si="5631">PQA60*$C$66</f>
        <v>0</v>
      </c>
      <c r="PQC67" s="880">
        <f t="shared" ref="PQC67" si="5632">PQC60*$C$66</f>
        <v>0</v>
      </c>
      <c r="PQE67" s="880">
        <f t="shared" ref="PQE67" si="5633">PQE60*$C$66</f>
        <v>0</v>
      </c>
      <c r="PQG67" s="880">
        <f t="shared" ref="PQG67" si="5634">PQG60*$C$66</f>
        <v>0</v>
      </c>
      <c r="PQI67" s="880">
        <f t="shared" ref="PQI67" si="5635">PQI60*$C$66</f>
        <v>0</v>
      </c>
      <c r="PQK67" s="880">
        <f t="shared" ref="PQK67" si="5636">PQK60*$C$66</f>
        <v>0</v>
      </c>
      <c r="PQM67" s="880">
        <f t="shared" ref="PQM67" si="5637">PQM60*$C$66</f>
        <v>0</v>
      </c>
      <c r="PQO67" s="880">
        <f t="shared" ref="PQO67" si="5638">PQO60*$C$66</f>
        <v>0</v>
      </c>
      <c r="PQQ67" s="880">
        <f t="shared" ref="PQQ67" si="5639">PQQ60*$C$66</f>
        <v>0</v>
      </c>
      <c r="PQS67" s="880">
        <f t="shared" ref="PQS67" si="5640">PQS60*$C$66</f>
        <v>0</v>
      </c>
      <c r="PQU67" s="880">
        <f t="shared" ref="PQU67" si="5641">PQU60*$C$66</f>
        <v>0</v>
      </c>
      <c r="PQW67" s="880">
        <f t="shared" ref="PQW67" si="5642">PQW60*$C$66</f>
        <v>0</v>
      </c>
      <c r="PQY67" s="880">
        <f t="shared" ref="PQY67" si="5643">PQY60*$C$66</f>
        <v>0</v>
      </c>
      <c r="PRA67" s="880">
        <f t="shared" ref="PRA67" si="5644">PRA60*$C$66</f>
        <v>0</v>
      </c>
      <c r="PRC67" s="880">
        <f t="shared" ref="PRC67" si="5645">PRC60*$C$66</f>
        <v>0</v>
      </c>
      <c r="PRE67" s="880">
        <f t="shared" ref="PRE67" si="5646">PRE60*$C$66</f>
        <v>0</v>
      </c>
      <c r="PRG67" s="880">
        <f t="shared" ref="PRG67" si="5647">PRG60*$C$66</f>
        <v>0</v>
      </c>
      <c r="PRI67" s="880">
        <f t="shared" ref="PRI67" si="5648">PRI60*$C$66</f>
        <v>0</v>
      </c>
      <c r="PRK67" s="880">
        <f t="shared" ref="PRK67" si="5649">PRK60*$C$66</f>
        <v>0</v>
      </c>
      <c r="PRM67" s="880">
        <f t="shared" ref="PRM67" si="5650">PRM60*$C$66</f>
        <v>0</v>
      </c>
      <c r="PRO67" s="880">
        <f t="shared" ref="PRO67" si="5651">PRO60*$C$66</f>
        <v>0</v>
      </c>
      <c r="PRQ67" s="880">
        <f t="shared" ref="PRQ67" si="5652">PRQ60*$C$66</f>
        <v>0</v>
      </c>
      <c r="PRS67" s="880">
        <f t="shared" ref="PRS67" si="5653">PRS60*$C$66</f>
        <v>0</v>
      </c>
      <c r="PRU67" s="880">
        <f t="shared" ref="PRU67" si="5654">PRU60*$C$66</f>
        <v>0</v>
      </c>
      <c r="PRW67" s="880">
        <f t="shared" ref="PRW67" si="5655">PRW60*$C$66</f>
        <v>0</v>
      </c>
      <c r="PRY67" s="880">
        <f t="shared" ref="PRY67" si="5656">PRY60*$C$66</f>
        <v>0</v>
      </c>
      <c r="PSA67" s="880">
        <f t="shared" ref="PSA67" si="5657">PSA60*$C$66</f>
        <v>0</v>
      </c>
      <c r="PSC67" s="880">
        <f t="shared" ref="PSC67" si="5658">PSC60*$C$66</f>
        <v>0</v>
      </c>
      <c r="PSE67" s="880">
        <f t="shared" ref="PSE67" si="5659">PSE60*$C$66</f>
        <v>0</v>
      </c>
      <c r="PSG67" s="880">
        <f t="shared" ref="PSG67" si="5660">PSG60*$C$66</f>
        <v>0</v>
      </c>
      <c r="PSI67" s="880">
        <f t="shared" ref="PSI67" si="5661">PSI60*$C$66</f>
        <v>0</v>
      </c>
      <c r="PSK67" s="880">
        <f t="shared" ref="PSK67" si="5662">PSK60*$C$66</f>
        <v>0</v>
      </c>
      <c r="PSM67" s="880">
        <f t="shared" ref="PSM67" si="5663">PSM60*$C$66</f>
        <v>0</v>
      </c>
      <c r="PSO67" s="880">
        <f t="shared" ref="PSO67" si="5664">PSO60*$C$66</f>
        <v>0</v>
      </c>
      <c r="PSQ67" s="880">
        <f t="shared" ref="PSQ67" si="5665">PSQ60*$C$66</f>
        <v>0</v>
      </c>
      <c r="PSS67" s="880">
        <f t="shared" ref="PSS67" si="5666">PSS60*$C$66</f>
        <v>0</v>
      </c>
      <c r="PSU67" s="880">
        <f t="shared" ref="PSU67" si="5667">PSU60*$C$66</f>
        <v>0</v>
      </c>
      <c r="PSW67" s="880">
        <f t="shared" ref="PSW67" si="5668">PSW60*$C$66</f>
        <v>0</v>
      </c>
      <c r="PSY67" s="880">
        <f t="shared" ref="PSY67" si="5669">PSY60*$C$66</f>
        <v>0</v>
      </c>
      <c r="PTA67" s="880">
        <f t="shared" ref="PTA67" si="5670">PTA60*$C$66</f>
        <v>0</v>
      </c>
      <c r="PTC67" s="880">
        <f t="shared" ref="PTC67" si="5671">PTC60*$C$66</f>
        <v>0</v>
      </c>
      <c r="PTE67" s="880">
        <f t="shared" ref="PTE67" si="5672">PTE60*$C$66</f>
        <v>0</v>
      </c>
      <c r="PTG67" s="880">
        <f t="shared" ref="PTG67" si="5673">PTG60*$C$66</f>
        <v>0</v>
      </c>
      <c r="PTI67" s="880">
        <f t="shared" ref="PTI67" si="5674">PTI60*$C$66</f>
        <v>0</v>
      </c>
      <c r="PTK67" s="880">
        <f t="shared" ref="PTK67" si="5675">PTK60*$C$66</f>
        <v>0</v>
      </c>
      <c r="PTM67" s="880">
        <f t="shared" ref="PTM67" si="5676">PTM60*$C$66</f>
        <v>0</v>
      </c>
      <c r="PTO67" s="880">
        <f t="shared" ref="PTO67" si="5677">PTO60*$C$66</f>
        <v>0</v>
      </c>
      <c r="PTQ67" s="880">
        <f t="shared" ref="PTQ67" si="5678">PTQ60*$C$66</f>
        <v>0</v>
      </c>
      <c r="PTS67" s="880">
        <f t="shared" ref="PTS67" si="5679">PTS60*$C$66</f>
        <v>0</v>
      </c>
      <c r="PTU67" s="880">
        <f t="shared" ref="PTU67" si="5680">PTU60*$C$66</f>
        <v>0</v>
      </c>
      <c r="PTW67" s="880">
        <f t="shared" ref="PTW67" si="5681">PTW60*$C$66</f>
        <v>0</v>
      </c>
      <c r="PTY67" s="880">
        <f t="shared" ref="PTY67" si="5682">PTY60*$C$66</f>
        <v>0</v>
      </c>
      <c r="PUA67" s="880">
        <f t="shared" ref="PUA67" si="5683">PUA60*$C$66</f>
        <v>0</v>
      </c>
      <c r="PUC67" s="880">
        <f t="shared" ref="PUC67" si="5684">PUC60*$C$66</f>
        <v>0</v>
      </c>
      <c r="PUE67" s="880">
        <f t="shared" ref="PUE67" si="5685">PUE60*$C$66</f>
        <v>0</v>
      </c>
      <c r="PUG67" s="880">
        <f t="shared" ref="PUG67" si="5686">PUG60*$C$66</f>
        <v>0</v>
      </c>
      <c r="PUI67" s="880">
        <f t="shared" ref="PUI67" si="5687">PUI60*$C$66</f>
        <v>0</v>
      </c>
      <c r="PUK67" s="880">
        <f t="shared" ref="PUK67" si="5688">PUK60*$C$66</f>
        <v>0</v>
      </c>
      <c r="PUM67" s="880">
        <f t="shared" ref="PUM67" si="5689">PUM60*$C$66</f>
        <v>0</v>
      </c>
      <c r="PUO67" s="880">
        <f t="shared" ref="PUO67" si="5690">PUO60*$C$66</f>
        <v>0</v>
      </c>
      <c r="PUQ67" s="880">
        <f t="shared" ref="PUQ67" si="5691">PUQ60*$C$66</f>
        <v>0</v>
      </c>
      <c r="PUS67" s="880">
        <f t="shared" ref="PUS67" si="5692">PUS60*$C$66</f>
        <v>0</v>
      </c>
      <c r="PUU67" s="880">
        <f t="shared" ref="PUU67" si="5693">PUU60*$C$66</f>
        <v>0</v>
      </c>
      <c r="PUW67" s="880">
        <f t="shared" ref="PUW67" si="5694">PUW60*$C$66</f>
        <v>0</v>
      </c>
      <c r="PUY67" s="880">
        <f t="shared" ref="PUY67" si="5695">PUY60*$C$66</f>
        <v>0</v>
      </c>
      <c r="PVA67" s="880">
        <f t="shared" ref="PVA67" si="5696">PVA60*$C$66</f>
        <v>0</v>
      </c>
      <c r="PVC67" s="880">
        <f t="shared" ref="PVC67" si="5697">PVC60*$C$66</f>
        <v>0</v>
      </c>
      <c r="PVE67" s="880">
        <f t="shared" ref="PVE67" si="5698">PVE60*$C$66</f>
        <v>0</v>
      </c>
      <c r="PVG67" s="880">
        <f t="shared" ref="PVG67" si="5699">PVG60*$C$66</f>
        <v>0</v>
      </c>
      <c r="PVI67" s="880">
        <f t="shared" ref="PVI67" si="5700">PVI60*$C$66</f>
        <v>0</v>
      </c>
      <c r="PVK67" s="880">
        <f t="shared" ref="PVK67" si="5701">PVK60*$C$66</f>
        <v>0</v>
      </c>
      <c r="PVM67" s="880">
        <f t="shared" ref="PVM67" si="5702">PVM60*$C$66</f>
        <v>0</v>
      </c>
      <c r="PVO67" s="880">
        <f t="shared" ref="PVO67" si="5703">PVO60*$C$66</f>
        <v>0</v>
      </c>
      <c r="PVQ67" s="880">
        <f t="shared" ref="PVQ67" si="5704">PVQ60*$C$66</f>
        <v>0</v>
      </c>
      <c r="PVS67" s="880">
        <f t="shared" ref="PVS67" si="5705">PVS60*$C$66</f>
        <v>0</v>
      </c>
      <c r="PVU67" s="880">
        <f t="shared" ref="PVU67" si="5706">PVU60*$C$66</f>
        <v>0</v>
      </c>
      <c r="PVW67" s="880">
        <f t="shared" ref="PVW67" si="5707">PVW60*$C$66</f>
        <v>0</v>
      </c>
      <c r="PVY67" s="880">
        <f t="shared" ref="PVY67" si="5708">PVY60*$C$66</f>
        <v>0</v>
      </c>
      <c r="PWA67" s="880">
        <f t="shared" ref="PWA67" si="5709">PWA60*$C$66</f>
        <v>0</v>
      </c>
      <c r="PWC67" s="880">
        <f t="shared" ref="PWC67" si="5710">PWC60*$C$66</f>
        <v>0</v>
      </c>
      <c r="PWE67" s="880">
        <f t="shared" ref="PWE67" si="5711">PWE60*$C$66</f>
        <v>0</v>
      </c>
      <c r="PWG67" s="880">
        <f t="shared" ref="PWG67" si="5712">PWG60*$C$66</f>
        <v>0</v>
      </c>
      <c r="PWI67" s="880">
        <f t="shared" ref="PWI67" si="5713">PWI60*$C$66</f>
        <v>0</v>
      </c>
      <c r="PWK67" s="880">
        <f t="shared" ref="PWK67" si="5714">PWK60*$C$66</f>
        <v>0</v>
      </c>
      <c r="PWM67" s="880">
        <f t="shared" ref="PWM67" si="5715">PWM60*$C$66</f>
        <v>0</v>
      </c>
      <c r="PWO67" s="880">
        <f t="shared" ref="PWO67" si="5716">PWO60*$C$66</f>
        <v>0</v>
      </c>
      <c r="PWQ67" s="880">
        <f t="shared" ref="PWQ67" si="5717">PWQ60*$C$66</f>
        <v>0</v>
      </c>
      <c r="PWS67" s="880">
        <f t="shared" ref="PWS67" si="5718">PWS60*$C$66</f>
        <v>0</v>
      </c>
      <c r="PWU67" s="880">
        <f t="shared" ref="PWU67" si="5719">PWU60*$C$66</f>
        <v>0</v>
      </c>
      <c r="PWW67" s="880">
        <f t="shared" ref="PWW67" si="5720">PWW60*$C$66</f>
        <v>0</v>
      </c>
      <c r="PWY67" s="880">
        <f t="shared" ref="PWY67" si="5721">PWY60*$C$66</f>
        <v>0</v>
      </c>
      <c r="PXA67" s="880">
        <f t="shared" ref="PXA67" si="5722">PXA60*$C$66</f>
        <v>0</v>
      </c>
      <c r="PXC67" s="880">
        <f t="shared" ref="PXC67" si="5723">PXC60*$C$66</f>
        <v>0</v>
      </c>
      <c r="PXE67" s="880">
        <f t="shared" ref="PXE67" si="5724">PXE60*$C$66</f>
        <v>0</v>
      </c>
      <c r="PXG67" s="880">
        <f t="shared" ref="PXG67" si="5725">PXG60*$C$66</f>
        <v>0</v>
      </c>
      <c r="PXI67" s="880">
        <f t="shared" ref="PXI67" si="5726">PXI60*$C$66</f>
        <v>0</v>
      </c>
      <c r="PXK67" s="880">
        <f t="shared" ref="PXK67" si="5727">PXK60*$C$66</f>
        <v>0</v>
      </c>
      <c r="PXM67" s="880">
        <f t="shared" ref="PXM67" si="5728">PXM60*$C$66</f>
        <v>0</v>
      </c>
      <c r="PXO67" s="880">
        <f t="shared" ref="PXO67" si="5729">PXO60*$C$66</f>
        <v>0</v>
      </c>
      <c r="PXQ67" s="880">
        <f t="shared" ref="PXQ67" si="5730">PXQ60*$C$66</f>
        <v>0</v>
      </c>
      <c r="PXS67" s="880">
        <f t="shared" ref="PXS67" si="5731">PXS60*$C$66</f>
        <v>0</v>
      </c>
      <c r="PXU67" s="880">
        <f t="shared" ref="PXU67" si="5732">PXU60*$C$66</f>
        <v>0</v>
      </c>
      <c r="PXW67" s="880">
        <f t="shared" ref="PXW67" si="5733">PXW60*$C$66</f>
        <v>0</v>
      </c>
      <c r="PXY67" s="880">
        <f t="shared" ref="PXY67" si="5734">PXY60*$C$66</f>
        <v>0</v>
      </c>
      <c r="PYA67" s="880">
        <f t="shared" ref="PYA67" si="5735">PYA60*$C$66</f>
        <v>0</v>
      </c>
      <c r="PYC67" s="880">
        <f t="shared" ref="PYC67" si="5736">PYC60*$C$66</f>
        <v>0</v>
      </c>
      <c r="PYE67" s="880">
        <f t="shared" ref="PYE67" si="5737">PYE60*$C$66</f>
        <v>0</v>
      </c>
      <c r="PYG67" s="880">
        <f t="shared" ref="PYG67" si="5738">PYG60*$C$66</f>
        <v>0</v>
      </c>
      <c r="PYI67" s="880">
        <f t="shared" ref="PYI67" si="5739">PYI60*$C$66</f>
        <v>0</v>
      </c>
      <c r="PYK67" s="880">
        <f t="shared" ref="PYK67" si="5740">PYK60*$C$66</f>
        <v>0</v>
      </c>
      <c r="PYM67" s="880">
        <f t="shared" ref="PYM67" si="5741">PYM60*$C$66</f>
        <v>0</v>
      </c>
      <c r="PYO67" s="880">
        <f t="shared" ref="PYO67" si="5742">PYO60*$C$66</f>
        <v>0</v>
      </c>
      <c r="PYQ67" s="880">
        <f t="shared" ref="PYQ67" si="5743">PYQ60*$C$66</f>
        <v>0</v>
      </c>
      <c r="PYS67" s="880">
        <f t="shared" ref="PYS67" si="5744">PYS60*$C$66</f>
        <v>0</v>
      </c>
      <c r="PYU67" s="880">
        <f t="shared" ref="PYU67" si="5745">PYU60*$C$66</f>
        <v>0</v>
      </c>
      <c r="PYW67" s="880">
        <f t="shared" ref="PYW67" si="5746">PYW60*$C$66</f>
        <v>0</v>
      </c>
      <c r="PYY67" s="880">
        <f t="shared" ref="PYY67" si="5747">PYY60*$C$66</f>
        <v>0</v>
      </c>
      <c r="PZA67" s="880">
        <f t="shared" ref="PZA67" si="5748">PZA60*$C$66</f>
        <v>0</v>
      </c>
      <c r="PZC67" s="880">
        <f t="shared" ref="PZC67" si="5749">PZC60*$C$66</f>
        <v>0</v>
      </c>
      <c r="PZE67" s="880">
        <f t="shared" ref="PZE67" si="5750">PZE60*$C$66</f>
        <v>0</v>
      </c>
      <c r="PZG67" s="880">
        <f t="shared" ref="PZG67" si="5751">PZG60*$C$66</f>
        <v>0</v>
      </c>
      <c r="PZI67" s="880">
        <f t="shared" ref="PZI67" si="5752">PZI60*$C$66</f>
        <v>0</v>
      </c>
      <c r="PZK67" s="880">
        <f t="shared" ref="PZK67" si="5753">PZK60*$C$66</f>
        <v>0</v>
      </c>
      <c r="PZM67" s="880">
        <f t="shared" ref="PZM67" si="5754">PZM60*$C$66</f>
        <v>0</v>
      </c>
      <c r="PZO67" s="880">
        <f t="shared" ref="PZO67" si="5755">PZO60*$C$66</f>
        <v>0</v>
      </c>
      <c r="PZQ67" s="880">
        <f t="shared" ref="PZQ67" si="5756">PZQ60*$C$66</f>
        <v>0</v>
      </c>
      <c r="PZS67" s="880">
        <f t="shared" ref="PZS67" si="5757">PZS60*$C$66</f>
        <v>0</v>
      </c>
      <c r="PZU67" s="880">
        <f t="shared" ref="PZU67" si="5758">PZU60*$C$66</f>
        <v>0</v>
      </c>
      <c r="PZW67" s="880">
        <f t="shared" ref="PZW67" si="5759">PZW60*$C$66</f>
        <v>0</v>
      </c>
      <c r="PZY67" s="880">
        <f t="shared" ref="PZY67" si="5760">PZY60*$C$66</f>
        <v>0</v>
      </c>
      <c r="QAA67" s="880">
        <f t="shared" ref="QAA67" si="5761">QAA60*$C$66</f>
        <v>0</v>
      </c>
      <c r="QAC67" s="880">
        <f t="shared" ref="QAC67" si="5762">QAC60*$C$66</f>
        <v>0</v>
      </c>
      <c r="QAE67" s="880">
        <f t="shared" ref="QAE67" si="5763">QAE60*$C$66</f>
        <v>0</v>
      </c>
      <c r="QAG67" s="880">
        <f t="shared" ref="QAG67" si="5764">QAG60*$C$66</f>
        <v>0</v>
      </c>
      <c r="QAI67" s="880">
        <f t="shared" ref="QAI67" si="5765">QAI60*$C$66</f>
        <v>0</v>
      </c>
      <c r="QAK67" s="880">
        <f t="shared" ref="QAK67" si="5766">QAK60*$C$66</f>
        <v>0</v>
      </c>
      <c r="QAM67" s="880">
        <f t="shared" ref="QAM67" si="5767">QAM60*$C$66</f>
        <v>0</v>
      </c>
      <c r="QAO67" s="880">
        <f t="shared" ref="QAO67" si="5768">QAO60*$C$66</f>
        <v>0</v>
      </c>
      <c r="QAQ67" s="880">
        <f t="shared" ref="QAQ67" si="5769">QAQ60*$C$66</f>
        <v>0</v>
      </c>
      <c r="QAS67" s="880">
        <f t="shared" ref="QAS67" si="5770">QAS60*$C$66</f>
        <v>0</v>
      </c>
      <c r="QAU67" s="880">
        <f t="shared" ref="QAU67" si="5771">QAU60*$C$66</f>
        <v>0</v>
      </c>
      <c r="QAW67" s="880">
        <f t="shared" ref="QAW67" si="5772">QAW60*$C$66</f>
        <v>0</v>
      </c>
      <c r="QAY67" s="880">
        <f t="shared" ref="QAY67" si="5773">QAY60*$C$66</f>
        <v>0</v>
      </c>
      <c r="QBA67" s="880">
        <f t="shared" ref="QBA67" si="5774">QBA60*$C$66</f>
        <v>0</v>
      </c>
      <c r="QBC67" s="880">
        <f t="shared" ref="QBC67" si="5775">QBC60*$C$66</f>
        <v>0</v>
      </c>
      <c r="QBE67" s="880">
        <f t="shared" ref="QBE67" si="5776">QBE60*$C$66</f>
        <v>0</v>
      </c>
      <c r="QBG67" s="880">
        <f t="shared" ref="QBG67" si="5777">QBG60*$C$66</f>
        <v>0</v>
      </c>
      <c r="QBI67" s="880">
        <f t="shared" ref="QBI67" si="5778">QBI60*$C$66</f>
        <v>0</v>
      </c>
      <c r="QBK67" s="880">
        <f t="shared" ref="QBK67" si="5779">QBK60*$C$66</f>
        <v>0</v>
      </c>
      <c r="QBM67" s="880">
        <f t="shared" ref="QBM67" si="5780">QBM60*$C$66</f>
        <v>0</v>
      </c>
      <c r="QBO67" s="880">
        <f t="shared" ref="QBO67" si="5781">QBO60*$C$66</f>
        <v>0</v>
      </c>
      <c r="QBQ67" s="880">
        <f t="shared" ref="QBQ67" si="5782">QBQ60*$C$66</f>
        <v>0</v>
      </c>
      <c r="QBS67" s="880">
        <f t="shared" ref="QBS67" si="5783">QBS60*$C$66</f>
        <v>0</v>
      </c>
      <c r="QBU67" s="880">
        <f t="shared" ref="QBU67" si="5784">QBU60*$C$66</f>
        <v>0</v>
      </c>
      <c r="QBW67" s="880">
        <f t="shared" ref="QBW67" si="5785">QBW60*$C$66</f>
        <v>0</v>
      </c>
      <c r="QBY67" s="880">
        <f t="shared" ref="QBY67" si="5786">QBY60*$C$66</f>
        <v>0</v>
      </c>
      <c r="QCA67" s="880">
        <f t="shared" ref="QCA67" si="5787">QCA60*$C$66</f>
        <v>0</v>
      </c>
      <c r="QCC67" s="880">
        <f t="shared" ref="QCC67" si="5788">QCC60*$C$66</f>
        <v>0</v>
      </c>
      <c r="QCE67" s="880">
        <f t="shared" ref="QCE67" si="5789">QCE60*$C$66</f>
        <v>0</v>
      </c>
      <c r="QCG67" s="880">
        <f t="shared" ref="QCG67" si="5790">QCG60*$C$66</f>
        <v>0</v>
      </c>
      <c r="QCI67" s="880">
        <f t="shared" ref="QCI67" si="5791">QCI60*$C$66</f>
        <v>0</v>
      </c>
      <c r="QCK67" s="880">
        <f t="shared" ref="QCK67" si="5792">QCK60*$C$66</f>
        <v>0</v>
      </c>
      <c r="QCM67" s="880">
        <f t="shared" ref="QCM67" si="5793">QCM60*$C$66</f>
        <v>0</v>
      </c>
      <c r="QCO67" s="880">
        <f t="shared" ref="QCO67" si="5794">QCO60*$C$66</f>
        <v>0</v>
      </c>
      <c r="QCQ67" s="880">
        <f t="shared" ref="QCQ67" si="5795">QCQ60*$C$66</f>
        <v>0</v>
      </c>
      <c r="QCS67" s="880">
        <f t="shared" ref="QCS67" si="5796">QCS60*$C$66</f>
        <v>0</v>
      </c>
      <c r="QCU67" s="880">
        <f t="shared" ref="QCU67" si="5797">QCU60*$C$66</f>
        <v>0</v>
      </c>
      <c r="QCW67" s="880">
        <f t="shared" ref="QCW67" si="5798">QCW60*$C$66</f>
        <v>0</v>
      </c>
      <c r="QCY67" s="880">
        <f t="shared" ref="QCY67" si="5799">QCY60*$C$66</f>
        <v>0</v>
      </c>
      <c r="QDA67" s="880">
        <f t="shared" ref="QDA67" si="5800">QDA60*$C$66</f>
        <v>0</v>
      </c>
      <c r="QDC67" s="880">
        <f t="shared" ref="QDC67" si="5801">QDC60*$C$66</f>
        <v>0</v>
      </c>
      <c r="QDE67" s="880">
        <f t="shared" ref="QDE67" si="5802">QDE60*$C$66</f>
        <v>0</v>
      </c>
      <c r="QDG67" s="880">
        <f t="shared" ref="QDG67" si="5803">QDG60*$C$66</f>
        <v>0</v>
      </c>
      <c r="QDI67" s="880">
        <f t="shared" ref="QDI67" si="5804">QDI60*$C$66</f>
        <v>0</v>
      </c>
      <c r="QDK67" s="880">
        <f t="shared" ref="QDK67" si="5805">QDK60*$C$66</f>
        <v>0</v>
      </c>
      <c r="QDM67" s="880">
        <f t="shared" ref="QDM67" si="5806">QDM60*$C$66</f>
        <v>0</v>
      </c>
      <c r="QDO67" s="880">
        <f t="shared" ref="QDO67" si="5807">QDO60*$C$66</f>
        <v>0</v>
      </c>
      <c r="QDQ67" s="880">
        <f t="shared" ref="QDQ67" si="5808">QDQ60*$C$66</f>
        <v>0</v>
      </c>
      <c r="QDS67" s="880">
        <f t="shared" ref="QDS67" si="5809">QDS60*$C$66</f>
        <v>0</v>
      </c>
      <c r="QDU67" s="880">
        <f t="shared" ref="QDU67" si="5810">QDU60*$C$66</f>
        <v>0</v>
      </c>
      <c r="QDW67" s="880">
        <f t="shared" ref="QDW67" si="5811">QDW60*$C$66</f>
        <v>0</v>
      </c>
      <c r="QDY67" s="880">
        <f t="shared" ref="QDY67" si="5812">QDY60*$C$66</f>
        <v>0</v>
      </c>
      <c r="QEA67" s="880">
        <f t="shared" ref="QEA67" si="5813">QEA60*$C$66</f>
        <v>0</v>
      </c>
      <c r="QEC67" s="880">
        <f t="shared" ref="QEC67" si="5814">QEC60*$C$66</f>
        <v>0</v>
      </c>
      <c r="QEE67" s="880">
        <f t="shared" ref="QEE67" si="5815">QEE60*$C$66</f>
        <v>0</v>
      </c>
      <c r="QEG67" s="880">
        <f t="shared" ref="QEG67" si="5816">QEG60*$C$66</f>
        <v>0</v>
      </c>
      <c r="QEI67" s="880">
        <f t="shared" ref="QEI67" si="5817">QEI60*$C$66</f>
        <v>0</v>
      </c>
      <c r="QEK67" s="880">
        <f t="shared" ref="QEK67" si="5818">QEK60*$C$66</f>
        <v>0</v>
      </c>
      <c r="QEM67" s="880">
        <f t="shared" ref="QEM67" si="5819">QEM60*$C$66</f>
        <v>0</v>
      </c>
      <c r="QEO67" s="880">
        <f t="shared" ref="QEO67" si="5820">QEO60*$C$66</f>
        <v>0</v>
      </c>
      <c r="QEQ67" s="880">
        <f t="shared" ref="QEQ67" si="5821">QEQ60*$C$66</f>
        <v>0</v>
      </c>
      <c r="QES67" s="880">
        <f t="shared" ref="QES67" si="5822">QES60*$C$66</f>
        <v>0</v>
      </c>
      <c r="QEU67" s="880">
        <f t="shared" ref="QEU67" si="5823">QEU60*$C$66</f>
        <v>0</v>
      </c>
      <c r="QEW67" s="880">
        <f t="shared" ref="QEW67" si="5824">QEW60*$C$66</f>
        <v>0</v>
      </c>
      <c r="QEY67" s="880">
        <f t="shared" ref="QEY67" si="5825">QEY60*$C$66</f>
        <v>0</v>
      </c>
      <c r="QFA67" s="880">
        <f t="shared" ref="QFA67" si="5826">QFA60*$C$66</f>
        <v>0</v>
      </c>
      <c r="QFC67" s="880">
        <f t="shared" ref="QFC67" si="5827">QFC60*$C$66</f>
        <v>0</v>
      </c>
      <c r="QFE67" s="880">
        <f t="shared" ref="QFE67" si="5828">QFE60*$C$66</f>
        <v>0</v>
      </c>
      <c r="QFG67" s="880">
        <f t="shared" ref="QFG67" si="5829">QFG60*$C$66</f>
        <v>0</v>
      </c>
      <c r="QFI67" s="880">
        <f t="shared" ref="QFI67" si="5830">QFI60*$C$66</f>
        <v>0</v>
      </c>
      <c r="QFK67" s="880">
        <f t="shared" ref="QFK67" si="5831">QFK60*$C$66</f>
        <v>0</v>
      </c>
      <c r="QFM67" s="880">
        <f t="shared" ref="QFM67" si="5832">QFM60*$C$66</f>
        <v>0</v>
      </c>
      <c r="QFO67" s="880">
        <f t="shared" ref="QFO67" si="5833">QFO60*$C$66</f>
        <v>0</v>
      </c>
      <c r="QFQ67" s="880">
        <f t="shared" ref="QFQ67" si="5834">QFQ60*$C$66</f>
        <v>0</v>
      </c>
      <c r="QFS67" s="880">
        <f t="shared" ref="QFS67" si="5835">QFS60*$C$66</f>
        <v>0</v>
      </c>
      <c r="QFU67" s="880">
        <f t="shared" ref="QFU67" si="5836">QFU60*$C$66</f>
        <v>0</v>
      </c>
      <c r="QFW67" s="880">
        <f t="shared" ref="QFW67" si="5837">QFW60*$C$66</f>
        <v>0</v>
      </c>
      <c r="QFY67" s="880">
        <f t="shared" ref="QFY67" si="5838">QFY60*$C$66</f>
        <v>0</v>
      </c>
      <c r="QGA67" s="880">
        <f t="shared" ref="QGA67" si="5839">QGA60*$C$66</f>
        <v>0</v>
      </c>
      <c r="QGC67" s="880">
        <f t="shared" ref="QGC67" si="5840">QGC60*$C$66</f>
        <v>0</v>
      </c>
      <c r="QGE67" s="880">
        <f t="shared" ref="QGE67" si="5841">QGE60*$C$66</f>
        <v>0</v>
      </c>
      <c r="QGG67" s="880">
        <f t="shared" ref="QGG67" si="5842">QGG60*$C$66</f>
        <v>0</v>
      </c>
      <c r="QGI67" s="880">
        <f t="shared" ref="QGI67" si="5843">QGI60*$C$66</f>
        <v>0</v>
      </c>
      <c r="QGK67" s="880">
        <f t="shared" ref="QGK67" si="5844">QGK60*$C$66</f>
        <v>0</v>
      </c>
      <c r="QGM67" s="880">
        <f t="shared" ref="QGM67" si="5845">QGM60*$C$66</f>
        <v>0</v>
      </c>
      <c r="QGO67" s="880">
        <f t="shared" ref="QGO67" si="5846">QGO60*$C$66</f>
        <v>0</v>
      </c>
      <c r="QGQ67" s="880">
        <f t="shared" ref="QGQ67" si="5847">QGQ60*$C$66</f>
        <v>0</v>
      </c>
      <c r="QGS67" s="880">
        <f t="shared" ref="QGS67" si="5848">QGS60*$C$66</f>
        <v>0</v>
      </c>
      <c r="QGU67" s="880">
        <f t="shared" ref="QGU67" si="5849">QGU60*$C$66</f>
        <v>0</v>
      </c>
      <c r="QGW67" s="880">
        <f t="shared" ref="QGW67" si="5850">QGW60*$C$66</f>
        <v>0</v>
      </c>
      <c r="QGY67" s="880">
        <f t="shared" ref="QGY67" si="5851">QGY60*$C$66</f>
        <v>0</v>
      </c>
      <c r="QHA67" s="880">
        <f t="shared" ref="QHA67" si="5852">QHA60*$C$66</f>
        <v>0</v>
      </c>
      <c r="QHC67" s="880">
        <f t="shared" ref="QHC67" si="5853">QHC60*$C$66</f>
        <v>0</v>
      </c>
      <c r="QHE67" s="880">
        <f t="shared" ref="QHE67" si="5854">QHE60*$C$66</f>
        <v>0</v>
      </c>
      <c r="QHG67" s="880">
        <f t="shared" ref="QHG67" si="5855">QHG60*$C$66</f>
        <v>0</v>
      </c>
      <c r="QHI67" s="880">
        <f t="shared" ref="QHI67" si="5856">QHI60*$C$66</f>
        <v>0</v>
      </c>
      <c r="QHK67" s="880">
        <f t="shared" ref="QHK67" si="5857">QHK60*$C$66</f>
        <v>0</v>
      </c>
      <c r="QHM67" s="880">
        <f t="shared" ref="QHM67" si="5858">QHM60*$C$66</f>
        <v>0</v>
      </c>
      <c r="QHO67" s="880">
        <f t="shared" ref="QHO67" si="5859">QHO60*$C$66</f>
        <v>0</v>
      </c>
      <c r="QHQ67" s="880">
        <f t="shared" ref="QHQ67" si="5860">QHQ60*$C$66</f>
        <v>0</v>
      </c>
      <c r="QHS67" s="880">
        <f t="shared" ref="QHS67" si="5861">QHS60*$C$66</f>
        <v>0</v>
      </c>
      <c r="QHU67" s="880">
        <f t="shared" ref="QHU67" si="5862">QHU60*$C$66</f>
        <v>0</v>
      </c>
      <c r="QHW67" s="880">
        <f t="shared" ref="QHW67" si="5863">QHW60*$C$66</f>
        <v>0</v>
      </c>
      <c r="QHY67" s="880">
        <f t="shared" ref="QHY67" si="5864">QHY60*$C$66</f>
        <v>0</v>
      </c>
      <c r="QIA67" s="880">
        <f t="shared" ref="QIA67" si="5865">QIA60*$C$66</f>
        <v>0</v>
      </c>
      <c r="QIC67" s="880">
        <f t="shared" ref="QIC67" si="5866">QIC60*$C$66</f>
        <v>0</v>
      </c>
      <c r="QIE67" s="880">
        <f t="shared" ref="QIE67" si="5867">QIE60*$C$66</f>
        <v>0</v>
      </c>
      <c r="QIG67" s="880">
        <f t="shared" ref="QIG67" si="5868">QIG60*$C$66</f>
        <v>0</v>
      </c>
      <c r="QII67" s="880">
        <f t="shared" ref="QII67" si="5869">QII60*$C$66</f>
        <v>0</v>
      </c>
      <c r="QIK67" s="880">
        <f t="shared" ref="QIK67" si="5870">QIK60*$C$66</f>
        <v>0</v>
      </c>
      <c r="QIM67" s="880">
        <f t="shared" ref="QIM67" si="5871">QIM60*$C$66</f>
        <v>0</v>
      </c>
      <c r="QIO67" s="880">
        <f t="shared" ref="QIO67" si="5872">QIO60*$C$66</f>
        <v>0</v>
      </c>
      <c r="QIQ67" s="880">
        <f t="shared" ref="QIQ67" si="5873">QIQ60*$C$66</f>
        <v>0</v>
      </c>
      <c r="QIS67" s="880">
        <f t="shared" ref="QIS67" si="5874">QIS60*$C$66</f>
        <v>0</v>
      </c>
      <c r="QIU67" s="880">
        <f t="shared" ref="QIU67" si="5875">QIU60*$C$66</f>
        <v>0</v>
      </c>
      <c r="QIW67" s="880">
        <f t="shared" ref="QIW67" si="5876">QIW60*$C$66</f>
        <v>0</v>
      </c>
      <c r="QIY67" s="880">
        <f t="shared" ref="QIY67" si="5877">QIY60*$C$66</f>
        <v>0</v>
      </c>
      <c r="QJA67" s="880">
        <f t="shared" ref="QJA67" si="5878">QJA60*$C$66</f>
        <v>0</v>
      </c>
      <c r="QJC67" s="880">
        <f t="shared" ref="QJC67" si="5879">QJC60*$C$66</f>
        <v>0</v>
      </c>
      <c r="QJE67" s="880">
        <f t="shared" ref="QJE67" si="5880">QJE60*$C$66</f>
        <v>0</v>
      </c>
      <c r="QJG67" s="880">
        <f t="shared" ref="QJG67" si="5881">QJG60*$C$66</f>
        <v>0</v>
      </c>
      <c r="QJI67" s="880">
        <f t="shared" ref="QJI67" si="5882">QJI60*$C$66</f>
        <v>0</v>
      </c>
      <c r="QJK67" s="880">
        <f t="shared" ref="QJK67" si="5883">QJK60*$C$66</f>
        <v>0</v>
      </c>
      <c r="QJM67" s="880">
        <f t="shared" ref="QJM67" si="5884">QJM60*$C$66</f>
        <v>0</v>
      </c>
      <c r="QJO67" s="880">
        <f t="shared" ref="QJO67" si="5885">QJO60*$C$66</f>
        <v>0</v>
      </c>
      <c r="QJQ67" s="880">
        <f t="shared" ref="QJQ67" si="5886">QJQ60*$C$66</f>
        <v>0</v>
      </c>
      <c r="QJS67" s="880">
        <f t="shared" ref="QJS67" si="5887">QJS60*$C$66</f>
        <v>0</v>
      </c>
      <c r="QJU67" s="880">
        <f t="shared" ref="QJU67" si="5888">QJU60*$C$66</f>
        <v>0</v>
      </c>
      <c r="QJW67" s="880">
        <f t="shared" ref="QJW67" si="5889">QJW60*$C$66</f>
        <v>0</v>
      </c>
      <c r="QJY67" s="880">
        <f t="shared" ref="QJY67" si="5890">QJY60*$C$66</f>
        <v>0</v>
      </c>
      <c r="QKA67" s="880">
        <f t="shared" ref="QKA67" si="5891">QKA60*$C$66</f>
        <v>0</v>
      </c>
      <c r="QKC67" s="880">
        <f t="shared" ref="QKC67" si="5892">QKC60*$C$66</f>
        <v>0</v>
      </c>
      <c r="QKE67" s="880">
        <f t="shared" ref="QKE67" si="5893">QKE60*$C$66</f>
        <v>0</v>
      </c>
      <c r="QKG67" s="880">
        <f t="shared" ref="QKG67" si="5894">QKG60*$C$66</f>
        <v>0</v>
      </c>
      <c r="QKI67" s="880">
        <f t="shared" ref="QKI67" si="5895">QKI60*$C$66</f>
        <v>0</v>
      </c>
      <c r="QKK67" s="880">
        <f t="shared" ref="QKK67" si="5896">QKK60*$C$66</f>
        <v>0</v>
      </c>
      <c r="QKM67" s="880">
        <f t="shared" ref="QKM67" si="5897">QKM60*$C$66</f>
        <v>0</v>
      </c>
      <c r="QKO67" s="880">
        <f t="shared" ref="QKO67" si="5898">QKO60*$C$66</f>
        <v>0</v>
      </c>
      <c r="QKQ67" s="880">
        <f t="shared" ref="QKQ67" si="5899">QKQ60*$C$66</f>
        <v>0</v>
      </c>
      <c r="QKS67" s="880">
        <f t="shared" ref="QKS67" si="5900">QKS60*$C$66</f>
        <v>0</v>
      </c>
      <c r="QKU67" s="880">
        <f t="shared" ref="QKU67" si="5901">QKU60*$C$66</f>
        <v>0</v>
      </c>
      <c r="QKW67" s="880">
        <f t="shared" ref="QKW67" si="5902">QKW60*$C$66</f>
        <v>0</v>
      </c>
      <c r="QKY67" s="880">
        <f t="shared" ref="QKY67" si="5903">QKY60*$C$66</f>
        <v>0</v>
      </c>
      <c r="QLA67" s="880">
        <f t="shared" ref="QLA67" si="5904">QLA60*$C$66</f>
        <v>0</v>
      </c>
      <c r="QLC67" s="880">
        <f t="shared" ref="QLC67" si="5905">QLC60*$C$66</f>
        <v>0</v>
      </c>
      <c r="QLE67" s="880">
        <f t="shared" ref="QLE67" si="5906">QLE60*$C$66</f>
        <v>0</v>
      </c>
      <c r="QLG67" s="880">
        <f t="shared" ref="QLG67" si="5907">QLG60*$C$66</f>
        <v>0</v>
      </c>
      <c r="QLI67" s="880">
        <f t="shared" ref="QLI67" si="5908">QLI60*$C$66</f>
        <v>0</v>
      </c>
      <c r="QLK67" s="880">
        <f t="shared" ref="QLK67" si="5909">QLK60*$C$66</f>
        <v>0</v>
      </c>
      <c r="QLM67" s="880">
        <f t="shared" ref="QLM67" si="5910">QLM60*$C$66</f>
        <v>0</v>
      </c>
      <c r="QLO67" s="880">
        <f t="shared" ref="QLO67" si="5911">QLO60*$C$66</f>
        <v>0</v>
      </c>
      <c r="QLQ67" s="880">
        <f t="shared" ref="QLQ67" si="5912">QLQ60*$C$66</f>
        <v>0</v>
      </c>
      <c r="QLS67" s="880">
        <f t="shared" ref="QLS67" si="5913">QLS60*$C$66</f>
        <v>0</v>
      </c>
      <c r="QLU67" s="880">
        <f t="shared" ref="QLU67" si="5914">QLU60*$C$66</f>
        <v>0</v>
      </c>
      <c r="QLW67" s="880">
        <f t="shared" ref="QLW67" si="5915">QLW60*$C$66</f>
        <v>0</v>
      </c>
      <c r="QLY67" s="880">
        <f t="shared" ref="QLY67" si="5916">QLY60*$C$66</f>
        <v>0</v>
      </c>
      <c r="QMA67" s="880">
        <f t="shared" ref="QMA67" si="5917">QMA60*$C$66</f>
        <v>0</v>
      </c>
      <c r="QMC67" s="880">
        <f t="shared" ref="QMC67" si="5918">QMC60*$C$66</f>
        <v>0</v>
      </c>
      <c r="QME67" s="880">
        <f t="shared" ref="QME67" si="5919">QME60*$C$66</f>
        <v>0</v>
      </c>
      <c r="QMG67" s="880">
        <f t="shared" ref="QMG67" si="5920">QMG60*$C$66</f>
        <v>0</v>
      </c>
      <c r="QMI67" s="880">
        <f t="shared" ref="QMI67" si="5921">QMI60*$C$66</f>
        <v>0</v>
      </c>
      <c r="QMK67" s="880">
        <f t="shared" ref="QMK67" si="5922">QMK60*$C$66</f>
        <v>0</v>
      </c>
      <c r="QMM67" s="880">
        <f t="shared" ref="QMM67" si="5923">QMM60*$C$66</f>
        <v>0</v>
      </c>
      <c r="QMO67" s="880">
        <f t="shared" ref="QMO67" si="5924">QMO60*$C$66</f>
        <v>0</v>
      </c>
      <c r="QMQ67" s="880">
        <f t="shared" ref="QMQ67" si="5925">QMQ60*$C$66</f>
        <v>0</v>
      </c>
      <c r="QMS67" s="880">
        <f t="shared" ref="QMS67" si="5926">QMS60*$C$66</f>
        <v>0</v>
      </c>
      <c r="QMU67" s="880">
        <f t="shared" ref="QMU67" si="5927">QMU60*$C$66</f>
        <v>0</v>
      </c>
      <c r="QMW67" s="880">
        <f t="shared" ref="QMW67" si="5928">QMW60*$C$66</f>
        <v>0</v>
      </c>
      <c r="QMY67" s="880">
        <f t="shared" ref="QMY67" si="5929">QMY60*$C$66</f>
        <v>0</v>
      </c>
      <c r="QNA67" s="880">
        <f t="shared" ref="QNA67" si="5930">QNA60*$C$66</f>
        <v>0</v>
      </c>
      <c r="QNC67" s="880">
        <f t="shared" ref="QNC67" si="5931">QNC60*$C$66</f>
        <v>0</v>
      </c>
      <c r="QNE67" s="880">
        <f t="shared" ref="QNE67" si="5932">QNE60*$C$66</f>
        <v>0</v>
      </c>
      <c r="QNG67" s="880">
        <f t="shared" ref="QNG67" si="5933">QNG60*$C$66</f>
        <v>0</v>
      </c>
      <c r="QNI67" s="880">
        <f t="shared" ref="QNI67" si="5934">QNI60*$C$66</f>
        <v>0</v>
      </c>
      <c r="QNK67" s="880">
        <f t="shared" ref="QNK67" si="5935">QNK60*$C$66</f>
        <v>0</v>
      </c>
      <c r="QNM67" s="880">
        <f t="shared" ref="QNM67" si="5936">QNM60*$C$66</f>
        <v>0</v>
      </c>
      <c r="QNO67" s="880">
        <f t="shared" ref="QNO67" si="5937">QNO60*$C$66</f>
        <v>0</v>
      </c>
      <c r="QNQ67" s="880">
        <f t="shared" ref="QNQ67" si="5938">QNQ60*$C$66</f>
        <v>0</v>
      </c>
      <c r="QNS67" s="880">
        <f t="shared" ref="QNS67" si="5939">QNS60*$C$66</f>
        <v>0</v>
      </c>
      <c r="QNU67" s="880">
        <f t="shared" ref="QNU67" si="5940">QNU60*$C$66</f>
        <v>0</v>
      </c>
      <c r="QNW67" s="880">
        <f t="shared" ref="QNW67" si="5941">QNW60*$C$66</f>
        <v>0</v>
      </c>
      <c r="QNY67" s="880">
        <f t="shared" ref="QNY67" si="5942">QNY60*$C$66</f>
        <v>0</v>
      </c>
      <c r="QOA67" s="880">
        <f t="shared" ref="QOA67" si="5943">QOA60*$C$66</f>
        <v>0</v>
      </c>
      <c r="QOC67" s="880">
        <f t="shared" ref="QOC67" si="5944">QOC60*$C$66</f>
        <v>0</v>
      </c>
      <c r="QOE67" s="880">
        <f t="shared" ref="QOE67" si="5945">QOE60*$C$66</f>
        <v>0</v>
      </c>
      <c r="QOG67" s="880">
        <f t="shared" ref="QOG67" si="5946">QOG60*$C$66</f>
        <v>0</v>
      </c>
      <c r="QOI67" s="880">
        <f t="shared" ref="QOI67" si="5947">QOI60*$C$66</f>
        <v>0</v>
      </c>
      <c r="QOK67" s="880">
        <f t="shared" ref="QOK67" si="5948">QOK60*$C$66</f>
        <v>0</v>
      </c>
      <c r="QOM67" s="880">
        <f t="shared" ref="QOM67" si="5949">QOM60*$C$66</f>
        <v>0</v>
      </c>
      <c r="QOO67" s="880">
        <f t="shared" ref="QOO67" si="5950">QOO60*$C$66</f>
        <v>0</v>
      </c>
      <c r="QOQ67" s="880">
        <f t="shared" ref="QOQ67" si="5951">QOQ60*$C$66</f>
        <v>0</v>
      </c>
      <c r="QOS67" s="880">
        <f t="shared" ref="QOS67" si="5952">QOS60*$C$66</f>
        <v>0</v>
      </c>
      <c r="QOU67" s="880">
        <f t="shared" ref="QOU67" si="5953">QOU60*$C$66</f>
        <v>0</v>
      </c>
      <c r="QOW67" s="880">
        <f t="shared" ref="QOW67" si="5954">QOW60*$C$66</f>
        <v>0</v>
      </c>
      <c r="QOY67" s="880">
        <f t="shared" ref="QOY67" si="5955">QOY60*$C$66</f>
        <v>0</v>
      </c>
      <c r="QPA67" s="880">
        <f t="shared" ref="QPA67" si="5956">QPA60*$C$66</f>
        <v>0</v>
      </c>
      <c r="QPC67" s="880">
        <f t="shared" ref="QPC67" si="5957">QPC60*$C$66</f>
        <v>0</v>
      </c>
      <c r="QPE67" s="880">
        <f t="shared" ref="QPE67" si="5958">QPE60*$C$66</f>
        <v>0</v>
      </c>
      <c r="QPG67" s="880">
        <f t="shared" ref="QPG67" si="5959">QPG60*$C$66</f>
        <v>0</v>
      </c>
      <c r="QPI67" s="880">
        <f t="shared" ref="QPI67" si="5960">QPI60*$C$66</f>
        <v>0</v>
      </c>
      <c r="QPK67" s="880">
        <f t="shared" ref="QPK67" si="5961">QPK60*$C$66</f>
        <v>0</v>
      </c>
      <c r="QPM67" s="880">
        <f t="shared" ref="QPM67" si="5962">QPM60*$C$66</f>
        <v>0</v>
      </c>
      <c r="QPO67" s="880">
        <f t="shared" ref="QPO67" si="5963">QPO60*$C$66</f>
        <v>0</v>
      </c>
      <c r="QPQ67" s="880">
        <f t="shared" ref="QPQ67" si="5964">QPQ60*$C$66</f>
        <v>0</v>
      </c>
      <c r="QPS67" s="880">
        <f t="shared" ref="QPS67" si="5965">QPS60*$C$66</f>
        <v>0</v>
      </c>
      <c r="QPU67" s="880">
        <f t="shared" ref="QPU67" si="5966">QPU60*$C$66</f>
        <v>0</v>
      </c>
      <c r="QPW67" s="880">
        <f t="shared" ref="QPW67" si="5967">QPW60*$C$66</f>
        <v>0</v>
      </c>
      <c r="QPY67" s="880">
        <f t="shared" ref="QPY67" si="5968">QPY60*$C$66</f>
        <v>0</v>
      </c>
      <c r="QQA67" s="880">
        <f t="shared" ref="QQA67" si="5969">QQA60*$C$66</f>
        <v>0</v>
      </c>
      <c r="QQC67" s="880">
        <f t="shared" ref="QQC67" si="5970">QQC60*$C$66</f>
        <v>0</v>
      </c>
      <c r="QQE67" s="880">
        <f t="shared" ref="QQE67" si="5971">QQE60*$C$66</f>
        <v>0</v>
      </c>
      <c r="QQG67" s="880">
        <f t="shared" ref="QQG67" si="5972">QQG60*$C$66</f>
        <v>0</v>
      </c>
      <c r="QQI67" s="880">
        <f t="shared" ref="QQI67" si="5973">QQI60*$C$66</f>
        <v>0</v>
      </c>
      <c r="QQK67" s="880">
        <f t="shared" ref="QQK67" si="5974">QQK60*$C$66</f>
        <v>0</v>
      </c>
      <c r="QQM67" s="880">
        <f t="shared" ref="QQM67" si="5975">QQM60*$C$66</f>
        <v>0</v>
      </c>
      <c r="QQO67" s="880">
        <f t="shared" ref="QQO67" si="5976">QQO60*$C$66</f>
        <v>0</v>
      </c>
      <c r="QQQ67" s="880">
        <f t="shared" ref="QQQ67" si="5977">QQQ60*$C$66</f>
        <v>0</v>
      </c>
      <c r="QQS67" s="880">
        <f t="shared" ref="QQS67" si="5978">QQS60*$C$66</f>
        <v>0</v>
      </c>
      <c r="QQU67" s="880">
        <f t="shared" ref="QQU67" si="5979">QQU60*$C$66</f>
        <v>0</v>
      </c>
      <c r="QQW67" s="880">
        <f t="shared" ref="QQW67" si="5980">QQW60*$C$66</f>
        <v>0</v>
      </c>
      <c r="QQY67" s="880">
        <f t="shared" ref="QQY67" si="5981">QQY60*$C$66</f>
        <v>0</v>
      </c>
      <c r="QRA67" s="880">
        <f t="shared" ref="QRA67" si="5982">QRA60*$C$66</f>
        <v>0</v>
      </c>
      <c r="QRC67" s="880">
        <f t="shared" ref="QRC67" si="5983">QRC60*$C$66</f>
        <v>0</v>
      </c>
      <c r="QRE67" s="880">
        <f t="shared" ref="QRE67" si="5984">QRE60*$C$66</f>
        <v>0</v>
      </c>
      <c r="QRG67" s="880">
        <f t="shared" ref="QRG67" si="5985">QRG60*$C$66</f>
        <v>0</v>
      </c>
      <c r="QRI67" s="880">
        <f t="shared" ref="QRI67" si="5986">QRI60*$C$66</f>
        <v>0</v>
      </c>
      <c r="QRK67" s="880">
        <f t="shared" ref="QRK67" si="5987">QRK60*$C$66</f>
        <v>0</v>
      </c>
      <c r="QRM67" s="880">
        <f t="shared" ref="QRM67" si="5988">QRM60*$C$66</f>
        <v>0</v>
      </c>
      <c r="QRO67" s="880">
        <f t="shared" ref="QRO67" si="5989">QRO60*$C$66</f>
        <v>0</v>
      </c>
      <c r="QRQ67" s="880">
        <f t="shared" ref="QRQ67" si="5990">QRQ60*$C$66</f>
        <v>0</v>
      </c>
      <c r="QRS67" s="880">
        <f t="shared" ref="QRS67" si="5991">QRS60*$C$66</f>
        <v>0</v>
      </c>
      <c r="QRU67" s="880">
        <f t="shared" ref="QRU67" si="5992">QRU60*$C$66</f>
        <v>0</v>
      </c>
      <c r="QRW67" s="880">
        <f t="shared" ref="QRW67" si="5993">QRW60*$C$66</f>
        <v>0</v>
      </c>
      <c r="QRY67" s="880">
        <f t="shared" ref="QRY67" si="5994">QRY60*$C$66</f>
        <v>0</v>
      </c>
      <c r="QSA67" s="880">
        <f t="shared" ref="QSA67" si="5995">QSA60*$C$66</f>
        <v>0</v>
      </c>
      <c r="QSC67" s="880">
        <f t="shared" ref="QSC67" si="5996">QSC60*$C$66</f>
        <v>0</v>
      </c>
      <c r="QSE67" s="880">
        <f t="shared" ref="QSE67" si="5997">QSE60*$C$66</f>
        <v>0</v>
      </c>
      <c r="QSG67" s="880">
        <f t="shared" ref="QSG67" si="5998">QSG60*$C$66</f>
        <v>0</v>
      </c>
      <c r="QSI67" s="880">
        <f t="shared" ref="QSI67" si="5999">QSI60*$C$66</f>
        <v>0</v>
      </c>
      <c r="QSK67" s="880">
        <f t="shared" ref="QSK67" si="6000">QSK60*$C$66</f>
        <v>0</v>
      </c>
      <c r="QSM67" s="880">
        <f t="shared" ref="QSM67" si="6001">QSM60*$C$66</f>
        <v>0</v>
      </c>
      <c r="QSO67" s="880">
        <f t="shared" ref="QSO67" si="6002">QSO60*$C$66</f>
        <v>0</v>
      </c>
      <c r="QSQ67" s="880">
        <f t="shared" ref="QSQ67" si="6003">QSQ60*$C$66</f>
        <v>0</v>
      </c>
      <c r="QSS67" s="880">
        <f t="shared" ref="QSS67" si="6004">QSS60*$C$66</f>
        <v>0</v>
      </c>
      <c r="QSU67" s="880">
        <f t="shared" ref="QSU67" si="6005">QSU60*$C$66</f>
        <v>0</v>
      </c>
      <c r="QSW67" s="880">
        <f t="shared" ref="QSW67" si="6006">QSW60*$C$66</f>
        <v>0</v>
      </c>
      <c r="QSY67" s="880">
        <f t="shared" ref="QSY67" si="6007">QSY60*$C$66</f>
        <v>0</v>
      </c>
      <c r="QTA67" s="880">
        <f t="shared" ref="QTA67" si="6008">QTA60*$C$66</f>
        <v>0</v>
      </c>
      <c r="QTC67" s="880">
        <f t="shared" ref="QTC67" si="6009">QTC60*$C$66</f>
        <v>0</v>
      </c>
      <c r="QTE67" s="880">
        <f t="shared" ref="QTE67" si="6010">QTE60*$C$66</f>
        <v>0</v>
      </c>
      <c r="QTG67" s="880">
        <f t="shared" ref="QTG67" si="6011">QTG60*$C$66</f>
        <v>0</v>
      </c>
      <c r="QTI67" s="880">
        <f t="shared" ref="QTI67" si="6012">QTI60*$C$66</f>
        <v>0</v>
      </c>
      <c r="QTK67" s="880">
        <f t="shared" ref="QTK67" si="6013">QTK60*$C$66</f>
        <v>0</v>
      </c>
      <c r="QTM67" s="880">
        <f t="shared" ref="QTM67" si="6014">QTM60*$C$66</f>
        <v>0</v>
      </c>
      <c r="QTO67" s="880">
        <f t="shared" ref="QTO67" si="6015">QTO60*$C$66</f>
        <v>0</v>
      </c>
      <c r="QTQ67" s="880">
        <f t="shared" ref="QTQ67" si="6016">QTQ60*$C$66</f>
        <v>0</v>
      </c>
      <c r="QTS67" s="880">
        <f t="shared" ref="QTS67" si="6017">QTS60*$C$66</f>
        <v>0</v>
      </c>
      <c r="QTU67" s="880">
        <f t="shared" ref="QTU67" si="6018">QTU60*$C$66</f>
        <v>0</v>
      </c>
      <c r="QTW67" s="880">
        <f t="shared" ref="QTW67" si="6019">QTW60*$C$66</f>
        <v>0</v>
      </c>
      <c r="QTY67" s="880">
        <f t="shared" ref="QTY67" si="6020">QTY60*$C$66</f>
        <v>0</v>
      </c>
      <c r="QUA67" s="880">
        <f t="shared" ref="QUA67" si="6021">QUA60*$C$66</f>
        <v>0</v>
      </c>
      <c r="QUC67" s="880">
        <f t="shared" ref="QUC67" si="6022">QUC60*$C$66</f>
        <v>0</v>
      </c>
      <c r="QUE67" s="880">
        <f t="shared" ref="QUE67" si="6023">QUE60*$C$66</f>
        <v>0</v>
      </c>
      <c r="QUG67" s="880">
        <f t="shared" ref="QUG67" si="6024">QUG60*$C$66</f>
        <v>0</v>
      </c>
      <c r="QUI67" s="880">
        <f t="shared" ref="QUI67" si="6025">QUI60*$C$66</f>
        <v>0</v>
      </c>
      <c r="QUK67" s="880">
        <f t="shared" ref="QUK67" si="6026">QUK60*$C$66</f>
        <v>0</v>
      </c>
      <c r="QUM67" s="880">
        <f t="shared" ref="QUM67" si="6027">QUM60*$C$66</f>
        <v>0</v>
      </c>
      <c r="QUO67" s="880">
        <f t="shared" ref="QUO67" si="6028">QUO60*$C$66</f>
        <v>0</v>
      </c>
      <c r="QUQ67" s="880">
        <f t="shared" ref="QUQ67" si="6029">QUQ60*$C$66</f>
        <v>0</v>
      </c>
      <c r="QUS67" s="880">
        <f t="shared" ref="QUS67" si="6030">QUS60*$C$66</f>
        <v>0</v>
      </c>
      <c r="QUU67" s="880">
        <f t="shared" ref="QUU67" si="6031">QUU60*$C$66</f>
        <v>0</v>
      </c>
      <c r="QUW67" s="880">
        <f t="shared" ref="QUW67" si="6032">QUW60*$C$66</f>
        <v>0</v>
      </c>
      <c r="QUY67" s="880">
        <f t="shared" ref="QUY67" si="6033">QUY60*$C$66</f>
        <v>0</v>
      </c>
      <c r="QVA67" s="880">
        <f t="shared" ref="QVA67" si="6034">QVA60*$C$66</f>
        <v>0</v>
      </c>
      <c r="QVC67" s="880">
        <f t="shared" ref="QVC67" si="6035">QVC60*$C$66</f>
        <v>0</v>
      </c>
      <c r="QVE67" s="880">
        <f t="shared" ref="QVE67" si="6036">QVE60*$C$66</f>
        <v>0</v>
      </c>
      <c r="QVG67" s="880">
        <f t="shared" ref="QVG67" si="6037">QVG60*$C$66</f>
        <v>0</v>
      </c>
      <c r="QVI67" s="880">
        <f t="shared" ref="QVI67" si="6038">QVI60*$C$66</f>
        <v>0</v>
      </c>
      <c r="QVK67" s="880">
        <f t="shared" ref="QVK67" si="6039">QVK60*$C$66</f>
        <v>0</v>
      </c>
      <c r="QVM67" s="880">
        <f t="shared" ref="QVM67" si="6040">QVM60*$C$66</f>
        <v>0</v>
      </c>
      <c r="QVO67" s="880">
        <f t="shared" ref="QVO67" si="6041">QVO60*$C$66</f>
        <v>0</v>
      </c>
      <c r="QVQ67" s="880">
        <f t="shared" ref="QVQ67" si="6042">QVQ60*$C$66</f>
        <v>0</v>
      </c>
      <c r="QVS67" s="880">
        <f t="shared" ref="QVS67" si="6043">QVS60*$C$66</f>
        <v>0</v>
      </c>
      <c r="QVU67" s="880">
        <f t="shared" ref="QVU67" si="6044">QVU60*$C$66</f>
        <v>0</v>
      </c>
      <c r="QVW67" s="880">
        <f t="shared" ref="QVW67" si="6045">QVW60*$C$66</f>
        <v>0</v>
      </c>
      <c r="QVY67" s="880">
        <f t="shared" ref="QVY67" si="6046">QVY60*$C$66</f>
        <v>0</v>
      </c>
      <c r="QWA67" s="880">
        <f t="shared" ref="QWA67" si="6047">QWA60*$C$66</f>
        <v>0</v>
      </c>
      <c r="QWC67" s="880">
        <f t="shared" ref="QWC67" si="6048">QWC60*$C$66</f>
        <v>0</v>
      </c>
      <c r="QWE67" s="880">
        <f t="shared" ref="QWE67" si="6049">QWE60*$C$66</f>
        <v>0</v>
      </c>
      <c r="QWG67" s="880">
        <f t="shared" ref="QWG67" si="6050">QWG60*$C$66</f>
        <v>0</v>
      </c>
      <c r="QWI67" s="880">
        <f t="shared" ref="QWI67" si="6051">QWI60*$C$66</f>
        <v>0</v>
      </c>
      <c r="QWK67" s="880">
        <f t="shared" ref="QWK67" si="6052">QWK60*$C$66</f>
        <v>0</v>
      </c>
      <c r="QWM67" s="880">
        <f t="shared" ref="QWM67" si="6053">QWM60*$C$66</f>
        <v>0</v>
      </c>
      <c r="QWO67" s="880">
        <f t="shared" ref="QWO67" si="6054">QWO60*$C$66</f>
        <v>0</v>
      </c>
      <c r="QWQ67" s="880">
        <f t="shared" ref="QWQ67" si="6055">QWQ60*$C$66</f>
        <v>0</v>
      </c>
      <c r="QWS67" s="880">
        <f t="shared" ref="QWS67" si="6056">QWS60*$C$66</f>
        <v>0</v>
      </c>
      <c r="QWU67" s="880">
        <f t="shared" ref="QWU67" si="6057">QWU60*$C$66</f>
        <v>0</v>
      </c>
      <c r="QWW67" s="880">
        <f t="shared" ref="QWW67" si="6058">QWW60*$C$66</f>
        <v>0</v>
      </c>
      <c r="QWY67" s="880">
        <f t="shared" ref="QWY67" si="6059">QWY60*$C$66</f>
        <v>0</v>
      </c>
      <c r="QXA67" s="880">
        <f t="shared" ref="QXA67" si="6060">QXA60*$C$66</f>
        <v>0</v>
      </c>
      <c r="QXC67" s="880">
        <f t="shared" ref="QXC67" si="6061">QXC60*$C$66</f>
        <v>0</v>
      </c>
      <c r="QXE67" s="880">
        <f t="shared" ref="QXE67" si="6062">QXE60*$C$66</f>
        <v>0</v>
      </c>
      <c r="QXG67" s="880">
        <f t="shared" ref="QXG67" si="6063">QXG60*$C$66</f>
        <v>0</v>
      </c>
      <c r="QXI67" s="880">
        <f t="shared" ref="QXI67" si="6064">QXI60*$C$66</f>
        <v>0</v>
      </c>
      <c r="QXK67" s="880">
        <f t="shared" ref="QXK67" si="6065">QXK60*$C$66</f>
        <v>0</v>
      </c>
      <c r="QXM67" s="880">
        <f t="shared" ref="QXM67" si="6066">QXM60*$C$66</f>
        <v>0</v>
      </c>
      <c r="QXO67" s="880">
        <f t="shared" ref="QXO67" si="6067">QXO60*$C$66</f>
        <v>0</v>
      </c>
      <c r="QXQ67" s="880">
        <f t="shared" ref="QXQ67" si="6068">QXQ60*$C$66</f>
        <v>0</v>
      </c>
      <c r="QXS67" s="880">
        <f t="shared" ref="QXS67" si="6069">QXS60*$C$66</f>
        <v>0</v>
      </c>
      <c r="QXU67" s="880">
        <f t="shared" ref="QXU67" si="6070">QXU60*$C$66</f>
        <v>0</v>
      </c>
      <c r="QXW67" s="880">
        <f t="shared" ref="QXW67" si="6071">QXW60*$C$66</f>
        <v>0</v>
      </c>
      <c r="QXY67" s="880">
        <f t="shared" ref="QXY67" si="6072">QXY60*$C$66</f>
        <v>0</v>
      </c>
      <c r="QYA67" s="880">
        <f t="shared" ref="QYA67" si="6073">QYA60*$C$66</f>
        <v>0</v>
      </c>
      <c r="QYC67" s="880">
        <f t="shared" ref="QYC67" si="6074">QYC60*$C$66</f>
        <v>0</v>
      </c>
      <c r="QYE67" s="880">
        <f t="shared" ref="QYE67" si="6075">QYE60*$C$66</f>
        <v>0</v>
      </c>
      <c r="QYG67" s="880">
        <f t="shared" ref="QYG67" si="6076">QYG60*$C$66</f>
        <v>0</v>
      </c>
      <c r="QYI67" s="880">
        <f t="shared" ref="QYI67" si="6077">QYI60*$C$66</f>
        <v>0</v>
      </c>
      <c r="QYK67" s="880">
        <f t="shared" ref="QYK67" si="6078">QYK60*$C$66</f>
        <v>0</v>
      </c>
      <c r="QYM67" s="880">
        <f t="shared" ref="QYM67" si="6079">QYM60*$C$66</f>
        <v>0</v>
      </c>
      <c r="QYO67" s="880">
        <f t="shared" ref="QYO67" si="6080">QYO60*$C$66</f>
        <v>0</v>
      </c>
      <c r="QYQ67" s="880">
        <f t="shared" ref="QYQ67" si="6081">QYQ60*$C$66</f>
        <v>0</v>
      </c>
      <c r="QYS67" s="880">
        <f t="shared" ref="QYS67" si="6082">QYS60*$C$66</f>
        <v>0</v>
      </c>
      <c r="QYU67" s="880">
        <f t="shared" ref="QYU67" si="6083">QYU60*$C$66</f>
        <v>0</v>
      </c>
      <c r="QYW67" s="880">
        <f t="shared" ref="QYW67" si="6084">QYW60*$C$66</f>
        <v>0</v>
      </c>
      <c r="QYY67" s="880">
        <f t="shared" ref="QYY67" si="6085">QYY60*$C$66</f>
        <v>0</v>
      </c>
      <c r="QZA67" s="880">
        <f t="shared" ref="QZA67" si="6086">QZA60*$C$66</f>
        <v>0</v>
      </c>
      <c r="QZC67" s="880">
        <f t="shared" ref="QZC67" si="6087">QZC60*$C$66</f>
        <v>0</v>
      </c>
      <c r="QZE67" s="880">
        <f t="shared" ref="QZE67" si="6088">QZE60*$C$66</f>
        <v>0</v>
      </c>
      <c r="QZG67" s="880">
        <f t="shared" ref="QZG67" si="6089">QZG60*$C$66</f>
        <v>0</v>
      </c>
      <c r="QZI67" s="880">
        <f t="shared" ref="QZI67" si="6090">QZI60*$C$66</f>
        <v>0</v>
      </c>
      <c r="QZK67" s="880">
        <f t="shared" ref="QZK67" si="6091">QZK60*$C$66</f>
        <v>0</v>
      </c>
      <c r="QZM67" s="880">
        <f t="shared" ref="QZM67" si="6092">QZM60*$C$66</f>
        <v>0</v>
      </c>
      <c r="QZO67" s="880">
        <f t="shared" ref="QZO67" si="6093">QZO60*$C$66</f>
        <v>0</v>
      </c>
      <c r="QZQ67" s="880">
        <f t="shared" ref="QZQ67" si="6094">QZQ60*$C$66</f>
        <v>0</v>
      </c>
      <c r="QZS67" s="880">
        <f t="shared" ref="QZS67" si="6095">QZS60*$C$66</f>
        <v>0</v>
      </c>
      <c r="QZU67" s="880">
        <f t="shared" ref="QZU67" si="6096">QZU60*$C$66</f>
        <v>0</v>
      </c>
      <c r="QZW67" s="880">
        <f t="shared" ref="QZW67" si="6097">QZW60*$C$66</f>
        <v>0</v>
      </c>
      <c r="QZY67" s="880">
        <f t="shared" ref="QZY67" si="6098">QZY60*$C$66</f>
        <v>0</v>
      </c>
      <c r="RAA67" s="880">
        <f t="shared" ref="RAA67" si="6099">RAA60*$C$66</f>
        <v>0</v>
      </c>
      <c r="RAC67" s="880">
        <f t="shared" ref="RAC67" si="6100">RAC60*$C$66</f>
        <v>0</v>
      </c>
      <c r="RAE67" s="880">
        <f t="shared" ref="RAE67" si="6101">RAE60*$C$66</f>
        <v>0</v>
      </c>
      <c r="RAG67" s="880">
        <f t="shared" ref="RAG67" si="6102">RAG60*$C$66</f>
        <v>0</v>
      </c>
      <c r="RAI67" s="880">
        <f t="shared" ref="RAI67" si="6103">RAI60*$C$66</f>
        <v>0</v>
      </c>
      <c r="RAK67" s="880">
        <f t="shared" ref="RAK67" si="6104">RAK60*$C$66</f>
        <v>0</v>
      </c>
      <c r="RAM67" s="880">
        <f t="shared" ref="RAM67" si="6105">RAM60*$C$66</f>
        <v>0</v>
      </c>
      <c r="RAO67" s="880">
        <f t="shared" ref="RAO67" si="6106">RAO60*$C$66</f>
        <v>0</v>
      </c>
      <c r="RAQ67" s="880">
        <f t="shared" ref="RAQ67" si="6107">RAQ60*$C$66</f>
        <v>0</v>
      </c>
      <c r="RAS67" s="880">
        <f t="shared" ref="RAS67" si="6108">RAS60*$C$66</f>
        <v>0</v>
      </c>
      <c r="RAU67" s="880">
        <f t="shared" ref="RAU67" si="6109">RAU60*$C$66</f>
        <v>0</v>
      </c>
      <c r="RAW67" s="880">
        <f t="shared" ref="RAW67" si="6110">RAW60*$C$66</f>
        <v>0</v>
      </c>
      <c r="RAY67" s="880">
        <f t="shared" ref="RAY67" si="6111">RAY60*$C$66</f>
        <v>0</v>
      </c>
      <c r="RBA67" s="880">
        <f t="shared" ref="RBA67" si="6112">RBA60*$C$66</f>
        <v>0</v>
      </c>
      <c r="RBC67" s="880">
        <f t="shared" ref="RBC67" si="6113">RBC60*$C$66</f>
        <v>0</v>
      </c>
      <c r="RBE67" s="880">
        <f t="shared" ref="RBE67" si="6114">RBE60*$C$66</f>
        <v>0</v>
      </c>
      <c r="RBG67" s="880">
        <f t="shared" ref="RBG67" si="6115">RBG60*$C$66</f>
        <v>0</v>
      </c>
      <c r="RBI67" s="880">
        <f t="shared" ref="RBI67" si="6116">RBI60*$C$66</f>
        <v>0</v>
      </c>
      <c r="RBK67" s="880">
        <f t="shared" ref="RBK67" si="6117">RBK60*$C$66</f>
        <v>0</v>
      </c>
      <c r="RBM67" s="880">
        <f t="shared" ref="RBM67" si="6118">RBM60*$C$66</f>
        <v>0</v>
      </c>
      <c r="RBO67" s="880">
        <f t="shared" ref="RBO67" si="6119">RBO60*$C$66</f>
        <v>0</v>
      </c>
      <c r="RBQ67" s="880">
        <f t="shared" ref="RBQ67" si="6120">RBQ60*$C$66</f>
        <v>0</v>
      </c>
      <c r="RBS67" s="880">
        <f t="shared" ref="RBS67" si="6121">RBS60*$C$66</f>
        <v>0</v>
      </c>
      <c r="RBU67" s="880">
        <f t="shared" ref="RBU67" si="6122">RBU60*$C$66</f>
        <v>0</v>
      </c>
      <c r="RBW67" s="880">
        <f t="shared" ref="RBW67" si="6123">RBW60*$C$66</f>
        <v>0</v>
      </c>
      <c r="RBY67" s="880">
        <f t="shared" ref="RBY67" si="6124">RBY60*$C$66</f>
        <v>0</v>
      </c>
      <c r="RCA67" s="880">
        <f t="shared" ref="RCA67" si="6125">RCA60*$C$66</f>
        <v>0</v>
      </c>
      <c r="RCC67" s="880">
        <f t="shared" ref="RCC67" si="6126">RCC60*$C$66</f>
        <v>0</v>
      </c>
      <c r="RCE67" s="880">
        <f t="shared" ref="RCE67" si="6127">RCE60*$C$66</f>
        <v>0</v>
      </c>
      <c r="RCG67" s="880">
        <f t="shared" ref="RCG67" si="6128">RCG60*$C$66</f>
        <v>0</v>
      </c>
      <c r="RCI67" s="880">
        <f t="shared" ref="RCI67" si="6129">RCI60*$C$66</f>
        <v>0</v>
      </c>
      <c r="RCK67" s="880">
        <f t="shared" ref="RCK67" si="6130">RCK60*$C$66</f>
        <v>0</v>
      </c>
      <c r="RCM67" s="880">
        <f t="shared" ref="RCM67" si="6131">RCM60*$C$66</f>
        <v>0</v>
      </c>
      <c r="RCO67" s="880">
        <f t="shared" ref="RCO67" si="6132">RCO60*$C$66</f>
        <v>0</v>
      </c>
      <c r="RCQ67" s="880">
        <f t="shared" ref="RCQ67" si="6133">RCQ60*$C$66</f>
        <v>0</v>
      </c>
      <c r="RCS67" s="880">
        <f t="shared" ref="RCS67" si="6134">RCS60*$C$66</f>
        <v>0</v>
      </c>
      <c r="RCU67" s="880">
        <f t="shared" ref="RCU67" si="6135">RCU60*$C$66</f>
        <v>0</v>
      </c>
      <c r="RCW67" s="880">
        <f t="shared" ref="RCW67" si="6136">RCW60*$C$66</f>
        <v>0</v>
      </c>
      <c r="RCY67" s="880">
        <f t="shared" ref="RCY67" si="6137">RCY60*$C$66</f>
        <v>0</v>
      </c>
      <c r="RDA67" s="880">
        <f t="shared" ref="RDA67" si="6138">RDA60*$C$66</f>
        <v>0</v>
      </c>
      <c r="RDC67" s="880">
        <f t="shared" ref="RDC67" si="6139">RDC60*$C$66</f>
        <v>0</v>
      </c>
      <c r="RDE67" s="880">
        <f t="shared" ref="RDE67" si="6140">RDE60*$C$66</f>
        <v>0</v>
      </c>
      <c r="RDG67" s="880">
        <f t="shared" ref="RDG67" si="6141">RDG60*$C$66</f>
        <v>0</v>
      </c>
      <c r="RDI67" s="880">
        <f t="shared" ref="RDI67" si="6142">RDI60*$C$66</f>
        <v>0</v>
      </c>
      <c r="RDK67" s="880">
        <f t="shared" ref="RDK67" si="6143">RDK60*$C$66</f>
        <v>0</v>
      </c>
      <c r="RDM67" s="880">
        <f t="shared" ref="RDM67" si="6144">RDM60*$C$66</f>
        <v>0</v>
      </c>
      <c r="RDO67" s="880">
        <f t="shared" ref="RDO67" si="6145">RDO60*$C$66</f>
        <v>0</v>
      </c>
      <c r="RDQ67" s="880">
        <f t="shared" ref="RDQ67" si="6146">RDQ60*$C$66</f>
        <v>0</v>
      </c>
      <c r="RDS67" s="880">
        <f t="shared" ref="RDS67" si="6147">RDS60*$C$66</f>
        <v>0</v>
      </c>
      <c r="RDU67" s="880">
        <f t="shared" ref="RDU67" si="6148">RDU60*$C$66</f>
        <v>0</v>
      </c>
      <c r="RDW67" s="880">
        <f t="shared" ref="RDW67" si="6149">RDW60*$C$66</f>
        <v>0</v>
      </c>
      <c r="RDY67" s="880">
        <f t="shared" ref="RDY67" si="6150">RDY60*$C$66</f>
        <v>0</v>
      </c>
      <c r="REA67" s="880">
        <f t="shared" ref="REA67" si="6151">REA60*$C$66</f>
        <v>0</v>
      </c>
      <c r="REC67" s="880">
        <f t="shared" ref="REC67" si="6152">REC60*$C$66</f>
        <v>0</v>
      </c>
      <c r="REE67" s="880">
        <f t="shared" ref="REE67" si="6153">REE60*$C$66</f>
        <v>0</v>
      </c>
      <c r="REG67" s="880">
        <f t="shared" ref="REG67" si="6154">REG60*$C$66</f>
        <v>0</v>
      </c>
      <c r="REI67" s="880">
        <f t="shared" ref="REI67" si="6155">REI60*$C$66</f>
        <v>0</v>
      </c>
      <c r="REK67" s="880">
        <f t="shared" ref="REK67" si="6156">REK60*$C$66</f>
        <v>0</v>
      </c>
      <c r="REM67" s="880">
        <f t="shared" ref="REM67" si="6157">REM60*$C$66</f>
        <v>0</v>
      </c>
      <c r="REO67" s="880">
        <f t="shared" ref="REO67" si="6158">REO60*$C$66</f>
        <v>0</v>
      </c>
      <c r="REQ67" s="880">
        <f t="shared" ref="REQ67" si="6159">REQ60*$C$66</f>
        <v>0</v>
      </c>
      <c r="RES67" s="880">
        <f t="shared" ref="RES67" si="6160">RES60*$C$66</f>
        <v>0</v>
      </c>
      <c r="REU67" s="880">
        <f t="shared" ref="REU67" si="6161">REU60*$C$66</f>
        <v>0</v>
      </c>
      <c r="REW67" s="880">
        <f t="shared" ref="REW67" si="6162">REW60*$C$66</f>
        <v>0</v>
      </c>
      <c r="REY67" s="880">
        <f t="shared" ref="REY67" si="6163">REY60*$C$66</f>
        <v>0</v>
      </c>
      <c r="RFA67" s="880">
        <f t="shared" ref="RFA67" si="6164">RFA60*$C$66</f>
        <v>0</v>
      </c>
      <c r="RFC67" s="880">
        <f t="shared" ref="RFC67" si="6165">RFC60*$C$66</f>
        <v>0</v>
      </c>
      <c r="RFE67" s="880">
        <f t="shared" ref="RFE67" si="6166">RFE60*$C$66</f>
        <v>0</v>
      </c>
      <c r="RFG67" s="880">
        <f t="shared" ref="RFG67" si="6167">RFG60*$C$66</f>
        <v>0</v>
      </c>
      <c r="RFI67" s="880">
        <f t="shared" ref="RFI67" si="6168">RFI60*$C$66</f>
        <v>0</v>
      </c>
      <c r="RFK67" s="880">
        <f t="shared" ref="RFK67" si="6169">RFK60*$C$66</f>
        <v>0</v>
      </c>
      <c r="RFM67" s="880">
        <f t="shared" ref="RFM67" si="6170">RFM60*$C$66</f>
        <v>0</v>
      </c>
      <c r="RFO67" s="880">
        <f t="shared" ref="RFO67" si="6171">RFO60*$C$66</f>
        <v>0</v>
      </c>
      <c r="RFQ67" s="880">
        <f t="shared" ref="RFQ67" si="6172">RFQ60*$C$66</f>
        <v>0</v>
      </c>
      <c r="RFS67" s="880">
        <f t="shared" ref="RFS67" si="6173">RFS60*$C$66</f>
        <v>0</v>
      </c>
      <c r="RFU67" s="880">
        <f t="shared" ref="RFU67" si="6174">RFU60*$C$66</f>
        <v>0</v>
      </c>
      <c r="RFW67" s="880">
        <f t="shared" ref="RFW67" si="6175">RFW60*$C$66</f>
        <v>0</v>
      </c>
      <c r="RFY67" s="880">
        <f t="shared" ref="RFY67" si="6176">RFY60*$C$66</f>
        <v>0</v>
      </c>
      <c r="RGA67" s="880">
        <f t="shared" ref="RGA67" si="6177">RGA60*$C$66</f>
        <v>0</v>
      </c>
      <c r="RGC67" s="880">
        <f t="shared" ref="RGC67" si="6178">RGC60*$C$66</f>
        <v>0</v>
      </c>
      <c r="RGE67" s="880">
        <f t="shared" ref="RGE67" si="6179">RGE60*$C$66</f>
        <v>0</v>
      </c>
      <c r="RGG67" s="880">
        <f t="shared" ref="RGG67" si="6180">RGG60*$C$66</f>
        <v>0</v>
      </c>
      <c r="RGI67" s="880">
        <f t="shared" ref="RGI67" si="6181">RGI60*$C$66</f>
        <v>0</v>
      </c>
      <c r="RGK67" s="880">
        <f t="shared" ref="RGK67" si="6182">RGK60*$C$66</f>
        <v>0</v>
      </c>
      <c r="RGM67" s="880">
        <f t="shared" ref="RGM67" si="6183">RGM60*$C$66</f>
        <v>0</v>
      </c>
      <c r="RGO67" s="880">
        <f t="shared" ref="RGO67" si="6184">RGO60*$C$66</f>
        <v>0</v>
      </c>
      <c r="RGQ67" s="880">
        <f t="shared" ref="RGQ67" si="6185">RGQ60*$C$66</f>
        <v>0</v>
      </c>
      <c r="RGS67" s="880">
        <f t="shared" ref="RGS67" si="6186">RGS60*$C$66</f>
        <v>0</v>
      </c>
      <c r="RGU67" s="880">
        <f t="shared" ref="RGU67" si="6187">RGU60*$C$66</f>
        <v>0</v>
      </c>
      <c r="RGW67" s="880">
        <f t="shared" ref="RGW67" si="6188">RGW60*$C$66</f>
        <v>0</v>
      </c>
      <c r="RGY67" s="880">
        <f t="shared" ref="RGY67" si="6189">RGY60*$C$66</f>
        <v>0</v>
      </c>
      <c r="RHA67" s="880">
        <f t="shared" ref="RHA67" si="6190">RHA60*$C$66</f>
        <v>0</v>
      </c>
      <c r="RHC67" s="880">
        <f t="shared" ref="RHC67" si="6191">RHC60*$C$66</f>
        <v>0</v>
      </c>
      <c r="RHE67" s="880">
        <f t="shared" ref="RHE67" si="6192">RHE60*$C$66</f>
        <v>0</v>
      </c>
      <c r="RHG67" s="880">
        <f t="shared" ref="RHG67" si="6193">RHG60*$C$66</f>
        <v>0</v>
      </c>
      <c r="RHI67" s="880">
        <f t="shared" ref="RHI67" si="6194">RHI60*$C$66</f>
        <v>0</v>
      </c>
      <c r="RHK67" s="880">
        <f t="shared" ref="RHK67" si="6195">RHK60*$C$66</f>
        <v>0</v>
      </c>
      <c r="RHM67" s="880">
        <f t="shared" ref="RHM67" si="6196">RHM60*$C$66</f>
        <v>0</v>
      </c>
      <c r="RHO67" s="880">
        <f t="shared" ref="RHO67" si="6197">RHO60*$C$66</f>
        <v>0</v>
      </c>
      <c r="RHQ67" s="880">
        <f t="shared" ref="RHQ67" si="6198">RHQ60*$C$66</f>
        <v>0</v>
      </c>
      <c r="RHS67" s="880">
        <f t="shared" ref="RHS67" si="6199">RHS60*$C$66</f>
        <v>0</v>
      </c>
      <c r="RHU67" s="880">
        <f t="shared" ref="RHU67" si="6200">RHU60*$C$66</f>
        <v>0</v>
      </c>
      <c r="RHW67" s="880">
        <f t="shared" ref="RHW67" si="6201">RHW60*$C$66</f>
        <v>0</v>
      </c>
      <c r="RHY67" s="880">
        <f t="shared" ref="RHY67" si="6202">RHY60*$C$66</f>
        <v>0</v>
      </c>
      <c r="RIA67" s="880">
        <f t="shared" ref="RIA67" si="6203">RIA60*$C$66</f>
        <v>0</v>
      </c>
      <c r="RIC67" s="880">
        <f t="shared" ref="RIC67" si="6204">RIC60*$C$66</f>
        <v>0</v>
      </c>
      <c r="RIE67" s="880">
        <f t="shared" ref="RIE67" si="6205">RIE60*$C$66</f>
        <v>0</v>
      </c>
      <c r="RIG67" s="880">
        <f t="shared" ref="RIG67" si="6206">RIG60*$C$66</f>
        <v>0</v>
      </c>
      <c r="RII67" s="880">
        <f t="shared" ref="RII67" si="6207">RII60*$C$66</f>
        <v>0</v>
      </c>
      <c r="RIK67" s="880">
        <f t="shared" ref="RIK67" si="6208">RIK60*$C$66</f>
        <v>0</v>
      </c>
      <c r="RIM67" s="880">
        <f t="shared" ref="RIM67" si="6209">RIM60*$C$66</f>
        <v>0</v>
      </c>
      <c r="RIO67" s="880">
        <f t="shared" ref="RIO67" si="6210">RIO60*$C$66</f>
        <v>0</v>
      </c>
      <c r="RIQ67" s="880">
        <f t="shared" ref="RIQ67" si="6211">RIQ60*$C$66</f>
        <v>0</v>
      </c>
      <c r="RIS67" s="880">
        <f t="shared" ref="RIS67" si="6212">RIS60*$C$66</f>
        <v>0</v>
      </c>
      <c r="RIU67" s="880">
        <f t="shared" ref="RIU67" si="6213">RIU60*$C$66</f>
        <v>0</v>
      </c>
      <c r="RIW67" s="880">
        <f t="shared" ref="RIW67" si="6214">RIW60*$C$66</f>
        <v>0</v>
      </c>
      <c r="RIY67" s="880">
        <f t="shared" ref="RIY67" si="6215">RIY60*$C$66</f>
        <v>0</v>
      </c>
      <c r="RJA67" s="880">
        <f t="shared" ref="RJA67" si="6216">RJA60*$C$66</f>
        <v>0</v>
      </c>
      <c r="RJC67" s="880">
        <f t="shared" ref="RJC67" si="6217">RJC60*$C$66</f>
        <v>0</v>
      </c>
      <c r="RJE67" s="880">
        <f t="shared" ref="RJE67" si="6218">RJE60*$C$66</f>
        <v>0</v>
      </c>
      <c r="RJG67" s="880">
        <f t="shared" ref="RJG67" si="6219">RJG60*$C$66</f>
        <v>0</v>
      </c>
      <c r="RJI67" s="880">
        <f t="shared" ref="RJI67" si="6220">RJI60*$C$66</f>
        <v>0</v>
      </c>
      <c r="RJK67" s="880">
        <f t="shared" ref="RJK67" si="6221">RJK60*$C$66</f>
        <v>0</v>
      </c>
      <c r="RJM67" s="880">
        <f t="shared" ref="RJM67" si="6222">RJM60*$C$66</f>
        <v>0</v>
      </c>
      <c r="RJO67" s="880">
        <f t="shared" ref="RJO67" si="6223">RJO60*$C$66</f>
        <v>0</v>
      </c>
      <c r="RJQ67" s="880">
        <f t="shared" ref="RJQ67" si="6224">RJQ60*$C$66</f>
        <v>0</v>
      </c>
      <c r="RJS67" s="880">
        <f t="shared" ref="RJS67" si="6225">RJS60*$C$66</f>
        <v>0</v>
      </c>
      <c r="RJU67" s="880">
        <f t="shared" ref="RJU67" si="6226">RJU60*$C$66</f>
        <v>0</v>
      </c>
      <c r="RJW67" s="880">
        <f t="shared" ref="RJW67" si="6227">RJW60*$C$66</f>
        <v>0</v>
      </c>
      <c r="RJY67" s="880">
        <f t="shared" ref="RJY67" si="6228">RJY60*$C$66</f>
        <v>0</v>
      </c>
      <c r="RKA67" s="880">
        <f t="shared" ref="RKA67" si="6229">RKA60*$C$66</f>
        <v>0</v>
      </c>
      <c r="RKC67" s="880">
        <f t="shared" ref="RKC67" si="6230">RKC60*$C$66</f>
        <v>0</v>
      </c>
      <c r="RKE67" s="880">
        <f t="shared" ref="RKE67" si="6231">RKE60*$C$66</f>
        <v>0</v>
      </c>
      <c r="RKG67" s="880">
        <f t="shared" ref="RKG67" si="6232">RKG60*$C$66</f>
        <v>0</v>
      </c>
      <c r="RKI67" s="880">
        <f t="shared" ref="RKI67" si="6233">RKI60*$C$66</f>
        <v>0</v>
      </c>
      <c r="RKK67" s="880">
        <f t="shared" ref="RKK67" si="6234">RKK60*$C$66</f>
        <v>0</v>
      </c>
      <c r="RKM67" s="880">
        <f t="shared" ref="RKM67" si="6235">RKM60*$C$66</f>
        <v>0</v>
      </c>
      <c r="RKO67" s="880">
        <f t="shared" ref="RKO67" si="6236">RKO60*$C$66</f>
        <v>0</v>
      </c>
      <c r="RKQ67" s="880">
        <f t="shared" ref="RKQ67" si="6237">RKQ60*$C$66</f>
        <v>0</v>
      </c>
      <c r="RKS67" s="880">
        <f t="shared" ref="RKS67" si="6238">RKS60*$C$66</f>
        <v>0</v>
      </c>
      <c r="RKU67" s="880">
        <f t="shared" ref="RKU67" si="6239">RKU60*$C$66</f>
        <v>0</v>
      </c>
      <c r="RKW67" s="880">
        <f t="shared" ref="RKW67" si="6240">RKW60*$C$66</f>
        <v>0</v>
      </c>
      <c r="RKY67" s="880">
        <f t="shared" ref="RKY67" si="6241">RKY60*$C$66</f>
        <v>0</v>
      </c>
      <c r="RLA67" s="880">
        <f t="shared" ref="RLA67" si="6242">RLA60*$C$66</f>
        <v>0</v>
      </c>
      <c r="RLC67" s="880">
        <f t="shared" ref="RLC67" si="6243">RLC60*$C$66</f>
        <v>0</v>
      </c>
      <c r="RLE67" s="880">
        <f t="shared" ref="RLE67" si="6244">RLE60*$C$66</f>
        <v>0</v>
      </c>
      <c r="RLG67" s="880">
        <f t="shared" ref="RLG67" si="6245">RLG60*$C$66</f>
        <v>0</v>
      </c>
      <c r="RLI67" s="880">
        <f t="shared" ref="RLI67" si="6246">RLI60*$C$66</f>
        <v>0</v>
      </c>
      <c r="RLK67" s="880">
        <f t="shared" ref="RLK67" si="6247">RLK60*$C$66</f>
        <v>0</v>
      </c>
      <c r="RLM67" s="880">
        <f t="shared" ref="RLM67" si="6248">RLM60*$C$66</f>
        <v>0</v>
      </c>
      <c r="RLO67" s="880">
        <f t="shared" ref="RLO67" si="6249">RLO60*$C$66</f>
        <v>0</v>
      </c>
      <c r="RLQ67" s="880">
        <f t="shared" ref="RLQ67" si="6250">RLQ60*$C$66</f>
        <v>0</v>
      </c>
      <c r="RLS67" s="880">
        <f t="shared" ref="RLS67" si="6251">RLS60*$C$66</f>
        <v>0</v>
      </c>
      <c r="RLU67" s="880">
        <f t="shared" ref="RLU67" si="6252">RLU60*$C$66</f>
        <v>0</v>
      </c>
      <c r="RLW67" s="880">
        <f t="shared" ref="RLW67" si="6253">RLW60*$C$66</f>
        <v>0</v>
      </c>
      <c r="RLY67" s="880">
        <f t="shared" ref="RLY67" si="6254">RLY60*$C$66</f>
        <v>0</v>
      </c>
      <c r="RMA67" s="880">
        <f t="shared" ref="RMA67" si="6255">RMA60*$C$66</f>
        <v>0</v>
      </c>
      <c r="RMC67" s="880">
        <f t="shared" ref="RMC67" si="6256">RMC60*$C$66</f>
        <v>0</v>
      </c>
      <c r="RME67" s="880">
        <f t="shared" ref="RME67" si="6257">RME60*$C$66</f>
        <v>0</v>
      </c>
      <c r="RMG67" s="880">
        <f t="shared" ref="RMG67" si="6258">RMG60*$C$66</f>
        <v>0</v>
      </c>
      <c r="RMI67" s="880">
        <f t="shared" ref="RMI67" si="6259">RMI60*$C$66</f>
        <v>0</v>
      </c>
      <c r="RMK67" s="880">
        <f t="shared" ref="RMK67" si="6260">RMK60*$C$66</f>
        <v>0</v>
      </c>
      <c r="RMM67" s="880">
        <f t="shared" ref="RMM67" si="6261">RMM60*$C$66</f>
        <v>0</v>
      </c>
      <c r="RMO67" s="880">
        <f t="shared" ref="RMO67" si="6262">RMO60*$C$66</f>
        <v>0</v>
      </c>
      <c r="RMQ67" s="880">
        <f t="shared" ref="RMQ67" si="6263">RMQ60*$C$66</f>
        <v>0</v>
      </c>
      <c r="RMS67" s="880">
        <f t="shared" ref="RMS67" si="6264">RMS60*$C$66</f>
        <v>0</v>
      </c>
      <c r="RMU67" s="880">
        <f t="shared" ref="RMU67" si="6265">RMU60*$C$66</f>
        <v>0</v>
      </c>
      <c r="RMW67" s="880">
        <f t="shared" ref="RMW67" si="6266">RMW60*$C$66</f>
        <v>0</v>
      </c>
      <c r="RMY67" s="880">
        <f t="shared" ref="RMY67" si="6267">RMY60*$C$66</f>
        <v>0</v>
      </c>
      <c r="RNA67" s="880">
        <f t="shared" ref="RNA67" si="6268">RNA60*$C$66</f>
        <v>0</v>
      </c>
      <c r="RNC67" s="880">
        <f t="shared" ref="RNC67" si="6269">RNC60*$C$66</f>
        <v>0</v>
      </c>
      <c r="RNE67" s="880">
        <f t="shared" ref="RNE67" si="6270">RNE60*$C$66</f>
        <v>0</v>
      </c>
      <c r="RNG67" s="880">
        <f t="shared" ref="RNG67" si="6271">RNG60*$C$66</f>
        <v>0</v>
      </c>
      <c r="RNI67" s="880">
        <f t="shared" ref="RNI67" si="6272">RNI60*$C$66</f>
        <v>0</v>
      </c>
      <c r="RNK67" s="880">
        <f t="shared" ref="RNK67" si="6273">RNK60*$C$66</f>
        <v>0</v>
      </c>
      <c r="RNM67" s="880">
        <f t="shared" ref="RNM67" si="6274">RNM60*$C$66</f>
        <v>0</v>
      </c>
      <c r="RNO67" s="880">
        <f t="shared" ref="RNO67" si="6275">RNO60*$C$66</f>
        <v>0</v>
      </c>
      <c r="RNQ67" s="880">
        <f t="shared" ref="RNQ67" si="6276">RNQ60*$C$66</f>
        <v>0</v>
      </c>
      <c r="RNS67" s="880">
        <f t="shared" ref="RNS67" si="6277">RNS60*$C$66</f>
        <v>0</v>
      </c>
      <c r="RNU67" s="880">
        <f t="shared" ref="RNU67" si="6278">RNU60*$C$66</f>
        <v>0</v>
      </c>
      <c r="RNW67" s="880">
        <f t="shared" ref="RNW67" si="6279">RNW60*$C$66</f>
        <v>0</v>
      </c>
      <c r="RNY67" s="880">
        <f t="shared" ref="RNY67" si="6280">RNY60*$C$66</f>
        <v>0</v>
      </c>
      <c r="ROA67" s="880">
        <f t="shared" ref="ROA67" si="6281">ROA60*$C$66</f>
        <v>0</v>
      </c>
      <c r="ROC67" s="880">
        <f t="shared" ref="ROC67" si="6282">ROC60*$C$66</f>
        <v>0</v>
      </c>
      <c r="ROE67" s="880">
        <f t="shared" ref="ROE67" si="6283">ROE60*$C$66</f>
        <v>0</v>
      </c>
      <c r="ROG67" s="880">
        <f t="shared" ref="ROG67" si="6284">ROG60*$C$66</f>
        <v>0</v>
      </c>
      <c r="ROI67" s="880">
        <f t="shared" ref="ROI67" si="6285">ROI60*$C$66</f>
        <v>0</v>
      </c>
      <c r="ROK67" s="880">
        <f t="shared" ref="ROK67" si="6286">ROK60*$C$66</f>
        <v>0</v>
      </c>
      <c r="ROM67" s="880">
        <f t="shared" ref="ROM67" si="6287">ROM60*$C$66</f>
        <v>0</v>
      </c>
      <c r="ROO67" s="880">
        <f t="shared" ref="ROO67" si="6288">ROO60*$C$66</f>
        <v>0</v>
      </c>
      <c r="ROQ67" s="880">
        <f t="shared" ref="ROQ67" si="6289">ROQ60*$C$66</f>
        <v>0</v>
      </c>
      <c r="ROS67" s="880">
        <f t="shared" ref="ROS67" si="6290">ROS60*$C$66</f>
        <v>0</v>
      </c>
      <c r="ROU67" s="880">
        <f t="shared" ref="ROU67" si="6291">ROU60*$C$66</f>
        <v>0</v>
      </c>
      <c r="ROW67" s="880">
        <f t="shared" ref="ROW67" si="6292">ROW60*$C$66</f>
        <v>0</v>
      </c>
      <c r="ROY67" s="880">
        <f t="shared" ref="ROY67" si="6293">ROY60*$C$66</f>
        <v>0</v>
      </c>
      <c r="RPA67" s="880">
        <f t="shared" ref="RPA67" si="6294">RPA60*$C$66</f>
        <v>0</v>
      </c>
      <c r="RPC67" s="880">
        <f t="shared" ref="RPC67" si="6295">RPC60*$C$66</f>
        <v>0</v>
      </c>
      <c r="RPE67" s="880">
        <f t="shared" ref="RPE67" si="6296">RPE60*$C$66</f>
        <v>0</v>
      </c>
      <c r="RPG67" s="880">
        <f t="shared" ref="RPG67" si="6297">RPG60*$C$66</f>
        <v>0</v>
      </c>
      <c r="RPI67" s="880">
        <f t="shared" ref="RPI67" si="6298">RPI60*$C$66</f>
        <v>0</v>
      </c>
      <c r="RPK67" s="880">
        <f t="shared" ref="RPK67" si="6299">RPK60*$C$66</f>
        <v>0</v>
      </c>
      <c r="RPM67" s="880">
        <f t="shared" ref="RPM67" si="6300">RPM60*$C$66</f>
        <v>0</v>
      </c>
      <c r="RPO67" s="880">
        <f t="shared" ref="RPO67" si="6301">RPO60*$C$66</f>
        <v>0</v>
      </c>
      <c r="RPQ67" s="880">
        <f t="shared" ref="RPQ67" si="6302">RPQ60*$C$66</f>
        <v>0</v>
      </c>
      <c r="RPS67" s="880">
        <f t="shared" ref="RPS67" si="6303">RPS60*$C$66</f>
        <v>0</v>
      </c>
      <c r="RPU67" s="880">
        <f t="shared" ref="RPU67" si="6304">RPU60*$C$66</f>
        <v>0</v>
      </c>
      <c r="RPW67" s="880">
        <f t="shared" ref="RPW67" si="6305">RPW60*$C$66</f>
        <v>0</v>
      </c>
      <c r="RPY67" s="880">
        <f t="shared" ref="RPY67" si="6306">RPY60*$C$66</f>
        <v>0</v>
      </c>
      <c r="RQA67" s="880">
        <f t="shared" ref="RQA67" si="6307">RQA60*$C$66</f>
        <v>0</v>
      </c>
      <c r="RQC67" s="880">
        <f t="shared" ref="RQC67" si="6308">RQC60*$C$66</f>
        <v>0</v>
      </c>
      <c r="RQE67" s="880">
        <f t="shared" ref="RQE67" si="6309">RQE60*$C$66</f>
        <v>0</v>
      </c>
      <c r="RQG67" s="880">
        <f t="shared" ref="RQG67" si="6310">RQG60*$C$66</f>
        <v>0</v>
      </c>
      <c r="RQI67" s="880">
        <f t="shared" ref="RQI67" si="6311">RQI60*$C$66</f>
        <v>0</v>
      </c>
      <c r="RQK67" s="880">
        <f t="shared" ref="RQK67" si="6312">RQK60*$C$66</f>
        <v>0</v>
      </c>
      <c r="RQM67" s="880">
        <f t="shared" ref="RQM67" si="6313">RQM60*$C$66</f>
        <v>0</v>
      </c>
      <c r="RQO67" s="880">
        <f t="shared" ref="RQO67" si="6314">RQO60*$C$66</f>
        <v>0</v>
      </c>
      <c r="RQQ67" s="880">
        <f t="shared" ref="RQQ67" si="6315">RQQ60*$C$66</f>
        <v>0</v>
      </c>
      <c r="RQS67" s="880">
        <f t="shared" ref="RQS67" si="6316">RQS60*$C$66</f>
        <v>0</v>
      </c>
      <c r="RQU67" s="880">
        <f t="shared" ref="RQU67" si="6317">RQU60*$C$66</f>
        <v>0</v>
      </c>
      <c r="RQW67" s="880">
        <f t="shared" ref="RQW67" si="6318">RQW60*$C$66</f>
        <v>0</v>
      </c>
      <c r="RQY67" s="880">
        <f t="shared" ref="RQY67" si="6319">RQY60*$C$66</f>
        <v>0</v>
      </c>
      <c r="RRA67" s="880">
        <f t="shared" ref="RRA67" si="6320">RRA60*$C$66</f>
        <v>0</v>
      </c>
      <c r="RRC67" s="880">
        <f t="shared" ref="RRC67" si="6321">RRC60*$C$66</f>
        <v>0</v>
      </c>
      <c r="RRE67" s="880">
        <f t="shared" ref="RRE67" si="6322">RRE60*$C$66</f>
        <v>0</v>
      </c>
      <c r="RRG67" s="880">
        <f t="shared" ref="RRG67" si="6323">RRG60*$C$66</f>
        <v>0</v>
      </c>
      <c r="RRI67" s="880">
        <f t="shared" ref="RRI67" si="6324">RRI60*$C$66</f>
        <v>0</v>
      </c>
      <c r="RRK67" s="880">
        <f t="shared" ref="RRK67" si="6325">RRK60*$C$66</f>
        <v>0</v>
      </c>
      <c r="RRM67" s="880">
        <f t="shared" ref="RRM67" si="6326">RRM60*$C$66</f>
        <v>0</v>
      </c>
      <c r="RRO67" s="880">
        <f t="shared" ref="RRO67" si="6327">RRO60*$C$66</f>
        <v>0</v>
      </c>
      <c r="RRQ67" s="880">
        <f t="shared" ref="RRQ67" si="6328">RRQ60*$C$66</f>
        <v>0</v>
      </c>
      <c r="RRS67" s="880">
        <f t="shared" ref="RRS67" si="6329">RRS60*$C$66</f>
        <v>0</v>
      </c>
      <c r="RRU67" s="880">
        <f t="shared" ref="RRU67" si="6330">RRU60*$C$66</f>
        <v>0</v>
      </c>
      <c r="RRW67" s="880">
        <f t="shared" ref="RRW67" si="6331">RRW60*$C$66</f>
        <v>0</v>
      </c>
      <c r="RRY67" s="880">
        <f t="shared" ref="RRY67" si="6332">RRY60*$C$66</f>
        <v>0</v>
      </c>
      <c r="RSA67" s="880">
        <f t="shared" ref="RSA67" si="6333">RSA60*$C$66</f>
        <v>0</v>
      </c>
      <c r="RSC67" s="880">
        <f t="shared" ref="RSC67" si="6334">RSC60*$C$66</f>
        <v>0</v>
      </c>
      <c r="RSE67" s="880">
        <f t="shared" ref="RSE67" si="6335">RSE60*$C$66</f>
        <v>0</v>
      </c>
      <c r="RSG67" s="880">
        <f t="shared" ref="RSG67" si="6336">RSG60*$C$66</f>
        <v>0</v>
      </c>
      <c r="RSI67" s="880">
        <f t="shared" ref="RSI67" si="6337">RSI60*$C$66</f>
        <v>0</v>
      </c>
      <c r="RSK67" s="880">
        <f t="shared" ref="RSK67" si="6338">RSK60*$C$66</f>
        <v>0</v>
      </c>
      <c r="RSM67" s="880">
        <f t="shared" ref="RSM67" si="6339">RSM60*$C$66</f>
        <v>0</v>
      </c>
      <c r="RSO67" s="880">
        <f t="shared" ref="RSO67" si="6340">RSO60*$C$66</f>
        <v>0</v>
      </c>
      <c r="RSQ67" s="880">
        <f t="shared" ref="RSQ67" si="6341">RSQ60*$C$66</f>
        <v>0</v>
      </c>
      <c r="RSS67" s="880">
        <f t="shared" ref="RSS67" si="6342">RSS60*$C$66</f>
        <v>0</v>
      </c>
      <c r="RSU67" s="880">
        <f t="shared" ref="RSU67" si="6343">RSU60*$C$66</f>
        <v>0</v>
      </c>
      <c r="RSW67" s="880">
        <f t="shared" ref="RSW67" si="6344">RSW60*$C$66</f>
        <v>0</v>
      </c>
      <c r="RSY67" s="880">
        <f t="shared" ref="RSY67" si="6345">RSY60*$C$66</f>
        <v>0</v>
      </c>
      <c r="RTA67" s="880">
        <f t="shared" ref="RTA67" si="6346">RTA60*$C$66</f>
        <v>0</v>
      </c>
      <c r="RTC67" s="880">
        <f t="shared" ref="RTC67" si="6347">RTC60*$C$66</f>
        <v>0</v>
      </c>
      <c r="RTE67" s="880">
        <f t="shared" ref="RTE67" si="6348">RTE60*$C$66</f>
        <v>0</v>
      </c>
      <c r="RTG67" s="880">
        <f t="shared" ref="RTG67" si="6349">RTG60*$C$66</f>
        <v>0</v>
      </c>
      <c r="RTI67" s="880">
        <f t="shared" ref="RTI67" si="6350">RTI60*$C$66</f>
        <v>0</v>
      </c>
      <c r="RTK67" s="880">
        <f t="shared" ref="RTK67" si="6351">RTK60*$C$66</f>
        <v>0</v>
      </c>
      <c r="RTM67" s="880">
        <f t="shared" ref="RTM67" si="6352">RTM60*$C$66</f>
        <v>0</v>
      </c>
      <c r="RTO67" s="880">
        <f t="shared" ref="RTO67" si="6353">RTO60*$C$66</f>
        <v>0</v>
      </c>
      <c r="RTQ67" s="880">
        <f t="shared" ref="RTQ67" si="6354">RTQ60*$C$66</f>
        <v>0</v>
      </c>
      <c r="RTS67" s="880">
        <f t="shared" ref="RTS67" si="6355">RTS60*$C$66</f>
        <v>0</v>
      </c>
      <c r="RTU67" s="880">
        <f t="shared" ref="RTU67" si="6356">RTU60*$C$66</f>
        <v>0</v>
      </c>
      <c r="RTW67" s="880">
        <f t="shared" ref="RTW67" si="6357">RTW60*$C$66</f>
        <v>0</v>
      </c>
      <c r="RTY67" s="880">
        <f t="shared" ref="RTY67" si="6358">RTY60*$C$66</f>
        <v>0</v>
      </c>
      <c r="RUA67" s="880">
        <f t="shared" ref="RUA67" si="6359">RUA60*$C$66</f>
        <v>0</v>
      </c>
      <c r="RUC67" s="880">
        <f t="shared" ref="RUC67" si="6360">RUC60*$C$66</f>
        <v>0</v>
      </c>
      <c r="RUE67" s="880">
        <f t="shared" ref="RUE67" si="6361">RUE60*$C$66</f>
        <v>0</v>
      </c>
      <c r="RUG67" s="880">
        <f t="shared" ref="RUG67" si="6362">RUG60*$C$66</f>
        <v>0</v>
      </c>
      <c r="RUI67" s="880">
        <f t="shared" ref="RUI67" si="6363">RUI60*$C$66</f>
        <v>0</v>
      </c>
      <c r="RUK67" s="880">
        <f t="shared" ref="RUK67" si="6364">RUK60*$C$66</f>
        <v>0</v>
      </c>
      <c r="RUM67" s="880">
        <f t="shared" ref="RUM67" si="6365">RUM60*$C$66</f>
        <v>0</v>
      </c>
      <c r="RUO67" s="880">
        <f t="shared" ref="RUO67" si="6366">RUO60*$C$66</f>
        <v>0</v>
      </c>
      <c r="RUQ67" s="880">
        <f t="shared" ref="RUQ67" si="6367">RUQ60*$C$66</f>
        <v>0</v>
      </c>
      <c r="RUS67" s="880">
        <f t="shared" ref="RUS67" si="6368">RUS60*$C$66</f>
        <v>0</v>
      </c>
      <c r="RUU67" s="880">
        <f t="shared" ref="RUU67" si="6369">RUU60*$C$66</f>
        <v>0</v>
      </c>
      <c r="RUW67" s="880">
        <f t="shared" ref="RUW67" si="6370">RUW60*$C$66</f>
        <v>0</v>
      </c>
      <c r="RUY67" s="880">
        <f t="shared" ref="RUY67" si="6371">RUY60*$C$66</f>
        <v>0</v>
      </c>
      <c r="RVA67" s="880">
        <f t="shared" ref="RVA67" si="6372">RVA60*$C$66</f>
        <v>0</v>
      </c>
      <c r="RVC67" s="880">
        <f t="shared" ref="RVC67" si="6373">RVC60*$C$66</f>
        <v>0</v>
      </c>
      <c r="RVE67" s="880">
        <f t="shared" ref="RVE67" si="6374">RVE60*$C$66</f>
        <v>0</v>
      </c>
      <c r="RVG67" s="880">
        <f t="shared" ref="RVG67" si="6375">RVG60*$C$66</f>
        <v>0</v>
      </c>
      <c r="RVI67" s="880">
        <f t="shared" ref="RVI67" si="6376">RVI60*$C$66</f>
        <v>0</v>
      </c>
      <c r="RVK67" s="880">
        <f t="shared" ref="RVK67" si="6377">RVK60*$C$66</f>
        <v>0</v>
      </c>
      <c r="RVM67" s="880">
        <f t="shared" ref="RVM67" si="6378">RVM60*$C$66</f>
        <v>0</v>
      </c>
      <c r="RVO67" s="880">
        <f t="shared" ref="RVO67" si="6379">RVO60*$C$66</f>
        <v>0</v>
      </c>
      <c r="RVQ67" s="880">
        <f t="shared" ref="RVQ67" si="6380">RVQ60*$C$66</f>
        <v>0</v>
      </c>
      <c r="RVS67" s="880">
        <f t="shared" ref="RVS67" si="6381">RVS60*$C$66</f>
        <v>0</v>
      </c>
      <c r="RVU67" s="880">
        <f t="shared" ref="RVU67" si="6382">RVU60*$C$66</f>
        <v>0</v>
      </c>
      <c r="RVW67" s="880">
        <f t="shared" ref="RVW67" si="6383">RVW60*$C$66</f>
        <v>0</v>
      </c>
      <c r="RVY67" s="880">
        <f t="shared" ref="RVY67" si="6384">RVY60*$C$66</f>
        <v>0</v>
      </c>
      <c r="RWA67" s="880">
        <f t="shared" ref="RWA67" si="6385">RWA60*$C$66</f>
        <v>0</v>
      </c>
      <c r="RWC67" s="880">
        <f t="shared" ref="RWC67" si="6386">RWC60*$C$66</f>
        <v>0</v>
      </c>
      <c r="RWE67" s="880">
        <f t="shared" ref="RWE67" si="6387">RWE60*$C$66</f>
        <v>0</v>
      </c>
      <c r="RWG67" s="880">
        <f t="shared" ref="RWG67" si="6388">RWG60*$C$66</f>
        <v>0</v>
      </c>
      <c r="RWI67" s="880">
        <f t="shared" ref="RWI67" si="6389">RWI60*$C$66</f>
        <v>0</v>
      </c>
      <c r="RWK67" s="880">
        <f t="shared" ref="RWK67" si="6390">RWK60*$C$66</f>
        <v>0</v>
      </c>
      <c r="RWM67" s="880">
        <f t="shared" ref="RWM67" si="6391">RWM60*$C$66</f>
        <v>0</v>
      </c>
      <c r="RWO67" s="880">
        <f t="shared" ref="RWO67" si="6392">RWO60*$C$66</f>
        <v>0</v>
      </c>
      <c r="RWQ67" s="880">
        <f t="shared" ref="RWQ67" si="6393">RWQ60*$C$66</f>
        <v>0</v>
      </c>
      <c r="RWS67" s="880">
        <f t="shared" ref="RWS67" si="6394">RWS60*$C$66</f>
        <v>0</v>
      </c>
      <c r="RWU67" s="880">
        <f t="shared" ref="RWU67" si="6395">RWU60*$C$66</f>
        <v>0</v>
      </c>
      <c r="RWW67" s="880">
        <f t="shared" ref="RWW67" si="6396">RWW60*$C$66</f>
        <v>0</v>
      </c>
      <c r="RWY67" s="880">
        <f t="shared" ref="RWY67" si="6397">RWY60*$C$66</f>
        <v>0</v>
      </c>
      <c r="RXA67" s="880">
        <f t="shared" ref="RXA67" si="6398">RXA60*$C$66</f>
        <v>0</v>
      </c>
      <c r="RXC67" s="880">
        <f t="shared" ref="RXC67" si="6399">RXC60*$C$66</f>
        <v>0</v>
      </c>
      <c r="RXE67" s="880">
        <f t="shared" ref="RXE67" si="6400">RXE60*$C$66</f>
        <v>0</v>
      </c>
      <c r="RXG67" s="880">
        <f t="shared" ref="RXG67" si="6401">RXG60*$C$66</f>
        <v>0</v>
      </c>
      <c r="RXI67" s="880">
        <f t="shared" ref="RXI67" si="6402">RXI60*$C$66</f>
        <v>0</v>
      </c>
      <c r="RXK67" s="880">
        <f t="shared" ref="RXK67" si="6403">RXK60*$C$66</f>
        <v>0</v>
      </c>
      <c r="RXM67" s="880">
        <f t="shared" ref="RXM67" si="6404">RXM60*$C$66</f>
        <v>0</v>
      </c>
      <c r="RXO67" s="880">
        <f t="shared" ref="RXO67" si="6405">RXO60*$C$66</f>
        <v>0</v>
      </c>
      <c r="RXQ67" s="880">
        <f t="shared" ref="RXQ67" si="6406">RXQ60*$C$66</f>
        <v>0</v>
      </c>
      <c r="RXS67" s="880">
        <f t="shared" ref="RXS67" si="6407">RXS60*$C$66</f>
        <v>0</v>
      </c>
      <c r="RXU67" s="880">
        <f t="shared" ref="RXU67" si="6408">RXU60*$C$66</f>
        <v>0</v>
      </c>
      <c r="RXW67" s="880">
        <f t="shared" ref="RXW67" si="6409">RXW60*$C$66</f>
        <v>0</v>
      </c>
      <c r="RXY67" s="880">
        <f t="shared" ref="RXY67" si="6410">RXY60*$C$66</f>
        <v>0</v>
      </c>
      <c r="RYA67" s="880">
        <f t="shared" ref="RYA67" si="6411">RYA60*$C$66</f>
        <v>0</v>
      </c>
      <c r="RYC67" s="880">
        <f t="shared" ref="RYC67" si="6412">RYC60*$C$66</f>
        <v>0</v>
      </c>
      <c r="RYE67" s="880">
        <f t="shared" ref="RYE67" si="6413">RYE60*$C$66</f>
        <v>0</v>
      </c>
      <c r="RYG67" s="880">
        <f t="shared" ref="RYG67" si="6414">RYG60*$C$66</f>
        <v>0</v>
      </c>
      <c r="RYI67" s="880">
        <f t="shared" ref="RYI67" si="6415">RYI60*$C$66</f>
        <v>0</v>
      </c>
      <c r="RYK67" s="880">
        <f t="shared" ref="RYK67" si="6416">RYK60*$C$66</f>
        <v>0</v>
      </c>
      <c r="RYM67" s="880">
        <f t="shared" ref="RYM67" si="6417">RYM60*$C$66</f>
        <v>0</v>
      </c>
      <c r="RYO67" s="880">
        <f t="shared" ref="RYO67" si="6418">RYO60*$C$66</f>
        <v>0</v>
      </c>
      <c r="RYQ67" s="880">
        <f t="shared" ref="RYQ67" si="6419">RYQ60*$C$66</f>
        <v>0</v>
      </c>
      <c r="RYS67" s="880">
        <f t="shared" ref="RYS67" si="6420">RYS60*$C$66</f>
        <v>0</v>
      </c>
      <c r="RYU67" s="880">
        <f t="shared" ref="RYU67" si="6421">RYU60*$C$66</f>
        <v>0</v>
      </c>
      <c r="RYW67" s="880">
        <f t="shared" ref="RYW67" si="6422">RYW60*$C$66</f>
        <v>0</v>
      </c>
      <c r="RYY67" s="880">
        <f t="shared" ref="RYY67" si="6423">RYY60*$C$66</f>
        <v>0</v>
      </c>
      <c r="RZA67" s="880">
        <f t="shared" ref="RZA67" si="6424">RZA60*$C$66</f>
        <v>0</v>
      </c>
      <c r="RZC67" s="880">
        <f t="shared" ref="RZC67" si="6425">RZC60*$C$66</f>
        <v>0</v>
      </c>
      <c r="RZE67" s="880">
        <f t="shared" ref="RZE67" si="6426">RZE60*$C$66</f>
        <v>0</v>
      </c>
      <c r="RZG67" s="880">
        <f t="shared" ref="RZG67" si="6427">RZG60*$C$66</f>
        <v>0</v>
      </c>
      <c r="RZI67" s="880">
        <f t="shared" ref="RZI67" si="6428">RZI60*$C$66</f>
        <v>0</v>
      </c>
      <c r="RZK67" s="880">
        <f t="shared" ref="RZK67" si="6429">RZK60*$C$66</f>
        <v>0</v>
      </c>
      <c r="RZM67" s="880">
        <f t="shared" ref="RZM67" si="6430">RZM60*$C$66</f>
        <v>0</v>
      </c>
      <c r="RZO67" s="880">
        <f t="shared" ref="RZO67" si="6431">RZO60*$C$66</f>
        <v>0</v>
      </c>
      <c r="RZQ67" s="880">
        <f t="shared" ref="RZQ67" si="6432">RZQ60*$C$66</f>
        <v>0</v>
      </c>
      <c r="RZS67" s="880">
        <f t="shared" ref="RZS67" si="6433">RZS60*$C$66</f>
        <v>0</v>
      </c>
      <c r="RZU67" s="880">
        <f t="shared" ref="RZU67" si="6434">RZU60*$C$66</f>
        <v>0</v>
      </c>
      <c r="RZW67" s="880">
        <f t="shared" ref="RZW67" si="6435">RZW60*$C$66</f>
        <v>0</v>
      </c>
      <c r="RZY67" s="880">
        <f t="shared" ref="RZY67" si="6436">RZY60*$C$66</f>
        <v>0</v>
      </c>
      <c r="SAA67" s="880">
        <f t="shared" ref="SAA67" si="6437">SAA60*$C$66</f>
        <v>0</v>
      </c>
      <c r="SAC67" s="880">
        <f t="shared" ref="SAC67" si="6438">SAC60*$C$66</f>
        <v>0</v>
      </c>
      <c r="SAE67" s="880">
        <f t="shared" ref="SAE67" si="6439">SAE60*$C$66</f>
        <v>0</v>
      </c>
      <c r="SAG67" s="880">
        <f t="shared" ref="SAG67" si="6440">SAG60*$C$66</f>
        <v>0</v>
      </c>
      <c r="SAI67" s="880">
        <f t="shared" ref="SAI67" si="6441">SAI60*$C$66</f>
        <v>0</v>
      </c>
      <c r="SAK67" s="880">
        <f t="shared" ref="SAK67" si="6442">SAK60*$C$66</f>
        <v>0</v>
      </c>
      <c r="SAM67" s="880">
        <f t="shared" ref="SAM67" si="6443">SAM60*$C$66</f>
        <v>0</v>
      </c>
      <c r="SAO67" s="880">
        <f t="shared" ref="SAO67" si="6444">SAO60*$C$66</f>
        <v>0</v>
      </c>
      <c r="SAQ67" s="880">
        <f t="shared" ref="SAQ67" si="6445">SAQ60*$C$66</f>
        <v>0</v>
      </c>
      <c r="SAS67" s="880">
        <f t="shared" ref="SAS67" si="6446">SAS60*$C$66</f>
        <v>0</v>
      </c>
      <c r="SAU67" s="880">
        <f t="shared" ref="SAU67" si="6447">SAU60*$C$66</f>
        <v>0</v>
      </c>
      <c r="SAW67" s="880">
        <f t="shared" ref="SAW67" si="6448">SAW60*$C$66</f>
        <v>0</v>
      </c>
      <c r="SAY67" s="880">
        <f t="shared" ref="SAY67" si="6449">SAY60*$C$66</f>
        <v>0</v>
      </c>
      <c r="SBA67" s="880">
        <f t="shared" ref="SBA67" si="6450">SBA60*$C$66</f>
        <v>0</v>
      </c>
      <c r="SBC67" s="880">
        <f t="shared" ref="SBC67" si="6451">SBC60*$C$66</f>
        <v>0</v>
      </c>
      <c r="SBE67" s="880">
        <f t="shared" ref="SBE67" si="6452">SBE60*$C$66</f>
        <v>0</v>
      </c>
      <c r="SBG67" s="880">
        <f t="shared" ref="SBG67" si="6453">SBG60*$C$66</f>
        <v>0</v>
      </c>
      <c r="SBI67" s="880">
        <f t="shared" ref="SBI67" si="6454">SBI60*$C$66</f>
        <v>0</v>
      </c>
      <c r="SBK67" s="880">
        <f t="shared" ref="SBK67" si="6455">SBK60*$C$66</f>
        <v>0</v>
      </c>
      <c r="SBM67" s="880">
        <f t="shared" ref="SBM67" si="6456">SBM60*$C$66</f>
        <v>0</v>
      </c>
      <c r="SBO67" s="880">
        <f t="shared" ref="SBO67" si="6457">SBO60*$C$66</f>
        <v>0</v>
      </c>
      <c r="SBQ67" s="880">
        <f t="shared" ref="SBQ67" si="6458">SBQ60*$C$66</f>
        <v>0</v>
      </c>
      <c r="SBS67" s="880">
        <f t="shared" ref="SBS67" si="6459">SBS60*$C$66</f>
        <v>0</v>
      </c>
      <c r="SBU67" s="880">
        <f t="shared" ref="SBU67" si="6460">SBU60*$C$66</f>
        <v>0</v>
      </c>
      <c r="SBW67" s="880">
        <f t="shared" ref="SBW67" si="6461">SBW60*$C$66</f>
        <v>0</v>
      </c>
      <c r="SBY67" s="880">
        <f t="shared" ref="SBY67" si="6462">SBY60*$C$66</f>
        <v>0</v>
      </c>
      <c r="SCA67" s="880">
        <f t="shared" ref="SCA67" si="6463">SCA60*$C$66</f>
        <v>0</v>
      </c>
      <c r="SCC67" s="880">
        <f t="shared" ref="SCC67" si="6464">SCC60*$C$66</f>
        <v>0</v>
      </c>
      <c r="SCE67" s="880">
        <f t="shared" ref="SCE67" si="6465">SCE60*$C$66</f>
        <v>0</v>
      </c>
      <c r="SCG67" s="880">
        <f t="shared" ref="SCG67" si="6466">SCG60*$C$66</f>
        <v>0</v>
      </c>
      <c r="SCI67" s="880">
        <f t="shared" ref="SCI67" si="6467">SCI60*$C$66</f>
        <v>0</v>
      </c>
      <c r="SCK67" s="880">
        <f t="shared" ref="SCK67" si="6468">SCK60*$C$66</f>
        <v>0</v>
      </c>
      <c r="SCM67" s="880">
        <f t="shared" ref="SCM67" si="6469">SCM60*$C$66</f>
        <v>0</v>
      </c>
      <c r="SCO67" s="880">
        <f t="shared" ref="SCO67" si="6470">SCO60*$C$66</f>
        <v>0</v>
      </c>
      <c r="SCQ67" s="880">
        <f t="shared" ref="SCQ67" si="6471">SCQ60*$C$66</f>
        <v>0</v>
      </c>
      <c r="SCS67" s="880">
        <f t="shared" ref="SCS67" si="6472">SCS60*$C$66</f>
        <v>0</v>
      </c>
      <c r="SCU67" s="880">
        <f t="shared" ref="SCU67" si="6473">SCU60*$C$66</f>
        <v>0</v>
      </c>
      <c r="SCW67" s="880">
        <f t="shared" ref="SCW67" si="6474">SCW60*$C$66</f>
        <v>0</v>
      </c>
      <c r="SCY67" s="880">
        <f t="shared" ref="SCY67" si="6475">SCY60*$C$66</f>
        <v>0</v>
      </c>
      <c r="SDA67" s="880">
        <f t="shared" ref="SDA67" si="6476">SDA60*$C$66</f>
        <v>0</v>
      </c>
      <c r="SDC67" s="880">
        <f t="shared" ref="SDC67" si="6477">SDC60*$C$66</f>
        <v>0</v>
      </c>
      <c r="SDE67" s="880">
        <f t="shared" ref="SDE67" si="6478">SDE60*$C$66</f>
        <v>0</v>
      </c>
      <c r="SDG67" s="880">
        <f t="shared" ref="SDG67" si="6479">SDG60*$C$66</f>
        <v>0</v>
      </c>
      <c r="SDI67" s="880">
        <f t="shared" ref="SDI67" si="6480">SDI60*$C$66</f>
        <v>0</v>
      </c>
      <c r="SDK67" s="880">
        <f t="shared" ref="SDK67" si="6481">SDK60*$C$66</f>
        <v>0</v>
      </c>
      <c r="SDM67" s="880">
        <f t="shared" ref="SDM67" si="6482">SDM60*$C$66</f>
        <v>0</v>
      </c>
      <c r="SDO67" s="880">
        <f t="shared" ref="SDO67" si="6483">SDO60*$C$66</f>
        <v>0</v>
      </c>
      <c r="SDQ67" s="880">
        <f t="shared" ref="SDQ67" si="6484">SDQ60*$C$66</f>
        <v>0</v>
      </c>
      <c r="SDS67" s="880">
        <f t="shared" ref="SDS67" si="6485">SDS60*$C$66</f>
        <v>0</v>
      </c>
      <c r="SDU67" s="880">
        <f t="shared" ref="SDU67" si="6486">SDU60*$C$66</f>
        <v>0</v>
      </c>
      <c r="SDW67" s="880">
        <f t="shared" ref="SDW67" si="6487">SDW60*$C$66</f>
        <v>0</v>
      </c>
      <c r="SDY67" s="880">
        <f t="shared" ref="SDY67" si="6488">SDY60*$C$66</f>
        <v>0</v>
      </c>
      <c r="SEA67" s="880">
        <f t="shared" ref="SEA67" si="6489">SEA60*$C$66</f>
        <v>0</v>
      </c>
      <c r="SEC67" s="880">
        <f t="shared" ref="SEC67" si="6490">SEC60*$C$66</f>
        <v>0</v>
      </c>
      <c r="SEE67" s="880">
        <f t="shared" ref="SEE67" si="6491">SEE60*$C$66</f>
        <v>0</v>
      </c>
      <c r="SEG67" s="880">
        <f t="shared" ref="SEG67" si="6492">SEG60*$C$66</f>
        <v>0</v>
      </c>
      <c r="SEI67" s="880">
        <f t="shared" ref="SEI67" si="6493">SEI60*$C$66</f>
        <v>0</v>
      </c>
      <c r="SEK67" s="880">
        <f t="shared" ref="SEK67" si="6494">SEK60*$C$66</f>
        <v>0</v>
      </c>
      <c r="SEM67" s="880">
        <f t="shared" ref="SEM67" si="6495">SEM60*$C$66</f>
        <v>0</v>
      </c>
      <c r="SEO67" s="880">
        <f t="shared" ref="SEO67" si="6496">SEO60*$C$66</f>
        <v>0</v>
      </c>
      <c r="SEQ67" s="880">
        <f t="shared" ref="SEQ67" si="6497">SEQ60*$C$66</f>
        <v>0</v>
      </c>
      <c r="SES67" s="880">
        <f t="shared" ref="SES67" si="6498">SES60*$C$66</f>
        <v>0</v>
      </c>
      <c r="SEU67" s="880">
        <f t="shared" ref="SEU67" si="6499">SEU60*$C$66</f>
        <v>0</v>
      </c>
      <c r="SEW67" s="880">
        <f t="shared" ref="SEW67" si="6500">SEW60*$C$66</f>
        <v>0</v>
      </c>
      <c r="SEY67" s="880">
        <f t="shared" ref="SEY67" si="6501">SEY60*$C$66</f>
        <v>0</v>
      </c>
      <c r="SFA67" s="880">
        <f t="shared" ref="SFA67" si="6502">SFA60*$C$66</f>
        <v>0</v>
      </c>
      <c r="SFC67" s="880">
        <f t="shared" ref="SFC67" si="6503">SFC60*$C$66</f>
        <v>0</v>
      </c>
      <c r="SFE67" s="880">
        <f t="shared" ref="SFE67" si="6504">SFE60*$C$66</f>
        <v>0</v>
      </c>
      <c r="SFG67" s="880">
        <f t="shared" ref="SFG67" si="6505">SFG60*$C$66</f>
        <v>0</v>
      </c>
      <c r="SFI67" s="880">
        <f t="shared" ref="SFI67" si="6506">SFI60*$C$66</f>
        <v>0</v>
      </c>
      <c r="SFK67" s="880">
        <f t="shared" ref="SFK67" si="6507">SFK60*$C$66</f>
        <v>0</v>
      </c>
      <c r="SFM67" s="880">
        <f t="shared" ref="SFM67" si="6508">SFM60*$C$66</f>
        <v>0</v>
      </c>
      <c r="SFO67" s="880">
        <f t="shared" ref="SFO67" si="6509">SFO60*$C$66</f>
        <v>0</v>
      </c>
      <c r="SFQ67" s="880">
        <f t="shared" ref="SFQ67" si="6510">SFQ60*$C$66</f>
        <v>0</v>
      </c>
      <c r="SFS67" s="880">
        <f t="shared" ref="SFS67" si="6511">SFS60*$C$66</f>
        <v>0</v>
      </c>
      <c r="SFU67" s="880">
        <f t="shared" ref="SFU67" si="6512">SFU60*$C$66</f>
        <v>0</v>
      </c>
      <c r="SFW67" s="880">
        <f t="shared" ref="SFW67" si="6513">SFW60*$C$66</f>
        <v>0</v>
      </c>
      <c r="SFY67" s="880">
        <f t="shared" ref="SFY67" si="6514">SFY60*$C$66</f>
        <v>0</v>
      </c>
      <c r="SGA67" s="880">
        <f t="shared" ref="SGA67" si="6515">SGA60*$C$66</f>
        <v>0</v>
      </c>
      <c r="SGC67" s="880">
        <f t="shared" ref="SGC67" si="6516">SGC60*$C$66</f>
        <v>0</v>
      </c>
      <c r="SGE67" s="880">
        <f t="shared" ref="SGE67" si="6517">SGE60*$C$66</f>
        <v>0</v>
      </c>
      <c r="SGG67" s="880">
        <f t="shared" ref="SGG67" si="6518">SGG60*$C$66</f>
        <v>0</v>
      </c>
      <c r="SGI67" s="880">
        <f t="shared" ref="SGI67" si="6519">SGI60*$C$66</f>
        <v>0</v>
      </c>
      <c r="SGK67" s="880">
        <f t="shared" ref="SGK67" si="6520">SGK60*$C$66</f>
        <v>0</v>
      </c>
      <c r="SGM67" s="880">
        <f t="shared" ref="SGM67" si="6521">SGM60*$C$66</f>
        <v>0</v>
      </c>
      <c r="SGO67" s="880">
        <f t="shared" ref="SGO67" si="6522">SGO60*$C$66</f>
        <v>0</v>
      </c>
      <c r="SGQ67" s="880">
        <f t="shared" ref="SGQ67" si="6523">SGQ60*$C$66</f>
        <v>0</v>
      </c>
      <c r="SGS67" s="880">
        <f t="shared" ref="SGS67" si="6524">SGS60*$C$66</f>
        <v>0</v>
      </c>
      <c r="SGU67" s="880">
        <f t="shared" ref="SGU67" si="6525">SGU60*$C$66</f>
        <v>0</v>
      </c>
      <c r="SGW67" s="880">
        <f t="shared" ref="SGW67" si="6526">SGW60*$C$66</f>
        <v>0</v>
      </c>
      <c r="SGY67" s="880">
        <f t="shared" ref="SGY67" si="6527">SGY60*$C$66</f>
        <v>0</v>
      </c>
      <c r="SHA67" s="880">
        <f t="shared" ref="SHA67" si="6528">SHA60*$C$66</f>
        <v>0</v>
      </c>
      <c r="SHC67" s="880">
        <f t="shared" ref="SHC67" si="6529">SHC60*$C$66</f>
        <v>0</v>
      </c>
      <c r="SHE67" s="880">
        <f t="shared" ref="SHE67" si="6530">SHE60*$C$66</f>
        <v>0</v>
      </c>
      <c r="SHG67" s="880">
        <f t="shared" ref="SHG67" si="6531">SHG60*$C$66</f>
        <v>0</v>
      </c>
      <c r="SHI67" s="880">
        <f t="shared" ref="SHI67" si="6532">SHI60*$C$66</f>
        <v>0</v>
      </c>
      <c r="SHK67" s="880">
        <f t="shared" ref="SHK67" si="6533">SHK60*$C$66</f>
        <v>0</v>
      </c>
      <c r="SHM67" s="880">
        <f t="shared" ref="SHM67" si="6534">SHM60*$C$66</f>
        <v>0</v>
      </c>
      <c r="SHO67" s="880">
        <f t="shared" ref="SHO67" si="6535">SHO60*$C$66</f>
        <v>0</v>
      </c>
      <c r="SHQ67" s="880">
        <f t="shared" ref="SHQ67" si="6536">SHQ60*$C$66</f>
        <v>0</v>
      </c>
      <c r="SHS67" s="880">
        <f t="shared" ref="SHS67" si="6537">SHS60*$C$66</f>
        <v>0</v>
      </c>
      <c r="SHU67" s="880">
        <f t="shared" ref="SHU67" si="6538">SHU60*$C$66</f>
        <v>0</v>
      </c>
      <c r="SHW67" s="880">
        <f t="shared" ref="SHW67" si="6539">SHW60*$C$66</f>
        <v>0</v>
      </c>
      <c r="SHY67" s="880">
        <f t="shared" ref="SHY67" si="6540">SHY60*$C$66</f>
        <v>0</v>
      </c>
      <c r="SIA67" s="880">
        <f t="shared" ref="SIA67" si="6541">SIA60*$C$66</f>
        <v>0</v>
      </c>
      <c r="SIC67" s="880">
        <f t="shared" ref="SIC67" si="6542">SIC60*$C$66</f>
        <v>0</v>
      </c>
      <c r="SIE67" s="880">
        <f t="shared" ref="SIE67" si="6543">SIE60*$C$66</f>
        <v>0</v>
      </c>
      <c r="SIG67" s="880">
        <f t="shared" ref="SIG67" si="6544">SIG60*$C$66</f>
        <v>0</v>
      </c>
      <c r="SII67" s="880">
        <f t="shared" ref="SII67" si="6545">SII60*$C$66</f>
        <v>0</v>
      </c>
      <c r="SIK67" s="880">
        <f t="shared" ref="SIK67" si="6546">SIK60*$C$66</f>
        <v>0</v>
      </c>
      <c r="SIM67" s="880">
        <f t="shared" ref="SIM67" si="6547">SIM60*$C$66</f>
        <v>0</v>
      </c>
      <c r="SIO67" s="880">
        <f t="shared" ref="SIO67" si="6548">SIO60*$C$66</f>
        <v>0</v>
      </c>
      <c r="SIQ67" s="880">
        <f t="shared" ref="SIQ67" si="6549">SIQ60*$C$66</f>
        <v>0</v>
      </c>
      <c r="SIS67" s="880">
        <f t="shared" ref="SIS67" si="6550">SIS60*$C$66</f>
        <v>0</v>
      </c>
      <c r="SIU67" s="880">
        <f t="shared" ref="SIU67" si="6551">SIU60*$C$66</f>
        <v>0</v>
      </c>
      <c r="SIW67" s="880">
        <f t="shared" ref="SIW67" si="6552">SIW60*$C$66</f>
        <v>0</v>
      </c>
      <c r="SIY67" s="880">
        <f t="shared" ref="SIY67" si="6553">SIY60*$C$66</f>
        <v>0</v>
      </c>
      <c r="SJA67" s="880">
        <f t="shared" ref="SJA67" si="6554">SJA60*$C$66</f>
        <v>0</v>
      </c>
      <c r="SJC67" s="880">
        <f t="shared" ref="SJC67" si="6555">SJC60*$C$66</f>
        <v>0</v>
      </c>
      <c r="SJE67" s="880">
        <f t="shared" ref="SJE67" si="6556">SJE60*$C$66</f>
        <v>0</v>
      </c>
      <c r="SJG67" s="880">
        <f t="shared" ref="SJG67" si="6557">SJG60*$C$66</f>
        <v>0</v>
      </c>
      <c r="SJI67" s="880">
        <f t="shared" ref="SJI67" si="6558">SJI60*$C$66</f>
        <v>0</v>
      </c>
      <c r="SJK67" s="880">
        <f t="shared" ref="SJK67" si="6559">SJK60*$C$66</f>
        <v>0</v>
      </c>
      <c r="SJM67" s="880">
        <f t="shared" ref="SJM67" si="6560">SJM60*$C$66</f>
        <v>0</v>
      </c>
      <c r="SJO67" s="880">
        <f t="shared" ref="SJO67" si="6561">SJO60*$C$66</f>
        <v>0</v>
      </c>
      <c r="SJQ67" s="880">
        <f t="shared" ref="SJQ67" si="6562">SJQ60*$C$66</f>
        <v>0</v>
      </c>
      <c r="SJS67" s="880">
        <f t="shared" ref="SJS67" si="6563">SJS60*$C$66</f>
        <v>0</v>
      </c>
      <c r="SJU67" s="880">
        <f t="shared" ref="SJU67" si="6564">SJU60*$C$66</f>
        <v>0</v>
      </c>
      <c r="SJW67" s="880">
        <f t="shared" ref="SJW67" si="6565">SJW60*$C$66</f>
        <v>0</v>
      </c>
      <c r="SJY67" s="880">
        <f t="shared" ref="SJY67" si="6566">SJY60*$C$66</f>
        <v>0</v>
      </c>
      <c r="SKA67" s="880">
        <f t="shared" ref="SKA67" si="6567">SKA60*$C$66</f>
        <v>0</v>
      </c>
      <c r="SKC67" s="880">
        <f t="shared" ref="SKC67" si="6568">SKC60*$C$66</f>
        <v>0</v>
      </c>
      <c r="SKE67" s="880">
        <f t="shared" ref="SKE67" si="6569">SKE60*$C$66</f>
        <v>0</v>
      </c>
      <c r="SKG67" s="880">
        <f t="shared" ref="SKG67" si="6570">SKG60*$C$66</f>
        <v>0</v>
      </c>
      <c r="SKI67" s="880">
        <f t="shared" ref="SKI67" si="6571">SKI60*$C$66</f>
        <v>0</v>
      </c>
      <c r="SKK67" s="880">
        <f t="shared" ref="SKK67" si="6572">SKK60*$C$66</f>
        <v>0</v>
      </c>
      <c r="SKM67" s="880">
        <f t="shared" ref="SKM67" si="6573">SKM60*$C$66</f>
        <v>0</v>
      </c>
      <c r="SKO67" s="880">
        <f t="shared" ref="SKO67" si="6574">SKO60*$C$66</f>
        <v>0</v>
      </c>
      <c r="SKQ67" s="880">
        <f t="shared" ref="SKQ67" si="6575">SKQ60*$C$66</f>
        <v>0</v>
      </c>
      <c r="SKS67" s="880">
        <f t="shared" ref="SKS67" si="6576">SKS60*$C$66</f>
        <v>0</v>
      </c>
      <c r="SKU67" s="880">
        <f t="shared" ref="SKU67" si="6577">SKU60*$C$66</f>
        <v>0</v>
      </c>
      <c r="SKW67" s="880">
        <f t="shared" ref="SKW67" si="6578">SKW60*$C$66</f>
        <v>0</v>
      </c>
      <c r="SKY67" s="880">
        <f t="shared" ref="SKY67" si="6579">SKY60*$C$66</f>
        <v>0</v>
      </c>
      <c r="SLA67" s="880">
        <f t="shared" ref="SLA67" si="6580">SLA60*$C$66</f>
        <v>0</v>
      </c>
      <c r="SLC67" s="880">
        <f t="shared" ref="SLC67" si="6581">SLC60*$C$66</f>
        <v>0</v>
      </c>
      <c r="SLE67" s="880">
        <f t="shared" ref="SLE67" si="6582">SLE60*$C$66</f>
        <v>0</v>
      </c>
      <c r="SLG67" s="880">
        <f t="shared" ref="SLG67" si="6583">SLG60*$C$66</f>
        <v>0</v>
      </c>
      <c r="SLI67" s="880">
        <f t="shared" ref="SLI67" si="6584">SLI60*$C$66</f>
        <v>0</v>
      </c>
      <c r="SLK67" s="880">
        <f t="shared" ref="SLK67" si="6585">SLK60*$C$66</f>
        <v>0</v>
      </c>
      <c r="SLM67" s="880">
        <f t="shared" ref="SLM67" si="6586">SLM60*$C$66</f>
        <v>0</v>
      </c>
      <c r="SLO67" s="880">
        <f t="shared" ref="SLO67" si="6587">SLO60*$C$66</f>
        <v>0</v>
      </c>
      <c r="SLQ67" s="880">
        <f t="shared" ref="SLQ67" si="6588">SLQ60*$C$66</f>
        <v>0</v>
      </c>
      <c r="SLS67" s="880">
        <f t="shared" ref="SLS67" si="6589">SLS60*$C$66</f>
        <v>0</v>
      </c>
      <c r="SLU67" s="880">
        <f t="shared" ref="SLU67" si="6590">SLU60*$C$66</f>
        <v>0</v>
      </c>
      <c r="SLW67" s="880">
        <f t="shared" ref="SLW67" si="6591">SLW60*$C$66</f>
        <v>0</v>
      </c>
      <c r="SLY67" s="880">
        <f t="shared" ref="SLY67" si="6592">SLY60*$C$66</f>
        <v>0</v>
      </c>
      <c r="SMA67" s="880">
        <f t="shared" ref="SMA67" si="6593">SMA60*$C$66</f>
        <v>0</v>
      </c>
      <c r="SMC67" s="880">
        <f t="shared" ref="SMC67" si="6594">SMC60*$C$66</f>
        <v>0</v>
      </c>
      <c r="SME67" s="880">
        <f t="shared" ref="SME67" si="6595">SME60*$C$66</f>
        <v>0</v>
      </c>
      <c r="SMG67" s="880">
        <f t="shared" ref="SMG67" si="6596">SMG60*$C$66</f>
        <v>0</v>
      </c>
      <c r="SMI67" s="880">
        <f t="shared" ref="SMI67" si="6597">SMI60*$C$66</f>
        <v>0</v>
      </c>
      <c r="SMK67" s="880">
        <f t="shared" ref="SMK67" si="6598">SMK60*$C$66</f>
        <v>0</v>
      </c>
      <c r="SMM67" s="880">
        <f t="shared" ref="SMM67" si="6599">SMM60*$C$66</f>
        <v>0</v>
      </c>
      <c r="SMO67" s="880">
        <f t="shared" ref="SMO67" si="6600">SMO60*$C$66</f>
        <v>0</v>
      </c>
      <c r="SMQ67" s="880">
        <f t="shared" ref="SMQ67" si="6601">SMQ60*$C$66</f>
        <v>0</v>
      </c>
      <c r="SMS67" s="880">
        <f t="shared" ref="SMS67" si="6602">SMS60*$C$66</f>
        <v>0</v>
      </c>
      <c r="SMU67" s="880">
        <f t="shared" ref="SMU67" si="6603">SMU60*$C$66</f>
        <v>0</v>
      </c>
      <c r="SMW67" s="880">
        <f t="shared" ref="SMW67" si="6604">SMW60*$C$66</f>
        <v>0</v>
      </c>
      <c r="SMY67" s="880">
        <f t="shared" ref="SMY67" si="6605">SMY60*$C$66</f>
        <v>0</v>
      </c>
      <c r="SNA67" s="880">
        <f t="shared" ref="SNA67" si="6606">SNA60*$C$66</f>
        <v>0</v>
      </c>
      <c r="SNC67" s="880">
        <f t="shared" ref="SNC67" si="6607">SNC60*$C$66</f>
        <v>0</v>
      </c>
      <c r="SNE67" s="880">
        <f t="shared" ref="SNE67" si="6608">SNE60*$C$66</f>
        <v>0</v>
      </c>
      <c r="SNG67" s="880">
        <f t="shared" ref="SNG67" si="6609">SNG60*$C$66</f>
        <v>0</v>
      </c>
      <c r="SNI67" s="880">
        <f t="shared" ref="SNI67" si="6610">SNI60*$C$66</f>
        <v>0</v>
      </c>
      <c r="SNK67" s="880">
        <f t="shared" ref="SNK67" si="6611">SNK60*$C$66</f>
        <v>0</v>
      </c>
      <c r="SNM67" s="880">
        <f t="shared" ref="SNM67" si="6612">SNM60*$C$66</f>
        <v>0</v>
      </c>
      <c r="SNO67" s="880">
        <f t="shared" ref="SNO67" si="6613">SNO60*$C$66</f>
        <v>0</v>
      </c>
      <c r="SNQ67" s="880">
        <f t="shared" ref="SNQ67" si="6614">SNQ60*$C$66</f>
        <v>0</v>
      </c>
      <c r="SNS67" s="880">
        <f t="shared" ref="SNS67" si="6615">SNS60*$C$66</f>
        <v>0</v>
      </c>
      <c r="SNU67" s="880">
        <f t="shared" ref="SNU67" si="6616">SNU60*$C$66</f>
        <v>0</v>
      </c>
      <c r="SNW67" s="880">
        <f t="shared" ref="SNW67" si="6617">SNW60*$C$66</f>
        <v>0</v>
      </c>
      <c r="SNY67" s="880">
        <f t="shared" ref="SNY67" si="6618">SNY60*$C$66</f>
        <v>0</v>
      </c>
      <c r="SOA67" s="880">
        <f t="shared" ref="SOA67" si="6619">SOA60*$C$66</f>
        <v>0</v>
      </c>
      <c r="SOC67" s="880">
        <f t="shared" ref="SOC67" si="6620">SOC60*$C$66</f>
        <v>0</v>
      </c>
      <c r="SOE67" s="880">
        <f t="shared" ref="SOE67" si="6621">SOE60*$C$66</f>
        <v>0</v>
      </c>
      <c r="SOG67" s="880">
        <f t="shared" ref="SOG67" si="6622">SOG60*$C$66</f>
        <v>0</v>
      </c>
      <c r="SOI67" s="880">
        <f t="shared" ref="SOI67" si="6623">SOI60*$C$66</f>
        <v>0</v>
      </c>
      <c r="SOK67" s="880">
        <f t="shared" ref="SOK67" si="6624">SOK60*$C$66</f>
        <v>0</v>
      </c>
      <c r="SOM67" s="880">
        <f t="shared" ref="SOM67" si="6625">SOM60*$C$66</f>
        <v>0</v>
      </c>
      <c r="SOO67" s="880">
        <f t="shared" ref="SOO67" si="6626">SOO60*$C$66</f>
        <v>0</v>
      </c>
      <c r="SOQ67" s="880">
        <f t="shared" ref="SOQ67" si="6627">SOQ60*$C$66</f>
        <v>0</v>
      </c>
      <c r="SOS67" s="880">
        <f t="shared" ref="SOS67" si="6628">SOS60*$C$66</f>
        <v>0</v>
      </c>
      <c r="SOU67" s="880">
        <f t="shared" ref="SOU67" si="6629">SOU60*$C$66</f>
        <v>0</v>
      </c>
      <c r="SOW67" s="880">
        <f t="shared" ref="SOW67" si="6630">SOW60*$C$66</f>
        <v>0</v>
      </c>
      <c r="SOY67" s="880">
        <f t="shared" ref="SOY67" si="6631">SOY60*$C$66</f>
        <v>0</v>
      </c>
      <c r="SPA67" s="880">
        <f t="shared" ref="SPA67" si="6632">SPA60*$C$66</f>
        <v>0</v>
      </c>
      <c r="SPC67" s="880">
        <f t="shared" ref="SPC67" si="6633">SPC60*$C$66</f>
        <v>0</v>
      </c>
      <c r="SPE67" s="880">
        <f t="shared" ref="SPE67" si="6634">SPE60*$C$66</f>
        <v>0</v>
      </c>
      <c r="SPG67" s="880">
        <f t="shared" ref="SPG67" si="6635">SPG60*$C$66</f>
        <v>0</v>
      </c>
      <c r="SPI67" s="880">
        <f t="shared" ref="SPI67" si="6636">SPI60*$C$66</f>
        <v>0</v>
      </c>
      <c r="SPK67" s="880">
        <f t="shared" ref="SPK67" si="6637">SPK60*$C$66</f>
        <v>0</v>
      </c>
      <c r="SPM67" s="880">
        <f t="shared" ref="SPM67" si="6638">SPM60*$C$66</f>
        <v>0</v>
      </c>
      <c r="SPO67" s="880">
        <f t="shared" ref="SPO67" si="6639">SPO60*$C$66</f>
        <v>0</v>
      </c>
      <c r="SPQ67" s="880">
        <f t="shared" ref="SPQ67" si="6640">SPQ60*$C$66</f>
        <v>0</v>
      </c>
      <c r="SPS67" s="880">
        <f t="shared" ref="SPS67" si="6641">SPS60*$C$66</f>
        <v>0</v>
      </c>
      <c r="SPU67" s="880">
        <f t="shared" ref="SPU67" si="6642">SPU60*$C$66</f>
        <v>0</v>
      </c>
      <c r="SPW67" s="880">
        <f t="shared" ref="SPW67" si="6643">SPW60*$C$66</f>
        <v>0</v>
      </c>
      <c r="SPY67" s="880">
        <f t="shared" ref="SPY67" si="6644">SPY60*$C$66</f>
        <v>0</v>
      </c>
      <c r="SQA67" s="880">
        <f t="shared" ref="SQA67" si="6645">SQA60*$C$66</f>
        <v>0</v>
      </c>
      <c r="SQC67" s="880">
        <f t="shared" ref="SQC67" si="6646">SQC60*$C$66</f>
        <v>0</v>
      </c>
      <c r="SQE67" s="880">
        <f t="shared" ref="SQE67" si="6647">SQE60*$C$66</f>
        <v>0</v>
      </c>
      <c r="SQG67" s="880">
        <f t="shared" ref="SQG67" si="6648">SQG60*$C$66</f>
        <v>0</v>
      </c>
      <c r="SQI67" s="880">
        <f t="shared" ref="SQI67" si="6649">SQI60*$C$66</f>
        <v>0</v>
      </c>
      <c r="SQK67" s="880">
        <f t="shared" ref="SQK67" si="6650">SQK60*$C$66</f>
        <v>0</v>
      </c>
      <c r="SQM67" s="880">
        <f t="shared" ref="SQM67" si="6651">SQM60*$C$66</f>
        <v>0</v>
      </c>
      <c r="SQO67" s="880">
        <f t="shared" ref="SQO67" si="6652">SQO60*$C$66</f>
        <v>0</v>
      </c>
      <c r="SQQ67" s="880">
        <f t="shared" ref="SQQ67" si="6653">SQQ60*$C$66</f>
        <v>0</v>
      </c>
      <c r="SQS67" s="880">
        <f t="shared" ref="SQS67" si="6654">SQS60*$C$66</f>
        <v>0</v>
      </c>
      <c r="SQU67" s="880">
        <f t="shared" ref="SQU67" si="6655">SQU60*$C$66</f>
        <v>0</v>
      </c>
      <c r="SQW67" s="880">
        <f t="shared" ref="SQW67" si="6656">SQW60*$C$66</f>
        <v>0</v>
      </c>
      <c r="SQY67" s="880">
        <f t="shared" ref="SQY67" si="6657">SQY60*$C$66</f>
        <v>0</v>
      </c>
      <c r="SRA67" s="880">
        <f t="shared" ref="SRA67" si="6658">SRA60*$C$66</f>
        <v>0</v>
      </c>
      <c r="SRC67" s="880">
        <f t="shared" ref="SRC67" si="6659">SRC60*$C$66</f>
        <v>0</v>
      </c>
      <c r="SRE67" s="880">
        <f t="shared" ref="SRE67" si="6660">SRE60*$C$66</f>
        <v>0</v>
      </c>
      <c r="SRG67" s="880">
        <f t="shared" ref="SRG67" si="6661">SRG60*$C$66</f>
        <v>0</v>
      </c>
      <c r="SRI67" s="880">
        <f t="shared" ref="SRI67" si="6662">SRI60*$C$66</f>
        <v>0</v>
      </c>
      <c r="SRK67" s="880">
        <f t="shared" ref="SRK67" si="6663">SRK60*$C$66</f>
        <v>0</v>
      </c>
      <c r="SRM67" s="880">
        <f t="shared" ref="SRM67" si="6664">SRM60*$C$66</f>
        <v>0</v>
      </c>
      <c r="SRO67" s="880">
        <f t="shared" ref="SRO67" si="6665">SRO60*$C$66</f>
        <v>0</v>
      </c>
      <c r="SRQ67" s="880">
        <f t="shared" ref="SRQ67" si="6666">SRQ60*$C$66</f>
        <v>0</v>
      </c>
      <c r="SRS67" s="880">
        <f t="shared" ref="SRS67" si="6667">SRS60*$C$66</f>
        <v>0</v>
      </c>
      <c r="SRU67" s="880">
        <f t="shared" ref="SRU67" si="6668">SRU60*$C$66</f>
        <v>0</v>
      </c>
      <c r="SRW67" s="880">
        <f t="shared" ref="SRW67" si="6669">SRW60*$C$66</f>
        <v>0</v>
      </c>
      <c r="SRY67" s="880">
        <f t="shared" ref="SRY67" si="6670">SRY60*$C$66</f>
        <v>0</v>
      </c>
      <c r="SSA67" s="880">
        <f t="shared" ref="SSA67" si="6671">SSA60*$C$66</f>
        <v>0</v>
      </c>
      <c r="SSC67" s="880">
        <f t="shared" ref="SSC67" si="6672">SSC60*$C$66</f>
        <v>0</v>
      </c>
      <c r="SSE67" s="880">
        <f t="shared" ref="SSE67" si="6673">SSE60*$C$66</f>
        <v>0</v>
      </c>
      <c r="SSG67" s="880">
        <f t="shared" ref="SSG67" si="6674">SSG60*$C$66</f>
        <v>0</v>
      </c>
      <c r="SSI67" s="880">
        <f t="shared" ref="SSI67" si="6675">SSI60*$C$66</f>
        <v>0</v>
      </c>
      <c r="SSK67" s="880">
        <f t="shared" ref="SSK67" si="6676">SSK60*$C$66</f>
        <v>0</v>
      </c>
      <c r="SSM67" s="880">
        <f t="shared" ref="SSM67" si="6677">SSM60*$C$66</f>
        <v>0</v>
      </c>
      <c r="SSO67" s="880">
        <f t="shared" ref="SSO67" si="6678">SSO60*$C$66</f>
        <v>0</v>
      </c>
      <c r="SSQ67" s="880">
        <f t="shared" ref="SSQ67" si="6679">SSQ60*$C$66</f>
        <v>0</v>
      </c>
      <c r="SSS67" s="880">
        <f t="shared" ref="SSS67" si="6680">SSS60*$C$66</f>
        <v>0</v>
      </c>
      <c r="SSU67" s="880">
        <f t="shared" ref="SSU67" si="6681">SSU60*$C$66</f>
        <v>0</v>
      </c>
      <c r="SSW67" s="880">
        <f t="shared" ref="SSW67" si="6682">SSW60*$C$66</f>
        <v>0</v>
      </c>
      <c r="SSY67" s="880">
        <f t="shared" ref="SSY67" si="6683">SSY60*$C$66</f>
        <v>0</v>
      </c>
      <c r="STA67" s="880">
        <f t="shared" ref="STA67" si="6684">STA60*$C$66</f>
        <v>0</v>
      </c>
      <c r="STC67" s="880">
        <f t="shared" ref="STC67" si="6685">STC60*$C$66</f>
        <v>0</v>
      </c>
      <c r="STE67" s="880">
        <f t="shared" ref="STE67" si="6686">STE60*$C$66</f>
        <v>0</v>
      </c>
      <c r="STG67" s="880">
        <f t="shared" ref="STG67" si="6687">STG60*$C$66</f>
        <v>0</v>
      </c>
      <c r="STI67" s="880">
        <f t="shared" ref="STI67" si="6688">STI60*$C$66</f>
        <v>0</v>
      </c>
      <c r="STK67" s="880">
        <f t="shared" ref="STK67" si="6689">STK60*$C$66</f>
        <v>0</v>
      </c>
      <c r="STM67" s="880">
        <f t="shared" ref="STM67" si="6690">STM60*$C$66</f>
        <v>0</v>
      </c>
      <c r="STO67" s="880">
        <f t="shared" ref="STO67" si="6691">STO60*$C$66</f>
        <v>0</v>
      </c>
      <c r="STQ67" s="880">
        <f t="shared" ref="STQ67" si="6692">STQ60*$C$66</f>
        <v>0</v>
      </c>
      <c r="STS67" s="880">
        <f t="shared" ref="STS67" si="6693">STS60*$C$66</f>
        <v>0</v>
      </c>
      <c r="STU67" s="880">
        <f t="shared" ref="STU67" si="6694">STU60*$C$66</f>
        <v>0</v>
      </c>
      <c r="STW67" s="880">
        <f t="shared" ref="STW67" si="6695">STW60*$C$66</f>
        <v>0</v>
      </c>
      <c r="STY67" s="880">
        <f t="shared" ref="STY67" si="6696">STY60*$C$66</f>
        <v>0</v>
      </c>
      <c r="SUA67" s="880">
        <f t="shared" ref="SUA67" si="6697">SUA60*$C$66</f>
        <v>0</v>
      </c>
      <c r="SUC67" s="880">
        <f t="shared" ref="SUC67" si="6698">SUC60*$C$66</f>
        <v>0</v>
      </c>
      <c r="SUE67" s="880">
        <f t="shared" ref="SUE67" si="6699">SUE60*$C$66</f>
        <v>0</v>
      </c>
      <c r="SUG67" s="880">
        <f t="shared" ref="SUG67" si="6700">SUG60*$C$66</f>
        <v>0</v>
      </c>
      <c r="SUI67" s="880">
        <f t="shared" ref="SUI67" si="6701">SUI60*$C$66</f>
        <v>0</v>
      </c>
      <c r="SUK67" s="880">
        <f t="shared" ref="SUK67" si="6702">SUK60*$C$66</f>
        <v>0</v>
      </c>
      <c r="SUM67" s="880">
        <f t="shared" ref="SUM67" si="6703">SUM60*$C$66</f>
        <v>0</v>
      </c>
      <c r="SUO67" s="880">
        <f t="shared" ref="SUO67" si="6704">SUO60*$C$66</f>
        <v>0</v>
      </c>
      <c r="SUQ67" s="880">
        <f t="shared" ref="SUQ67" si="6705">SUQ60*$C$66</f>
        <v>0</v>
      </c>
      <c r="SUS67" s="880">
        <f t="shared" ref="SUS67" si="6706">SUS60*$C$66</f>
        <v>0</v>
      </c>
      <c r="SUU67" s="880">
        <f t="shared" ref="SUU67" si="6707">SUU60*$C$66</f>
        <v>0</v>
      </c>
      <c r="SUW67" s="880">
        <f t="shared" ref="SUW67" si="6708">SUW60*$C$66</f>
        <v>0</v>
      </c>
      <c r="SUY67" s="880">
        <f t="shared" ref="SUY67" si="6709">SUY60*$C$66</f>
        <v>0</v>
      </c>
      <c r="SVA67" s="880">
        <f t="shared" ref="SVA67" si="6710">SVA60*$C$66</f>
        <v>0</v>
      </c>
      <c r="SVC67" s="880">
        <f t="shared" ref="SVC67" si="6711">SVC60*$C$66</f>
        <v>0</v>
      </c>
      <c r="SVE67" s="880">
        <f t="shared" ref="SVE67" si="6712">SVE60*$C$66</f>
        <v>0</v>
      </c>
      <c r="SVG67" s="880">
        <f t="shared" ref="SVG67" si="6713">SVG60*$C$66</f>
        <v>0</v>
      </c>
      <c r="SVI67" s="880">
        <f t="shared" ref="SVI67" si="6714">SVI60*$C$66</f>
        <v>0</v>
      </c>
      <c r="SVK67" s="880">
        <f t="shared" ref="SVK67" si="6715">SVK60*$C$66</f>
        <v>0</v>
      </c>
      <c r="SVM67" s="880">
        <f t="shared" ref="SVM67" si="6716">SVM60*$C$66</f>
        <v>0</v>
      </c>
      <c r="SVO67" s="880">
        <f t="shared" ref="SVO67" si="6717">SVO60*$C$66</f>
        <v>0</v>
      </c>
      <c r="SVQ67" s="880">
        <f t="shared" ref="SVQ67" si="6718">SVQ60*$C$66</f>
        <v>0</v>
      </c>
      <c r="SVS67" s="880">
        <f t="shared" ref="SVS67" si="6719">SVS60*$C$66</f>
        <v>0</v>
      </c>
      <c r="SVU67" s="880">
        <f t="shared" ref="SVU67" si="6720">SVU60*$C$66</f>
        <v>0</v>
      </c>
      <c r="SVW67" s="880">
        <f t="shared" ref="SVW67" si="6721">SVW60*$C$66</f>
        <v>0</v>
      </c>
      <c r="SVY67" s="880">
        <f t="shared" ref="SVY67" si="6722">SVY60*$C$66</f>
        <v>0</v>
      </c>
      <c r="SWA67" s="880">
        <f t="shared" ref="SWA67" si="6723">SWA60*$C$66</f>
        <v>0</v>
      </c>
      <c r="SWC67" s="880">
        <f t="shared" ref="SWC67" si="6724">SWC60*$C$66</f>
        <v>0</v>
      </c>
      <c r="SWE67" s="880">
        <f t="shared" ref="SWE67" si="6725">SWE60*$C$66</f>
        <v>0</v>
      </c>
      <c r="SWG67" s="880">
        <f t="shared" ref="SWG67" si="6726">SWG60*$C$66</f>
        <v>0</v>
      </c>
      <c r="SWI67" s="880">
        <f t="shared" ref="SWI67" si="6727">SWI60*$C$66</f>
        <v>0</v>
      </c>
      <c r="SWK67" s="880">
        <f t="shared" ref="SWK67" si="6728">SWK60*$C$66</f>
        <v>0</v>
      </c>
      <c r="SWM67" s="880">
        <f t="shared" ref="SWM67" si="6729">SWM60*$C$66</f>
        <v>0</v>
      </c>
      <c r="SWO67" s="880">
        <f t="shared" ref="SWO67" si="6730">SWO60*$C$66</f>
        <v>0</v>
      </c>
      <c r="SWQ67" s="880">
        <f t="shared" ref="SWQ67" si="6731">SWQ60*$C$66</f>
        <v>0</v>
      </c>
      <c r="SWS67" s="880">
        <f t="shared" ref="SWS67" si="6732">SWS60*$C$66</f>
        <v>0</v>
      </c>
      <c r="SWU67" s="880">
        <f t="shared" ref="SWU67" si="6733">SWU60*$C$66</f>
        <v>0</v>
      </c>
      <c r="SWW67" s="880">
        <f t="shared" ref="SWW67" si="6734">SWW60*$C$66</f>
        <v>0</v>
      </c>
      <c r="SWY67" s="880">
        <f t="shared" ref="SWY67" si="6735">SWY60*$C$66</f>
        <v>0</v>
      </c>
      <c r="SXA67" s="880">
        <f t="shared" ref="SXA67" si="6736">SXA60*$C$66</f>
        <v>0</v>
      </c>
      <c r="SXC67" s="880">
        <f t="shared" ref="SXC67" si="6737">SXC60*$C$66</f>
        <v>0</v>
      </c>
      <c r="SXE67" s="880">
        <f t="shared" ref="SXE67" si="6738">SXE60*$C$66</f>
        <v>0</v>
      </c>
      <c r="SXG67" s="880">
        <f t="shared" ref="SXG67" si="6739">SXG60*$C$66</f>
        <v>0</v>
      </c>
      <c r="SXI67" s="880">
        <f t="shared" ref="SXI67" si="6740">SXI60*$C$66</f>
        <v>0</v>
      </c>
      <c r="SXK67" s="880">
        <f t="shared" ref="SXK67" si="6741">SXK60*$C$66</f>
        <v>0</v>
      </c>
      <c r="SXM67" s="880">
        <f t="shared" ref="SXM67" si="6742">SXM60*$C$66</f>
        <v>0</v>
      </c>
      <c r="SXO67" s="880">
        <f t="shared" ref="SXO67" si="6743">SXO60*$C$66</f>
        <v>0</v>
      </c>
      <c r="SXQ67" s="880">
        <f t="shared" ref="SXQ67" si="6744">SXQ60*$C$66</f>
        <v>0</v>
      </c>
      <c r="SXS67" s="880">
        <f t="shared" ref="SXS67" si="6745">SXS60*$C$66</f>
        <v>0</v>
      </c>
      <c r="SXU67" s="880">
        <f t="shared" ref="SXU67" si="6746">SXU60*$C$66</f>
        <v>0</v>
      </c>
      <c r="SXW67" s="880">
        <f t="shared" ref="SXW67" si="6747">SXW60*$C$66</f>
        <v>0</v>
      </c>
      <c r="SXY67" s="880">
        <f t="shared" ref="SXY67" si="6748">SXY60*$C$66</f>
        <v>0</v>
      </c>
      <c r="SYA67" s="880">
        <f t="shared" ref="SYA67" si="6749">SYA60*$C$66</f>
        <v>0</v>
      </c>
      <c r="SYC67" s="880">
        <f t="shared" ref="SYC67" si="6750">SYC60*$C$66</f>
        <v>0</v>
      </c>
      <c r="SYE67" s="880">
        <f t="shared" ref="SYE67" si="6751">SYE60*$C$66</f>
        <v>0</v>
      </c>
      <c r="SYG67" s="880">
        <f t="shared" ref="SYG67" si="6752">SYG60*$C$66</f>
        <v>0</v>
      </c>
      <c r="SYI67" s="880">
        <f t="shared" ref="SYI67" si="6753">SYI60*$C$66</f>
        <v>0</v>
      </c>
      <c r="SYK67" s="880">
        <f t="shared" ref="SYK67" si="6754">SYK60*$C$66</f>
        <v>0</v>
      </c>
      <c r="SYM67" s="880">
        <f t="shared" ref="SYM67" si="6755">SYM60*$C$66</f>
        <v>0</v>
      </c>
      <c r="SYO67" s="880">
        <f t="shared" ref="SYO67" si="6756">SYO60*$C$66</f>
        <v>0</v>
      </c>
      <c r="SYQ67" s="880">
        <f t="shared" ref="SYQ67" si="6757">SYQ60*$C$66</f>
        <v>0</v>
      </c>
      <c r="SYS67" s="880">
        <f t="shared" ref="SYS67" si="6758">SYS60*$C$66</f>
        <v>0</v>
      </c>
      <c r="SYU67" s="880">
        <f t="shared" ref="SYU67" si="6759">SYU60*$C$66</f>
        <v>0</v>
      </c>
      <c r="SYW67" s="880">
        <f t="shared" ref="SYW67" si="6760">SYW60*$C$66</f>
        <v>0</v>
      </c>
      <c r="SYY67" s="880">
        <f t="shared" ref="SYY67" si="6761">SYY60*$C$66</f>
        <v>0</v>
      </c>
      <c r="SZA67" s="880">
        <f t="shared" ref="SZA67" si="6762">SZA60*$C$66</f>
        <v>0</v>
      </c>
      <c r="SZC67" s="880">
        <f t="shared" ref="SZC67" si="6763">SZC60*$C$66</f>
        <v>0</v>
      </c>
      <c r="SZE67" s="880">
        <f t="shared" ref="SZE67" si="6764">SZE60*$C$66</f>
        <v>0</v>
      </c>
      <c r="SZG67" s="880">
        <f t="shared" ref="SZG67" si="6765">SZG60*$C$66</f>
        <v>0</v>
      </c>
      <c r="SZI67" s="880">
        <f t="shared" ref="SZI67" si="6766">SZI60*$C$66</f>
        <v>0</v>
      </c>
      <c r="SZK67" s="880">
        <f t="shared" ref="SZK67" si="6767">SZK60*$C$66</f>
        <v>0</v>
      </c>
      <c r="SZM67" s="880">
        <f t="shared" ref="SZM67" si="6768">SZM60*$C$66</f>
        <v>0</v>
      </c>
      <c r="SZO67" s="880">
        <f t="shared" ref="SZO67" si="6769">SZO60*$C$66</f>
        <v>0</v>
      </c>
      <c r="SZQ67" s="880">
        <f t="shared" ref="SZQ67" si="6770">SZQ60*$C$66</f>
        <v>0</v>
      </c>
      <c r="SZS67" s="880">
        <f t="shared" ref="SZS67" si="6771">SZS60*$C$66</f>
        <v>0</v>
      </c>
      <c r="SZU67" s="880">
        <f t="shared" ref="SZU67" si="6772">SZU60*$C$66</f>
        <v>0</v>
      </c>
      <c r="SZW67" s="880">
        <f t="shared" ref="SZW67" si="6773">SZW60*$C$66</f>
        <v>0</v>
      </c>
      <c r="SZY67" s="880">
        <f t="shared" ref="SZY67" si="6774">SZY60*$C$66</f>
        <v>0</v>
      </c>
      <c r="TAA67" s="880">
        <f t="shared" ref="TAA67" si="6775">TAA60*$C$66</f>
        <v>0</v>
      </c>
      <c r="TAC67" s="880">
        <f t="shared" ref="TAC67" si="6776">TAC60*$C$66</f>
        <v>0</v>
      </c>
      <c r="TAE67" s="880">
        <f t="shared" ref="TAE67" si="6777">TAE60*$C$66</f>
        <v>0</v>
      </c>
      <c r="TAG67" s="880">
        <f t="shared" ref="TAG67" si="6778">TAG60*$C$66</f>
        <v>0</v>
      </c>
      <c r="TAI67" s="880">
        <f t="shared" ref="TAI67" si="6779">TAI60*$C$66</f>
        <v>0</v>
      </c>
      <c r="TAK67" s="880">
        <f t="shared" ref="TAK67" si="6780">TAK60*$C$66</f>
        <v>0</v>
      </c>
      <c r="TAM67" s="880">
        <f t="shared" ref="TAM67" si="6781">TAM60*$C$66</f>
        <v>0</v>
      </c>
      <c r="TAO67" s="880">
        <f t="shared" ref="TAO67" si="6782">TAO60*$C$66</f>
        <v>0</v>
      </c>
      <c r="TAQ67" s="880">
        <f t="shared" ref="TAQ67" si="6783">TAQ60*$C$66</f>
        <v>0</v>
      </c>
      <c r="TAS67" s="880">
        <f t="shared" ref="TAS67" si="6784">TAS60*$C$66</f>
        <v>0</v>
      </c>
      <c r="TAU67" s="880">
        <f t="shared" ref="TAU67" si="6785">TAU60*$C$66</f>
        <v>0</v>
      </c>
      <c r="TAW67" s="880">
        <f t="shared" ref="TAW67" si="6786">TAW60*$C$66</f>
        <v>0</v>
      </c>
      <c r="TAY67" s="880">
        <f t="shared" ref="TAY67" si="6787">TAY60*$C$66</f>
        <v>0</v>
      </c>
      <c r="TBA67" s="880">
        <f t="shared" ref="TBA67" si="6788">TBA60*$C$66</f>
        <v>0</v>
      </c>
      <c r="TBC67" s="880">
        <f t="shared" ref="TBC67" si="6789">TBC60*$C$66</f>
        <v>0</v>
      </c>
      <c r="TBE67" s="880">
        <f t="shared" ref="TBE67" si="6790">TBE60*$C$66</f>
        <v>0</v>
      </c>
      <c r="TBG67" s="880">
        <f t="shared" ref="TBG67" si="6791">TBG60*$C$66</f>
        <v>0</v>
      </c>
      <c r="TBI67" s="880">
        <f t="shared" ref="TBI67" si="6792">TBI60*$C$66</f>
        <v>0</v>
      </c>
      <c r="TBK67" s="880">
        <f t="shared" ref="TBK67" si="6793">TBK60*$C$66</f>
        <v>0</v>
      </c>
      <c r="TBM67" s="880">
        <f t="shared" ref="TBM67" si="6794">TBM60*$C$66</f>
        <v>0</v>
      </c>
      <c r="TBO67" s="880">
        <f t="shared" ref="TBO67" si="6795">TBO60*$C$66</f>
        <v>0</v>
      </c>
      <c r="TBQ67" s="880">
        <f t="shared" ref="TBQ67" si="6796">TBQ60*$C$66</f>
        <v>0</v>
      </c>
      <c r="TBS67" s="880">
        <f t="shared" ref="TBS67" si="6797">TBS60*$C$66</f>
        <v>0</v>
      </c>
      <c r="TBU67" s="880">
        <f t="shared" ref="TBU67" si="6798">TBU60*$C$66</f>
        <v>0</v>
      </c>
      <c r="TBW67" s="880">
        <f t="shared" ref="TBW67" si="6799">TBW60*$C$66</f>
        <v>0</v>
      </c>
      <c r="TBY67" s="880">
        <f t="shared" ref="TBY67" si="6800">TBY60*$C$66</f>
        <v>0</v>
      </c>
      <c r="TCA67" s="880">
        <f t="shared" ref="TCA67" si="6801">TCA60*$C$66</f>
        <v>0</v>
      </c>
      <c r="TCC67" s="880">
        <f t="shared" ref="TCC67" si="6802">TCC60*$C$66</f>
        <v>0</v>
      </c>
      <c r="TCE67" s="880">
        <f t="shared" ref="TCE67" si="6803">TCE60*$C$66</f>
        <v>0</v>
      </c>
      <c r="TCG67" s="880">
        <f t="shared" ref="TCG67" si="6804">TCG60*$C$66</f>
        <v>0</v>
      </c>
      <c r="TCI67" s="880">
        <f t="shared" ref="TCI67" si="6805">TCI60*$C$66</f>
        <v>0</v>
      </c>
      <c r="TCK67" s="880">
        <f t="shared" ref="TCK67" si="6806">TCK60*$C$66</f>
        <v>0</v>
      </c>
      <c r="TCM67" s="880">
        <f t="shared" ref="TCM67" si="6807">TCM60*$C$66</f>
        <v>0</v>
      </c>
      <c r="TCO67" s="880">
        <f t="shared" ref="TCO67" si="6808">TCO60*$C$66</f>
        <v>0</v>
      </c>
      <c r="TCQ67" s="880">
        <f t="shared" ref="TCQ67" si="6809">TCQ60*$C$66</f>
        <v>0</v>
      </c>
      <c r="TCS67" s="880">
        <f t="shared" ref="TCS67" si="6810">TCS60*$C$66</f>
        <v>0</v>
      </c>
      <c r="TCU67" s="880">
        <f t="shared" ref="TCU67" si="6811">TCU60*$C$66</f>
        <v>0</v>
      </c>
      <c r="TCW67" s="880">
        <f t="shared" ref="TCW67" si="6812">TCW60*$C$66</f>
        <v>0</v>
      </c>
      <c r="TCY67" s="880">
        <f t="shared" ref="TCY67" si="6813">TCY60*$C$66</f>
        <v>0</v>
      </c>
      <c r="TDA67" s="880">
        <f t="shared" ref="TDA67" si="6814">TDA60*$C$66</f>
        <v>0</v>
      </c>
      <c r="TDC67" s="880">
        <f t="shared" ref="TDC67" si="6815">TDC60*$C$66</f>
        <v>0</v>
      </c>
      <c r="TDE67" s="880">
        <f t="shared" ref="TDE67" si="6816">TDE60*$C$66</f>
        <v>0</v>
      </c>
      <c r="TDG67" s="880">
        <f t="shared" ref="TDG67" si="6817">TDG60*$C$66</f>
        <v>0</v>
      </c>
      <c r="TDI67" s="880">
        <f t="shared" ref="TDI67" si="6818">TDI60*$C$66</f>
        <v>0</v>
      </c>
      <c r="TDK67" s="880">
        <f t="shared" ref="TDK67" si="6819">TDK60*$C$66</f>
        <v>0</v>
      </c>
      <c r="TDM67" s="880">
        <f t="shared" ref="TDM67" si="6820">TDM60*$C$66</f>
        <v>0</v>
      </c>
      <c r="TDO67" s="880">
        <f t="shared" ref="TDO67" si="6821">TDO60*$C$66</f>
        <v>0</v>
      </c>
      <c r="TDQ67" s="880">
        <f t="shared" ref="TDQ67" si="6822">TDQ60*$C$66</f>
        <v>0</v>
      </c>
      <c r="TDS67" s="880">
        <f t="shared" ref="TDS67" si="6823">TDS60*$C$66</f>
        <v>0</v>
      </c>
      <c r="TDU67" s="880">
        <f t="shared" ref="TDU67" si="6824">TDU60*$C$66</f>
        <v>0</v>
      </c>
      <c r="TDW67" s="880">
        <f t="shared" ref="TDW67" si="6825">TDW60*$C$66</f>
        <v>0</v>
      </c>
      <c r="TDY67" s="880">
        <f t="shared" ref="TDY67" si="6826">TDY60*$C$66</f>
        <v>0</v>
      </c>
      <c r="TEA67" s="880">
        <f t="shared" ref="TEA67" si="6827">TEA60*$C$66</f>
        <v>0</v>
      </c>
      <c r="TEC67" s="880">
        <f t="shared" ref="TEC67" si="6828">TEC60*$C$66</f>
        <v>0</v>
      </c>
      <c r="TEE67" s="880">
        <f t="shared" ref="TEE67" si="6829">TEE60*$C$66</f>
        <v>0</v>
      </c>
      <c r="TEG67" s="880">
        <f t="shared" ref="TEG67" si="6830">TEG60*$C$66</f>
        <v>0</v>
      </c>
      <c r="TEI67" s="880">
        <f t="shared" ref="TEI67" si="6831">TEI60*$C$66</f>
        <v>0</v>
      </c>
      <c r="TEK67" s="880">
        <f t="shared" ref="TEK67" si="6832">TEK60*$C$66</f>
        <v>0</v>
      </c>
      <c r="TEM67" s="880">
        <f t="shared" ref="TEM67" si="6833">TEM60*$C$66</f>
        <v>0</v>
      </c>
      <c r="TEO67" s="880">
        <f t="shared" ref="TEO67" si="6834">TEO60*$C$66</f>
        <v>0</v>
      </c>
      <c r="TEQ67" s="880">
        <f t="shared" ref="TEQ67" si="6835">TEQ60*$C$66</f>
        <v>0</v>
      </c>
      <c r="TES67" s="880">
        <f t="shared" ref="TES67" si="6836">TES60*$C$66</f>
        <v>0</v>
      </c>
      <c r="TEU67" s="880">
        <f t="shared" ref="TEU67" si="6837">TEU60*$C$66</f>
        <v>0</v>
      </c>
      <c r="TEW67" s="880">
        <f t="shared" ref="TEW67" si="6838">TEW60*$C$66</f>
        <v>0</v>
      </c>
      <c r="TEY67" s="880">
        <f t="shared" ref="TEY67" si="6839">TEY60*$C$66</f>
        <v>0</v>
      </c>
      <c r="TFA67" s="880">
        <f t="shared" ref="TFA67" si="6840">TFA60*$C$66</f>
        <v>0</v>
      </c>
      <c r="TFC67" s="880">
        <f t="shared" ref="TFC67" si="6841">TFC60*$C$66</f>
        <v>0</v>
      </c>
      <c r="TFE67" s="880">
        <f t="shared" ref="TFE67" si="6842">TFE60*$C$66</f>
        <v>0</v>
      </c>
      <c r="TFG67" s="880">
        <f t="shared" ref="TFG67" si="6843">TFG60*$C$66</f>
        <v>0</v>
      </c>
      <c r="TFI67" s="880">
        <f t="shared" ref="TFI67" si="6844">TFI60*$C$66</f>
        <v>0</v>
      </c>
      <c r="TFK67" s="880">
        <f t="shared" ref="TFK67" si="6845">TFK60*$C$66</f>
        <v>0</v>
      </c>
      <c r="TFM67" s="880">
        <f t="shared" ref="TFM67" si="6846">TFM60*$C$66</f>
        <v>0</v>
      </c>
      <c r="TFO67" s="880">
        <f t="shared" ref="TFO67" si="6847">TFO60*$C$66</f>
        <v>0</v>
      </c>
      <c r="TFQ67" s="880">
        <f t="shared" ref="TFQ67" si="6848">TFQ60*$C$66</f>
        <v>0</v>
      </c>
      <c r="TFS67" s="880">
        <f t="shared" ref="TFS67" si="6849">TFS60*$C$66</f>
        <v>0</v>
      </c>
      <c r="TFU67" s="880">
        <f t="shared" ref="TFU67" si="6850">TFU60*$C$66</f>
        <v>0</v>
      </c>
      <c r="TFW67" s="880">
        <f t="shared" ref="TFW67" si="6851">TFW60*$C$66</f>
        <v>0</v>
      </c>
      <c r="TFY67" s="880">
        <f t="shared" ref="TFY67" si="6852">TFY60*$C$66</f>
        <v>0</v>
      </c>
      <c r="TGA67" s="880">
        <f t="shared" ref="TGA67" si="6853">TGA60*$C$66</f>
        <v>0</v>
      </c>
      <c r="TGC67" s="880">
        <f t="shared" ref="TGC67" si="6854">TGC60*$C$66</f>
        <v>0</v>
      </c>
      <c r="TGE67" s="880">
        <f t="shared" ref="TGE67" si="6855">TGE60*$C$66</f>
        <v>0</v>
      </c>
      <c r="TGG67" s="880">
        <f t="shared" ref="TGG67" si="6856">TGG60*$C$66</f>
        <v>0</v>
      </c>
      <c r="TGI67" s="880">
        <f t="shared" ref="TGI67" si="6857">TGI60*$C$66</f>
        <v>0</v>
      </c>
      <c r="TGK67" s="880">
        <f t="shared" ref="TGK67" si="6858">TGK60*$C$66</f>
        <v>0</v>
      </c>
      <c r="TGM67" s="880">
        <f t="shared" ref="TGM67" si="6859">TGM60*$C$66</f>
        <v>0</v>
      </c>
      <c r="TGO67" s="880">
        <f t="shared" ref="TGO67" si="6860">TGO60*$C$66</f>
        <v>0</v>
      </c>
      <c r="TGQ67" s="880">
        <f t="shared" ref="TGQ67" si="6861">TGQ60*$C$66</f>
        <v>0</v>
      </c>
      <c r="TGS67" s="880">
        <f t="shared" ref="TGS67" si="6862">TGS60*$C$66</f>
        <v>0</v>
      </c>
      <c r="TGU67" s="880">
        <f t="shared" ref="TGU67" si="6863">TGU60*$C$66</f>
        <v>0</v>
      </c>
      <c r="TGW67" s="880">
        <f t="shared" ref="TGW67" si="6864">TGW60*$C$66</f>
        <v>0</v>
      </c>
      <c r="TGY67" s="880">
        <f t="shared" ref="TGY67" si="6865">TGY60*$C$66</f>
        <v>0</v>
      </c>
      <c r="THA67" s="880">
        <f t="shared" ref="THA67" si="6866">THA60*$C$66</f>
        <v>0</v>
      </c>
      <c r="THC67" s="880">
        <f t="shared" ref="THC67" si="6867">THC60*$C$66</f>
        <v>0</v>
      </c>
      <c r="THE67" s="880">
        <f t="shared" ref="THE67" si="6868">THE60*$C$66</f>
        <v>0</v>
      </c>
      <c r="THG67" s="880">
        <f t="shared" ref="THG67" si="6869">THG60*$C$66</f>
        <v>0</v>
      </c>
      <c r="THI67" s="880">
        <f t="shared" ref="THI67" si="6870">THI60*$C$66</f>
        <v>0</v>
      </c>
      <c r="THK67" s="880">
        <f t="shared" ref="THK67" si="6871">THK60*$C$66</f>
        <v>0</v>
      </c>
      <c r="THM67" s="880">
        <f t="shared" ref="THM67" si="6872">THM60*$C$66</f>
        <v>0</v>
      </c>
      <c r="THO67" s="880">
        <f t="shared" ref="THO67" si="6873">THO60*$C$66</f>
        <v>0</v>
      </c>
      <c r="THQ67" s="880">
        <f t="shared" ref="THQ67" si="6874">THQ60*$C$66</f>
        <v>0</v>
      </c>
      <c r="THS67" s="880">
        <f t="shared" ref="THS67" si="6875">THS60*$C$66</f>
        <v>0</v>
      </c>
      <c r="THU67" s="880">
        <f t="shared" ref="THU67" si="6876">THU60*$C$66</f>
        <v>0</v>
      </c>
      <c r="THW67" s="880">
        <f t="shared" ref="THW67" si="6877">THW60*$C$66</f>
        <v>0</v>
      </c>
      <c r="THY67" s="880">
        <f t="shared" ref="THY67" si="6878">THY60*$C$66</f>
        <v>0</v>
      </c>
      <c r="TIA67" s="880">
        <f t="shared" ref="TIA67" si="6879">TIA60*$C$66</f>
        <v>0</v>
      </c>
      <c r="TIC67" s="880">
        <f t="shared" ref="TIC67" si="6880">TIC60*$C$66</f>
        <v>0</v>
      </c>
      <c r="TIE67" s="880">
        <f t="shared" ref="TIE67" si="6881">TIE60*$C$66</f>
        <v>0</v>
      </c>
      <c r="TIG67" s="880">
        <f t="shared" ref="TIG67" si="6882">TIG60*$C$66</f>
        <v>0</v>
      </c>
      <c r="TII67" s="880">
        <f t="shared" ref="TII67" si="6883">TII60*$C$66</f>
        <v>0</v>
      </c>
      <c r="TIK67" s="880">
        <f t="shared" ref="TIK67" si="6884">TIK60*$C$66</f>
        <v>0</v>
      </c>
      <c r="TIM67" s="880">
        <f t="shared" ref="TIM67" si="6885">TIM60*$C$66</f>
        <v>0</v>
      </c>
      <c r="TIO67" s="880">
        <f t="shared" ref="TIO67" si="6886">TIO60*$C$66</f>
        <v>0</v>
      </c>
      <c r="TIQ67" s="880">
        <f t="shared" ref="TIQ67" si="6887">TIQ60*$C$66</f>
        <v>0</v>
      </c>
      <c r="TIS67" s="880">
        <f t="shared" ref="TIS67" si="6888">TIS60*$C$66</f>
        <v>0</v>
      </c>
      <c r="TIU67" s="880">
        <f t="shared" ref="TIU67" si="6889">TIU60*$C$66</f>
        <v>0</v>
      </c>
      <c r="TIW67" s="880">
        <f t="shared" ref="TIW67" si="6890">TIW60*$C$66</f>
        <v>0</v>
      </c>
      <c r="TIY67" s="880">
        <f t="shared" ref="TIY67" si="6891">TIY60*$C$66</f>
        <v>0</v>
      </c>
      <c r="TJA67" s="880">
        <f t="shared" ref="TJA67" si="6892">TJA60*$C$66</f>
        <v>0</v>
      </c>
      <c r="TJC67" s="880">
        <f t="shared" ref="TJC67" si="6893">TJC60*$C$66</f>
        <v>0</v>
      </c>
      <c r="TJE67" s="880">
        <f t="shared" ref="TJE67" si="6894">TJE60*$C$66</f>
        <v>0</v>
      </c>
      <c r="TJG67" s="880">
        <f t="shared" ref="TJG67" si="6895">TJG60*$C$66</f>
        <v>0</v>
      </c>
      <c r="TJI67" s="880">
        <f t="shared" ref="TJI67" si="6896">TJI60*$C$66</f>
        <v>0</v>
      </c>
      <c r="TJK67" s="880">
        <f t="shared" ref="TJK67" si="6897">TJK60*$C$66</f>
        <v>0</v>
      </c>
      <c r="TJM67" s="880">
        <f t="shared" ref="TJM67" si="6898">TJM60*$C$66</f>
        <v>0</v>
      </c>
      <c r="TJO67" s="880">
        <f t="shared" ref="TJO67" si="6899">TJO60*$C$66</f>
        <v>0</v>
      </c>
      <c r="TJQ67" s="880">
        <f t="shared" ref="TJQ67" si="6900">TJQ60*$C$66</f>
        <v>0</v>
      </c>
      <c r="TJS67" s="880">
        <f t="shared" ref="TJS67" si="6901">TJS60*$C$66</f>
        <v>0</v>
      </c>
      <c r="TJU67" s="880">
        <f t="shared" ref="TJU67" si="6902">TJU60*$C$66</f>
        <v>0</v>
      </c>
      <c r="TJW67" s="880">
        <f t="shared" ref="TJW67" si="6903">TJW60*$C$66</f>
        <v>0</v>
      </c>
      <c r="TJY67" s="880">
        <f t="shared" ref="TJY67" si="6904">TJY60*$C$66</f>
        <v>0</v>
      </c>
      <c r="TKA67" s="880">
        <f t="shared" ref="TKA67" si="6905">TKA60*$C$66</f>
        <v>0</v>
      </c>
      <c r="TKC67" s="880">
        <f t="shared" ref="TKC67" si="6906">TKC60*$C$66</f>
        <v>0</v>
      </c>
      <c r="TKE67" s="880">
        <f t="shared" ref="TKE67" si="6907">TKE60*$C$66</f>
        <v>0</v>
      </c>
      <c r="TKG67" s="880">
        <f t="shared" ref="TKG67" si="6908">TKG60*$C$66</f>
        <v>0</v>
      </c>
      <c r="TKI67" s="880">
        <f t="shared" ref="TKI67" si="6909">TKI60*$C$66</f>
        <v>0</v>
      </c>
      <c r="TKK67" s="880">
        <f t="shared" ref="TKK67" si="6910">TKK60*$C$66</f>
        <v>0</v>
      </c>
      <c r="TKM67" s="880">
        <f t="shared" ref="TKM67" si="6911">TKM60*$C$66</f>
        <v>0</v>
      </c>
      <c r="TKO67" s="880">
        <f t="shared" ref="TKO67" si="6912">TKO60*$C$66</f>
        <v>0</v>
      </c>
      <c r="TKQ67" s="880">
        <f t="shared" ref="TKQ67" si="6913">TKQ60*$C$66</f>
        <v>0</v>
      </c>
      <c r="TKS67" s="880">
        <f t="shared" ref="TKS67" si="6914">TKS60*$C$66</f>
        <v>0</v>
      </c>
      <c r="TKU67" s="880">
        <f t="shared" ref="TKU67" si="6915">TKU60*$C$66</f>
        <v>0</v>
      </c>
      <c r="TKW67" s="880">
        <f t="shared" ref="TKW67" si="6916">TKW60*$C$66</f>
        <v>0</v>
      </c>
      <c r="TKY67" s="880">
        <f t="shared" ref="TKY67" si="6917">TKY60*$C$66</f>
        <v>0</v>
      </c>
      <c r="TLA67" s="880">
        <f t="shared" ref="TLA67" si="6918">TLA60*$C$66</f>
        <v>0</v>
      </c>
      <c r="TLC67" s="880">
        <f t="shared" ref="TLC67" si="6919">TLC60*$C$66</f>
        <v>0</v>
      </c>
      <c r="TLE67" s="880">
        <f t="shared" ref="TLE67" si="6920">TLE60*$C$66</f>
        <v>0</v>
      </c>
      <c r="TLG67" s="880">
        <f t="shared" ref="TLG67" si="6921">TLG60*$C$66</f>
        <v>0</v>
      </c>
      <c r="TLI67" s="880">
        <f t="shared" ref="TLI67" si="6922">TLI60*$C$66</f>
        <v>0</v>
      </c>
      <c r="TLK67" s="880">
        <f t="shared" ref="TLK67" si="6923">TLK60*$C$66</f>
        <v>0</v>
      </c>
      <c r="TLM67" s="880">
        <f t="shared" ref="TLM67" si="6924">TLM60*$C$66</f>
        <v>0</v>
      </c>
      <c r="TLO67" s="880">
        <f t="shared" ref="TLO67" si="6925">TLO60*$C$66</f>
        <v>0</v>
      </c>
      <c r="TLQ67" s="880">
        <f t="shared" ref="TLQ67" si="6926">TLQ60*$C$66</f>
        <v>0</v>
      </c>
      <c r="TLS67" s="880">
        <f t="shared" ref="TLS67" si="6927">TLS60*$C$66</f>
        <v>0</v>
      </c>
      <c r="TLU67" s="880">
        <f t="shared" ref="TLU67" si="6928">TLU60*$C$66</f>
        <v>0</v>
      </c>
      <c r="TLW67" s="880">
        <f t="shared" ref="TLW67" si="6929">TLW60*$C$66</f>
        <v>0</v>
      </c>
      <c r="TLY67" s="880">
        <f t="shared" ref="TLY67" si="6930">TLY60*$C$66</f>
        <v>0</v>
      </c>
      <c r="TMA67" s="880">
        <f t="shared" ref="TMA67" si="6931">TMA60*$C$66</f>
        <v>0</v>
      </c>
      <c r="TMC67" s="880">
        <f t="shared" ref="TMC67" si="6932">TMC60*$C$66</f>
        <v>0</v>
      </c>
      <c r="TME67" s="880">
        <f t="shared" ref="TME67" si="6933">TME60*$C$66</f>
        <v>0</v>
      </c>
      <c r="TMG67" s="880">
        <f t="shared" ref="TMG67" si="6934">TMG60*$C$66</f>
        <v>0</v>
      </c>
      <c r="TMI67" s="880">
        <f t="shared" ref="TMI67" si="6935">TMI60*$C$66</f>
        <v>0</v>
      </c>
      <c r="TMK67" s="880">
        <f t="shared" ref="TMK67" si="6936">TMK60*$C$66</f>
        <v>0</v>
      </c>
      <c r="TMM67" s="880">
        <f t="shared" ref="TMM67" si="6937">TMM60*$C$66</f>
        <v>0</v>
      </c>
      <c r="TMO67" s="880">
        <f t="shared" ref="TMO67" si="6938">TMO60*$C$66</f>
        <v>0</v>
      </c>
      <c r="TMQ67" s="880">
        <f t="shared" ref="TMQ67" si="6939">TMQ60*$C$66</f>
        <v>0</v>
      </c>
      <c r="TMS67" s="880">
        <f t="shared" ref="TMS67" si="6940">TMS60*$C$66</f>
        <v>0</v>
      </c>
      <c r="TMU67" s="880">
        <f t="shared" ref="TMU67" si="6941">TMU60*$C$66</f>
        <v>0</v>
      </c>
      <c r="TMW67" s="880">
        <f t="shared" ref="TMW67" si="6942">TMW60*$C$66</f>
        <v>0</v>
      </c>
      <c r="TMY67" s="880">
        <f t="shared" ref="TMY67" si="6943">TMY60*$C$66</f>
        <v>0</v>
      </c>
      <c r="TNA67" s="880">
        <f t="shared" ref="TNA67" si="6944">TNA60*$C$66</f>
        <v>0</v>
      </c>
      <c r="TNC67" s="880">
        <f t="shared" ref="TNC67" si="6945">TNC60*$C$66</f>
        <v>0</v>
      </c>
      <c r="TNE67" s="880">
        <f t="shared" ref="TNE67" si="6946">TNE60*$C$66</f>
        <v>0</v>
      </c>
      <c r="TNG67" s="880">
        <f t="shared" ref="TNG67" si="6947">TNG60*$C$66</f>
        <v>0</v>
      </c>
      <c r="TNI67" s="880">
        <f t="shared" ref="TNI67" si="6948">TNI60*$C$66</f>
        <v>0</v>
      </c>
      <c r="TNK67" s="880">
        <f t="shared" ref="TNK67" si="6949">TNK60*$C$66</f>
        <v>0</v>
      </c>
      <c r="TNM67" s="880">
        <f t="shared" ref="TNM67" si="6950">TNM60*$C$66</f>
        <v>0</v>
      </c>
      <c r="TNO67" s="880">
        <f t="shared" ref="TNO67" si="6951">TNO60*$C$66</f>
        <v>0</v>
      </c>
      <c r="TNQ67" s="880">
        <f t="shared" ref="TNQ67" si="6952">TNQ60*$C$66</f>
        <v>0</v>
      </c>
      <c r="TNS67" s="880">
        <f t="shared" ref="TNS67" si="6953">TNS60*$C$66</f>
        <v>0</v>
      </c>
      <c r="TNU67" s="880">
        <f t="shared" ref="TNU67" si="6954">TNU60*$C$66</f>
        <v>0</v>
      </c>
      <c r="TNW67" s="880">
        <f t="shared" ref="TNW67" si="6955">TNW60*$C$66</f>
        <v>0</v>
      </c>
      <c r="TNY67" s="880">
        <f t="shared" ref="TNY67" si="6956">TNY60*$C$66</f>
        <v>0</v>
      </c>
      <c r="TOA67" s="880">
        <f t="shared" ref="TOA67" si="6957">TOA60*$C$66</f>
        <v>0</v>
      </c>
      <c r="TOC67" s="880">
        <f t="shared" ref="TOC67" si="6958">TOC60*$C$66</f>
        <v>0</v>
      </c>
      <c r="TOE67" s="880">
        <f t="shared" ref="TOE67" si="6959">TOE60*$C$66</f>
        <v>0</v>
      </c>
      <c r="TOG67" s="880">
        <f t="shared" ref="TOG67" si="6960">TOG60*$C$66</f>
        <v>0</v>
      </c>
      <c r="TOI67" s="880">
        <f t="shared" ref="TOI67" si="6961">TOI60*$C$66</f>
        <v>0</v>
      </c>
      <c r="TOK67" s="880">
        <f t="shared" ref="TOK67" si="6962">TOK60*$C$66</f>
        <v>0</v>
      </c>
      <c r="TOM67" s="880">
        <f t="shared" ref="TOM67" si="6963">TOM60*$C$66</f>
        <v>0</v>
      </c>
      <c r="TOO67" s="880">
        <f t="shared" ref="TOO67" si="6964">TOO60*$C$66</f>
        <v>0</v>
      </c>
      <c r="TOQ67" s="880">
        <f t="shared" ref="TOQ67" si="6965">TOQ60*$C$66</f>
        <v>0</v>
      </c>
      <c r="TOS67" s="880">
        <f t="shared" ref="TOS67" si="6966">TOS60*$C$66</f>
        <v>0</v>
      </c>
      <c r="TOU67" s="880">
        <f t="shared" ref="TOU67" si="6967">TOU60*$C$66</f>
        <v>0</v>
      </c>
      <c r="TOW67" s="880">
        <f t="shared" ref="TOW67" si="6968">TOW60*$C$66</f>
        <v>0</v>
      </c>
      <c r="TOY67" s="880">
        <f t="shared" ref="TOY67" si="6969">TOY60*$C$66</f>
        <v>0</v>
      </c>
      <c r="TPA67" s="880">
        <f t="shared" ref="TPA67" si="6970">TPA60*$C$66</f>
        <v>0</v>
      </c>
      <c r="TPC67" s="880">
        <f t="shared" ref="TPC67" si="6971">TPC60*$C$66</f>
        <v>0</v>
      </c>
      <c r="TPE67" s="880">
        <f t="shared" ref="TPE67" si="6972">TPE60*$C$66</f>
        <v>0</v>
      </c>
      <c r="TPG67" s="880">
        <f t="shared" ref="TPG67" si="6973">TPG60*$C$66</f>
        <v>0</v>
      </c>
      <c r="TPI67" s="880">
        <f t="shared" ref="TPI67" si="6974">TPI60*$C$66</f>
        <v>0</v>
      </c>
      <c r="TPK67" s="880">
        <f t="shared" ref="TPK67" si="6975">TPK60*$C$66</f>
        <v>0</v>
      </c>
      <c r="TPM67" s="880">
        <f t="shared" ref="TPM67" si="6976">TPM60*$C$66</f>
        <v>0</v>
      </c>
      <c r="TPO67" s="880">
        <f t="shared" ref="TPO67" si="6977">TPO60*$C$66</f>
        <v>0</v>
      </c>
      <c r="TPQ67" s="880">
        <f t="shared" ref="TPQ67" si="6978">TPQ60*$C$66</f>
        <v>0</v>
      </c>
      <c r="TPS67" s="880">
        <f t="shared" ref="TPS67" si="6979">TPS60*$C$66</f>
        <v>0</v>
      </c>
      <c r="TPU67" s="880">
        <f t="shared" ref="TPU67" si="6980">TPU60*$C$66</f>
        <v>0</v>
      </c>
      <c r="TPW67" s="880">
        <f t="shared" ref="TPW67" si="6981">TPW60*$C$66</f>
        <v>0</v>
      </c>
      <c r="TPY67" s="880">
        <f t="shared" ref="TPY67" si="6982">TPY60*$C$66</f>
        <v>0</v>
      </c>
      <c r="TQA67" s="880">
        <f t="shared" ref="TQA67" si="6983">TQA60*$C$66</f>
        <v>0</v>
      </c>
      <c r="TQC67" s="880">
        <f t="shared" ref="TQC67" si="6984">TQC60*$C$66</f>
        <v>0</v>
      </c>
      <c r="TQE67" s="880">
        <f t="shared" ref="TQE67" si="6985">TQE60*$C$66</f>
        <v>0</v>
      </c>
      <c r="TQG67" s="880">
        <f t="shared" ref="TQG67" si="6986">TQG60*$C$66</f>
        <v>0</v>
      </c>
      <c r="TQI67" s="880">
        <f t="shared" ref="TQI67" si="6987">TQI60*$C$66</f>
        <v>0</v>
      </c>
      <c r="TQK67" s="880">
        <f t="shared" ref="TQK67" si="6988">TQK60*$C$66</f>
        <v>0</v>
      </c>
      <c r="TQM67" s="880">
        <f t="shared" ref="TQM67" si="6989">TQM60*$C$66</f>
        <v>0</v>
      </c>
      <c r="TQO67" s="880">
        <f t="shared" ref="TQO67" si="6990">TQO60*$C$66</f>
        <v>0</v>
      </c>
      <c r="TQQ67" s="880">
        <f t="shared" ref="TQQ67" si="6991">TQQ60*$C$66</f>
        <v>0</v>
      </c>
      <c r="TQS67" s="880">
        <f t="shared" ref="TQS67" si="6992">TQS60*$C$66</f>
        <v>0</v>
      </c>
      <c r="TQU67" s="880">
        <f t="shared" ref="TQU67" si="6993">TQU60*$C$66</f>
        <v>0</v>
      </c>
      <c r="TQW67" s="880">
        <f t="shared" ref="TQW67" si="6994">TQW60*$C$66</f>
        <v>0</v>
      </c>
      <c r="TQY67" s="880">
        <f t="shared" ref="TQY67" si="6995">TQY60*$C$66</f>
        <v>0</v>
      </c>
      <c r="TRA67" s="880">
        <f t="shared" ref="TRA67" si="6996">TRA60*$C$66</f>
        <v>0</v>
      </c>
      <c r="TRC67" s="880">
        <f t="shared" ref="TRC67" si="6997">TRC60*$C$66</f>
        <v>0</v>
      </c>
      <c r="TRE67" s="880">
        <f t="shared" ref="TRE67" si="6998">TRE60*$C$66</f>
        <v>0</v>
      </c>
      <c r="TRG67" s="880">
        <f t="shared" ref="TRG67" si="6999">TRG60*$C$66</f>
        <v>0</v>
      </c>
      <c r="TRI67" s="880">
        <f t="shared" ref="TRI67" si="7000">TRI60*$C$66</f>
        <v>0</v>
      </c>
      <c r="TRK67" s="880">
        <f t="shared" ref="TRK67" si="7001">TRK60*$C$66</f>
        <v>0</v>
      </c>
      <c r="TRM67" s="880">
        <f t="shared" ref="TRM67" si="7002">TRM60*$C$66</f>
        <v>0</v>
      </c>
      <c r="TRO67" s="880">
        <f t="shared" ref="TRO67" si="7003">TRO60*$C$66</f>
        <v>0</v>
      </c>
      <c r="TRQ67" s="880">
        <f t="shared" ref="TRQ67" si="7004">TRQ60*$C$66</f>
        <v>0</v>
      </c>
      <c r="TRS67" s="880">
        <f t="shared" ref="TRS67" si="7005">TRS60*$C$66</f>
        <v>0</v>
      </c>
      <c r="TRU67" s="880">
        <f t="shared" ref="TRU67" si="7006">TRU60*$C$66</f>
        <v>0</v>
      </c>
      <c r="TRW67" s="880">
        <f t="shared" ref="TRW67" si="7007">TRW60*$C$66</f>
        <v>0</v>
      </c>
      <c r="TRY67" s="880">
        <f t="shared" ref="TRY67" si="7008">TRY60*$C$66</f>
        <v>0</v>
      </c>
      <c r="TSA67" s="880">
        <f t="shared" ref="TSA67" si="7009">TSA60*$C$66</f>
        <v>0</v>
      </c>
      <c r="TSC67" s="880">
        <f t="shared" ref="TSC67" si="7010">TSC60*$C$66</f>
        <v>0</v>
      </c>
      <c r="TSE67" s="880">
        <f t="shared" ref="TSE67" si="7011">TSE60*$C$66</f>
        <v>0</v>
      </c>
      <c r="TSG67" s="880">
        <f t="shared" ref="TSG67" si="7012">TSG60*$C$66</f>
        <v>0</v>
      </c>
      <c r="TSI67" s="880">
        <f t="shared" ref="TSI67" si="7013">TSI60*$C$66</f>
        <v>0</v>
      </c>
      <c r="TSK67" s="880">
        <f t="shared" ref="TSK67" si="7014">TSK60*$C$66</f>
        <v>0</v>
      </c>
      <c r="TSM67" s="880">
        <f t="shared" ref="TSM67" si="7015">TSM60*$C$66</f>
        <v>0</v>
      </c>
      <c r="TSO67" s="880">
        <f t="shared" ref="TSO67" si="7016">TSO60*$C$66</f>
        <v>0</v>
      </c>
      <c r="TSQ67" s="880">
        <f t="shared" ref="TSQ67" si="7017">TSQ60*$C$66</f>
        <v>0</v>
      </c>
      <c r="TSS67" s="880">
        <f t="shared" ref="TSS67" si="7018">TSS60*$C$66</f>
        <v>0</v>
      </c>
      <c r="TSU67" s="880">
        <f t="shared" ref="TSU67" si="7019">TSU60*$C$66</f>
        <v>0</v>
      </c>
      <c r="TSW67" s="880">
        <f t="shared" ref="TSW67" si="7020">TSW60*$C$66</f>
        <v>0</v>
      </c>
      <c r="TSY67" s="880">
        <f t="shared" ref="TSY67" si="7021">TSY60*$C$66</f>
        <v>0</v>
      </c>
      <c r="TTA67" s="880">
        <f t="shared" ref="TTA67" si="7022">TTA60*$C$66</f>
        <v>0</v>
      </c>
      <c r="TTC67" s="880">
        <f t="shared" ref="TTC67" si="7023">TTC60*$C$66</f>
        <v>0</v>
      </c>
      <c r="TTE67" s="880">
        <f t="shared" ref="TTE67" si="7024">TTE60*$C$66</f>
        <v>0</v>
      </c>
      <c r="TTG67" s="880">
        <f t="shared" ref="TTG67" si="7025">TTG60*$C$66</f>
        <v>0</v>
      </c>
      <c r="TTI67" s="880">
        <f t="shared" ref="TTI67" si="7026">TTI60*$C$66</f>
        <v>0</v>
      </c>
      <c r="TTK67" s="880">
        <f t="shared" ref="TTK67" si="7027">TTK60*$C$66</f>
        <v>0</v>
      </c>
      <c r="TTM67" s="880">
        <f t="shared" ref="TTM67" si="7028">TTM60*$C$66</f>
        <v>0</v>
      </c>
      <c r="TTO67" s="880">
        <f t="shared" ref="TTO67" si="7029">TTO60*$C$66</f>
        <v>0</v>
      </c>
      <c r="TTQ67" s="880">
        <f t="shared" ref="TTQ67" si="7030">TTQ60*$C$66</f>
        <v>0</v>
      </c>
      <c r="TTS67" s="880">
        <f t="shared" ref="TTS67" si="7031">TTS60*$C$66</f>
        <v>0</v>
      </c>
      <c r="TTU67" s="880">
        <f t="shared" ref="TTU67" si="7032">TTU60*$C$66</f>
        <v>0</v>
      </c>
      <c r="TTW67" s="880">
        <f t="shared" ref="TTW67" si="7033">TTW60*$C$66</f>
        <v>0</v>
      </c>
      <c r="TTY67" s="880">
        <f t="shared" ref="TTY67" si="7034">TTY60*$C$66</f>
        <v>0</v>
      </c>
      <c r="TUA67" s="880">
        <f t="shared" ref="TUA67" si="7035">TUA60*$C$66</f>
        <v>0</v>
      </c>
      <c r="TUC67" s="880">
        <f t="shared" ref="TUC67" si="7036">TUC60*$C$66</f>
        <v>0</v>
      </c>
      <c r="TUE67" s="880">
        <f t="shared" ref="TUE67" si="7037">TUE60*$C$66</f>
        <v>0</v>
      </c>
      <c r="TUG67" s="880">
        <f t="shared" ref="TUG67" si="7038">TUG60*$C$66</f>
        <v>0</v>
      </c>
      <c r="TUI67" s="880">
        <f t="shared" ref="TUI67" si="7039">TUI60*$C$66</f>
        <v>0</v>
      </c>
      <c r="TUK67" s="880">
        <f t="shared" ref="TUK67" si="7040">TUK60*$C$66</f>
        <v>0</v>
      </c>
      <c r="TUM67" s="880">
        <f t="shared" ref="TUM67" si="7041">TUM60*$C$66</f>
        <v>0</v>
      </c>
      <c r="TUO67" s="880">
        <f t="shared" ref="TUO67" si="7042">TUO60*$C$66</f>
        <v>0</v>
      </c>
      <c r="TUQ67" s="880">
        <f t="shared" ref="TUQ67" si="7043">TUQ60*$C$66</f>
        <v>0</v>
      </c>
      <c r="TUS67" s="880">
        <f t="shared" ref="TUS67" si="7044">TUS60*$C$66</f>
        <v>0</v>
      </c>
      <c r="TUU67" s="880">
        <f t="shared" ref="TUU67" si="7045">TUU60*$C$66</f>
        <v>0</v>
      </c>
      <c r="TUW67" s="880">
        <f t="shared" ref="TUW67" si="7046">TUW60*$C$66</f>
        <v>0</v>
      </c>
      <c r="TUY67" s="880">
        <f t="shared" ref="TUY67" si="7047">TUY60*$C$66</f>
        <v>0</v>
      </c>
      <c r="TVA67" s="880">
        <f t="shared" ref="TVA67" si="7048">TVA60*$C$66</f>
        <v>0</v>
      </c>
      <c r="TVC67" s="880">
        <f t="shared" ref="TVC67" si="7049">TVC60*$C$66</f>
        <v>0</v>
      </c>
      <c r="TVE67" s="880">
        <f t="shared" ref="TVE67" si="7050">TVE60*$C$66</f>
        <v>0</v>
      </c>
      <c r="TVG67" s="880">
        <f t="shared" ref="TVG67" si="7051">TVG60*$C$66</f>
        <v>0</v>
      </c>
      <c r="TVI67" s="880">
        <f t="shared" ref="TVI67" si="7052">TVI60*$C$66</f>
        <v>0</v>
      </c>
      <c r="TVK67" s="880">
        <f t="shared" ref="TVK67" si="7053">TVK60*$C$66</f>
        <v>0</v>
      </c>
      <c r="TVM67" s="880">
        <f t="shared" ref="TVM67" si="7054">TVM60*$C$66</f>
        <v>0</v>
      </c>
      <c r="TVO67" s="880">
        <f t="shared" ref="TVO67" si="7055">TVO60*$C$66</f>
        <v>0</v>
      </c>
      <c r="TVQ67" s="880">
        <f t="shared" ref="TVQ67" si="7056">TVQ60*$C$66</f>
        <v>0</v>
      </c>
      <c r="TVS67" s="880">
        <f t="shared" ref="TVS67" si="7057">TVS60*$C$66</f>
        <v>0</v>
      </c>
      <c r="TVU67" s="880">
        <f t="shared" ref="TVU67" si="7058">TVU60*$C$66</f>
        <v>0</v>
      </c>
      <c r="TVW67" s="880">
        <f t="shared" ref="TVW67" si="7059">TVW60*$C$66</f>
        <v>0</v>
      </c>
      <c r="TVY67" s="880">
        <f t="shared" ref="TVY67" si="7060">TVY60*$C$66</f>
        <v>0</v>
      </c>
      <c r="TWA67" s="880">
        <f t="shared" ref="TWA67" si="7061">TWA60*$C$66</f>
        <v>0</v>
      </c>
      <c r="TWC67" s="880">
        <f t="shared" ref="TWC67" si="7062">TWC60*$C$66</f>
        <v>0</v>
      </c>
      <c r="TWE67" s="880">
        <f t="shared" ref="TWE67" si="7063">TWE60*$C$66</f>
        <v>0</v>
      </c>
      <c r="TWG67" s="880">
        <f t="shared" ref="TWG67" si="7064">TWG60*$C$66</f>
        <v>0</v>
      </c>
      <c r="TWI67" s="880">
        <f t="shared" ref="TWI67" si="7065">TWI60*$C$66</f>
        <v>0</v>
      </c>
      <c r="TWK67" s="880">
        <f t="shared" ref="TWK67" si="7066">TWK60*$C$66</f>
        <v>0</v>
      </c>
      <c r="TWM67" s="880">
        <f t="shared" ref="TWM67" si="7067">TWM60*$C$66</f>
        <v>0</v>
      </c>
      <c r="TWO67" s="880">
        <f t="shared" ref="TWO67" si="7068">TWO60*$C$66</f>
        <v>0</v>
      </c>
      <c r="TWQ67" s="880">
        <f t="shared" ref="TWQ67" si="7069">TWQ60*$C$66</f>
        <v>0</v>
      </c>
      <c r="TWS67" s="880">
        <f t="shared" ref="TWS67" si="7070">TWS60*$C$66</f>
        <v>0</v>
      </c>
      <c r="TWU67" s="880">
        <f t="shared" ref="TWU67" si="7071">TWU60*$C$66</f>
        <v>0</v>
      </c>
      <c r="TWW67" s="880">
        <f t="shared" ref="TWW67" si="7072">TWW60*$C$66</f>
        <v>0</v>
      </c>
      <c r="TWY67" s="880">
        <f t="shared" ref="TWY67" si="7073">TWY60*$C$66</f>
        <v>0</v>
      </c>
      <c r="TXA67" s="880">
        <f t="shared" ref="TXA67" si="7074">TXA60*$C$66</f>
        <v>0</v>
      </c>
      <c r="TXC67" s="880">
        <f t="shared" ref="TXC67" si="7075">TXC60*$C$66</f>
        <v>0</v>
      </c>
      <c r="TXE67" s="880">
        <f t="shared" ref="TXE67" si="7076">TXE60*$C$66</f>
        <v>0</v>
      </c>
      <c r="TXG67" s="880">
        <f t="shared" ref="TXG67" si="7077">TXG60*$C$66</f>
        <v>0</v>
      </c>
      <c r="TXI67" s="880">
        <f t="shared" ref="TXI67" si="7078">TXI60*$C$66</f>
        <v>0</v>
      </c>
      <c r="TXK67" s="880">
        <f t="shared" ref="TXK67" si="7079">TXK60*$C$66</f>
        <v>0</v>
      </c>
      <c r="TXM67" s="880">
        <f t="shared" ref="TXM67" si="7080">TXM60*$C$66</f>
        <v>0</v>
      </c>
      <c r="TXO67" s="880">
        <f t="shared" ref="TXO67" si="7081">TXO60*$C$66</f>
        <v>0</v>
      </c>
      <c r="TXQ67" s="880">
        <f t="shared" ref="TXQ67" si="7082">TXQ60*$C$66</f>
        <v>0</v>
      </c>
      <c r="TXS67" s="880">
        <f t="shared" ref="TXS67" si="7083">TXS60*$C$66</f>
        <v>0</v>
      </c>
      <c r="TXU67" s="880">
        <f t="shared" ref="TXU67" si="7084">TXU60*$C$66</f>
        <v>0</v>
      </c>
      <c r="TXW67" s="880">
        <f t="shared" ref="TXW67" si="7085">TXW60*$C$66</f>
        <v>0</v>
      </c>
      <c r="TXY67" s="880">
        <f t="shared" ref="TXY67" si="7086">TXY60*$C$66</f>
        <v>0</v>
      </c>
      <c r="TYA67" s="880">
        <f t="shared" ref="TYA67" si="7087">TYA60*$C$66</f>
        <v>0</v>
      </c>
      <c r="TYC67" s="880">
        <f t="shared" ref="TYC67" si="7088">TYC60*$C$66</f>
        <v>0</v>
      </c>
      <c r="TYE67" s="880">
        <f t="shared" ref="TYE67" si="7089">TYE60*$C$66</f>
        <v>0</v>
      </c>
      <c r="TYG67" s="880">
        <f t="shared" ref="TYG67" si="7090">TYG60*$C$66</f>
        <v>0</v>
      </c>
      <c r="TYI67" s="880">
        <f t="shared" ref="TYI67" si="7091">TYI60*$C$66</f>
        <v>0</v>
      </c>
      <c r="TYK67" s="880">
        <f t="shared" ref="TYK67" si="7092">TYK60*$C$66</f>
        <v>0</v>
      </c>
      <c r="TYM67" s="880">
        <f t="shared" ref="TYM67" si="7093">TYM60*$C$66</f>
        <v>0</v>
      </c>
      <c r="TYO67" s="880">
        <f t="shared" ref="TYO67" si="7094">TYO60*$C$66</f>
        <v>0</v>
      </c>
      <c r="TYQ67" s="880">
        <f t="shared" ref="TYQ67" si="7095">TYQ60*$C$66</f>
        <v>0</v>
      </c>
      <c r="TYS67" s="880">
        <f t="shared" ref="TYS67" si="7096">TYS60*$C$66</f>
        <v>0</v>
      </c>
      <c r="TYU67" s="880">
        <f t="shared" ref="TYU67" si="7097">TYU60*$C$66</f>
        <v>0</v>
      </c>
      <c r="TYW67" s="880">
        <f t="shared" ref="TYW67" si="7098">TYW60*$C$66</f>
        <v>0</v>
      </c>
      <c r="TYY67" s="880">
        <f t="shared" ref="TYY67" si="7099">TYY60*$C$66</f>
        <v>0</v>
      </c>
      <c r="TZA67" s="880">
        <f t="shared" ref="TZA67" si="7100">TZA60*$C$66</f>
        <v>0</v>
      </c>
      <c r="TZC67" s="880">
        <f t="shared" ref="TZC67" si="7101">TZC60*$C$66</f>
        <v>0</v>
      </c>
      <c r="TZE67" s="880">
        <f t="shared" ref="TZE67" si="7102">TZE60*$C$66</f>
        <v>0</v>
      </c>
      <c r="TZG67" s="880">
        <f t="shared" ref="TZG67" si="7103">TZG60*$C$66</f>
        <v>0</v>
      </c>
      <c r="TZI67" s="880">
        <f t="shared" ref="TZI67" si="7104">TZI60*$C$66</f>
        <v>0</v>
      </c>
      <c r="TZK67" s="880">
        <f t="shared" ref="TZK67" si="7105">TZK60*$C$66</f>
        <v>0</v>
      </c>
      <c r="TZM67" s="880">
        <f t="shared" ref="TZM67" si="7106">TZM60*$C$66</f>
        <v>0</v>
      </c>
      <c r="TZO67" s="880">
        <f t="shared" ref="TZO67" si="7107">TZO60*$C$66</f>
        <v>0</v>
      </c>
      <c r="TZQ67" s="880">
        <f t="shared" ref="TZQ67" si="7108">TZQ60*$C$66</f>
        <v>0</v>
      </c>
      <c r="TZS67" s="880">
        <f t="shared" ref="TZS67" si="7109">TZS60*$C$66</f>
        <v>0</v>
      </c>
      <c r="TZU67" s="880">
        <f t="shared" ref="TZU67" si="7110">TZU60*$C$66</f>
        <v>0</v>
      </c>
      <c r="TZW67" s="880">
        <f t="shared" ref="TZW67" si="7111">TZW60*$C$66</f>
        <v>0</v>
      </c>
      <c r="TZY67" s="880">
        <f t="shared" ref="TZY67" si="7112">TZY60*$C$66</f>
        <v>0</v>
      </c>
      <c r="UAA67" s="880">
        <f t="shared" ref="UAA67" si="7113">UAA60*$C$66</f>
        <v>0</v>
      </c>
      <c r="UAC67" s="880">
        <f t="shared" ref="UAC67" si="7114">UAC60*$C$66</f>
        <v>0</v>
      </c>
      <c r="UAE67" s="880">
        <f t="shared" ref="UAE67" si="7115">UAE60*$C$66</f>
        <v>0</v>
      </c>
      <c r="UAG67" s="880">
        <f t="shared" ref="UAG67" si="7116">UAG60*$C$66</f>
        <v>0</v>
      </c>
      <c r="UAI67" s="880">
        <f t="shared" ref="UAI67" si="7117">UAI60*$C$66</f>
        <v>0</v>
      </c>
      <c r="UAK67" s="880">
        <f t="shared" ref="UAK67" si="7118">UAK60*$C$66</f>
        <v>0</v>
      </c>
      <c r="UAM67" s="880">
        <f t="shared" ref="UAM67" si="7119">UAM60*$C$66</f>
        <v>0</v>
      </c>
      <c r="UAO67" s="880">
        <f t="shared" ref="UAO67" si="7120">UAO60*$C$66</f>
        <v>0</v>
      </c>
      <c r="UAQ67" s="880">
        <f t="shared" ref="UAQ67" si="7121">UAQ60*$C$66</f>
        <v>0</v>
      </c>
      <c r="UAS67" s="880">
        <f t="shared" ref="UAS67" si="7122">UAS60*$C$66</f>
        <v>0</v>
      </c>
      <c r="UAU67" s="880">
        <f t="shared" ref="UAU67" si="7123">UAU60*$C$66</f>
        <v>0</v>
      </c>
      <c r="UAW67" s="880">
        <f t="shared" ref="UAW67" si="7124">UAW60*$C$66</f>
        <v>0</v>
      </c>
      <c r="UAY67" s="880">
        <f t="shared" ref="UAY67" si="7125">UAY60*$C$66</f>
        <v>0</v>
      </c>
      <c r="UBA67" s="880">
        <f t="shared" ref="UBA67" si="7126">UBA60*$C$66</f>
        <v>0</v>
      </c>
      <c r="UBC67" s="880">
        <f t="shared" ref="UBC67" si="7127">UBC60*$C$66</f>
        <v>0</v>
      </c>
      <c r="UBE67" s="880">
        <f t="shared" ref="UBE67" si="7128">UBE60*$C$66</f>
        <v>0</v>
      </c>
      <c r="UBG67" s="880">
        <f t="shared" ref="UBG67" si="7129">UBG60*$C$66</f>
        <v>0</v>
      </c>
      <c r="UBI67" s="880">
        <f t="shared" ref="UBI67" si="7130">UBI60*$C$66</f>
        <v>0</v>
      </c>
      <c r="UBK67" s="880">
        <f t="shared" ref="UBK67" si="7131">UBK60*$C$66</f>
        <v>0</v>
      </c>
      <c r="UBM67" s="880">
        <f t="shared" ref="UBM67" si="7132">UBM60*$C$66</f>
        <v>0</v>
      </c>
      <c r="UBO67" s="880">
        <f t="shared" ref="UBO67" si="7133">UBO60*$C$66</f>
        <v>0</v>
      </c>
      <c r="UBQ67" s="880">
        <f t="shared" ref="UBQ67" si="7134">UBQ60*$C$66</f>
        <v>0</v>
      </c>
      <c r="UBS67" s="880">
        <f t="shared" ref="UBS67" si="7135">UBS60*$C$66</f>
        <v>0</v>
      </c>
      <c r="UBU67" s="880">
        <f t="shared" ref="UBU67" si="7136">UBU60*$C$66</f>
        <v>0</v>
      </c>
      <c r="UBW67" s="880">
        <f t="shared" ref="UBW67" si="7137">UBW60*$C$66</f>
        <v>0</v>
      </c>
      <c r="UBY67" s="880">
        <f t="shared" ref="UBY67" si="7138">UBY60*$C$66</f>
        <v>0</v>
      </c>
      <c r="UCA67" s="880">
        <f t="shared" ref="UCA67" si="7139">UCA60*$C$66</f>
        <v>0</v>
      </c>
      <c r="UCC67" s="880">
        <f t="shared" ref="UCC67" si="7140">UCC60*$C$66</f>
        <v>0</v>
      </c>
      <c r="UCE67" s="880">
        <f t="shared" ref="UCE67" si="7141">UCE60*$C$66</f>
        <v>0</v>
      </c>
      <c r="UCG67" s="880">
        <f t="shared" ref="UCG67" si="7142">UCG60*$C$66</f>
        <v>0</v>
      </c>
      <c r="UCI67" s="880">
        <f t="shared" ref="UCI67" si="7143">UCI60*$C$66</f>
        <v>0</v>
      </c>
      <c r="UCK67" s="880">
        <f t="shared" ref="UCK67" si="7144">UCK60*$C$66</f>
        <v>0</v>
      </c>
      <c r="UCM67" s="880">
        <f t="shared" ref="UCM67" si="7145">UCM60*$C$66</f>
        <v>0</v>
      </c>
      <c r="UCO67" s="880">
        <f t="shared" ref="UCO67" si="7146">UCO60*$C$66</f>
        <v>0</v>
      </c>
      <c r="UCQ67" s="880">
        <f t="shared" ref="UCQ67" si="7147">UCQ60*$C$66</f>
        <v>0</v>
      </c>
      <c r="UCS67" s="880">
        <f t="shared" ref="UCS67" si="7148">UCS60*$C$66</f>
        <v>0</v>
      </c>
      <c r="UCU67" s="880">
        <f t="shared" ref="UCU67" si="7149">UCU60*$C$66</f>
        <v>0</v>
      </c>
      <c r="UCW67" s="880">
        <f t="shared" ref="UCW67" si="7150">UCW60*$C$66</f>
        <v>0</v>
      </c>
      <c r="UCY67" s="880">
        <f t="shared" ref="UCY67" si="7151">UCY60*$C$66</f>
        <v>0</v>
      </c>
      <c r="UDA67" s="880">
        <f t="shared" ref="UDA67" si="7152">UDA60*$C$66</f>
        <v>0</v>
      </c>
      <c r="UDC67" s="880">
        <f t="shared" ref="UDC67" si="7153">UDC60*$C$66</f>
        <v>0</v>
      </c>
      <c r="UDE67" s="880">
        <f t="shared" ref="UDE67" si="7154">UDE60*$C$66</f>
        <v>0</v>
      </c>
      <c r="UDG67" s="880">
        <f t="shared" ref="UDG67" si="7155">UDG60*$C$66</f>
        <v>0</v>
      </c>
      <c r="UDI67" s="880">
        <f t="shared" ref="UDI67" si="7156">UDI60*$C$66</f>
        <v>0</v>
      </c>
      <c r="UDK67" s="880">
        <f t="shared" ref="UDK67" si="7157">UDK60*$C$66</f>
        <v>0</v>
      </c>
      <c r="UDM67" s="880">
        <f t="shared" ref="UDM67" si="7158">UDM60*$C$66</f>
        <v>0</v>
      </c>
      <c r="UDO67" s="880">
        <f t="shared" ref="UDO67" si="7159">UDO60*$C$66</f>
        <v>0</v>
      </c>
      <c r="UDQ67" s="880">
        <f t="shared" ref="UDQ67" si="7160">UDQ60*$C$66</f>
        <v>0</v>
      </c>
      <c r="UDS67" s="880">
        <f t="shared" ref="UDS67" si="7161">UDS60*$C$66</f>
        <v>0</v>
      </c>
      <c r="UDU67" s="880">
        <f t="shared" ref="UDU67" si="7162">UDU60*$C$66</f>
        <v>0</v>
      </c>
      <c r="UDW67" s="880">
        <f t="shared" ref="UDW67" si="7163">UDW60*$C$66</f>
        <v>0</v>
      </c>
      <c r="UDY67" s="880">
        <f t="shared" ref="UDY67" si="7164">UDY60*$C$66</f>
        <v>0</v>
      </c>
      <c r="UEA67" s="880">
        <f t="shared" ref="UEA67" si="7165">UEA60*$C$66</f>
        <v>0</v>
      </c>
      <c r="UEC67" s="880">
        <f t="shared" ref="UEC67" si="7166">UEC60*$C$66</f>
        <v>0</v>
      </c>
      <c r="UEE67" s="880">
        <f t="shared" ref="UEE67" si="7167">UEE60*$C$66</f>
        <v>0</v>
      </c>
      <c r="UEG67" s="880">
        <f t="shared" ref="UEG67" si="7168">UEG60*$C$66</f>
        <v>0</v>
      </c>
      <c r="UEI67" s="880">
        <f t="shared" ref="UEI67" si="7169">UEI60*$C$66</f>
        <v>0</v>
      </c>
      <c r="UEK67" s="880">
        <f t="shared" ref="UEK67" si="7170">UEK60*$C$66</f>
        <v>0</v>
      </c>
      <c r="UEM67" s="880">
        <f t="shared" ref="UEM67" si="7171">UEM60*$C$66</f>
        <v>0</v>
      </c>
      <c r="UEO67" s="880">
        <f t="shared" ref="UEO67" si="7172">UEO60*$C$66</f>
        <v>0</v>
      </c>
      <c r="UEQ67" s="880">
        <f t="shared" ref="UEQ67" si="7173">UEQ60*$C$66</f>
        <v>0</v>
      </c>
      <c r="UES67" s="880">
        <f t="shared" ref="UES67" si="7174">UES60*$C$66</f>
        <v>0</v>
      </c>
      <c r="UEU67" s="880">
        <f t="shared" ref="UEU67" si="7175">UEU60*$C$66</f>
        <v>0</v>
      </c>
      <c r="UEW67" s="880">
        <f t="shared" ref="UEW67" si="7176">UEW60*$C$66</f>
        <v>0</v>
      </c>
      <c r="UEY67" s="880">
        <f t="shared" ref="UEY67" si="7177">UEY60*$C$66</f>
        <v>0</v>
      </c>
      <c r="UFA67" s="880">
        <f t="shared" ref="UFA67" si="7178">UFA60*$C$66</f>
        <v>0</v>
      </c>
      <c r="UFC67" s="880">
        <f t="shared" ref="UFC67" si="7179">UFC60*$C$66</f>
        <v>0</v>
      </c>
      <c r="UFE67" s="880">
        <f t="shared" ref="UFE67" si="7180">UFE60*$C$66</f>
        <v>0</v>
      </c>
      <c r="UFG67" s="880">
        <f t="shared" ref="UFG67" si="7181">UFG60*$C$66</f>
        <v>0</v>
      </c>
      <c r="UFI67" s="880">
        <f t="shared" ref="UFI67" si="7182">UFI60*$C$66</f>
        <v>0</v>
      </c>
      <c r="UFK67" s="880">
        <f t="shared" ref="UFK67" si="7183">UFK60*$C$66</f>
        <v>0</v>
      </c>
      <c r="UFM67" s="880">
        <f t="shared" ref="UFM67" si="7184">UFM60*$C$66</f>
        <v>0</v>
      </c>
      <c r="UFO67" s="880">
        <f t="shared" ref="UFO67" si="7185">UFO60*$C$66</f>
        <v>0</v>
      </c>
      <c r="UFQ67" s="880">
        <f t="shared" ref="UFQ67" si="7186">UFQ60*$C$66</f>
        <v>0</v>
      </c>
      <c r="UFS67" s="880">
        <f t="shared" ref="UFS67" si="7187">UFS60*$C$66</f>
        <v>0</v>
      </c>
      <c r="UFU67" s="880">
        <f t="shared" ref="UFU67" si="7188">UFU60*$C$66</f>
        <v>0</v>
      </c>
      <c r="UFW67" s="880">
        <f t="shared" ref="UFW67" si="7189">UFW60*$C$66</f>
        <v>0</v>
      </c>
      <c r="UFY67" s="880">
        <f t="shared" ref="UFY67" si="7190">UFY60*$C$66</f>
        <v>0</v>
      </c>
      <c r="UGA67" s="880">
        <f t="shared" ref="UGA67" si="7191">UGA60*$C$66</f>
        <v>0</v>
      </c>
      <c r="UGC67" s="880">
        <f t="shared" ref="UGC67" si="7192">UGC60*$C$66</f>
        <v>0</v>
      </c>
      <c r="UGE67" s="880">
        <f t="shared" ref="UGE67" si="7193">UGE60*$C$66</f>
        <v>0</v>
      </c>
      <c r="UGG67" s="880">
        <f t="shared" ref="UGG67" si="7194">UGG60*$C$66</f>
        <v>0</v>
      </c>
      <c r="UGI67" s="880">
        <f t="shared" ref="UGI67" si="7195">UGI60*$C$66</f>
        <v>0</v>
      </c>
      <c r="UGK67" s="880">
        <f t="shared" ref="UGK67" si="7196">UGK60*$C$66</f>
        <v>0</v>
      </c>
      <c r="UGM67" s="880">
        <f t="shared" ref="UGM67" si="7197">UGM60*$C$66</f>
        <v>0</v>
      </c>
      <c r="UGO67" s="880">
        <f t="shared" ref="UGO67" si="7198">UGO60*$C$66</f>
        <v>0</v>
      </c>
      <c r="UGQ67" s="880">
        <f t="shared" ref="UGQ67" si="7199">UGQ60*$C$66</f>
        <v>0</v>
      </c>
      <c r="UGS67" s="880">
        <f t="shared" ref="UGS67" si="7200">UGS60*$C$66</f>
        <v>0</v>
      </c>
      <c r="UGU67" s="880">
        <f t="shared" ref="UGU67" si="7201">UGU60*$C$66</f>
        <v>0</v>
      </c>
      <c r="UGW67" s="880">
        <f t="shared" ref="UGW67" si="7202">UGW60*$C$66</f>
        <v>0</v>
      </c>
      <c r="UGY67" s="880">
        <f t="shared" ref="UGY67" si="7203">UGY60*$C$66</f>
        <v>0</v>
      </c>
      <c r="UHA67" s="880">
        <f t="shared" ref="UHA67" si="7204">UHA60*$C$66</f>
        <v>0</v>
      </c>
      <c r="UHC67" s="880">
        <f t="shared" ref="UHC67" si="7205">UHC60*$C$66</f>
        <v>0</v>
      </c>
      <c r="UHE67" s="880">
        <f t="shared" ref="UHE67" si="7206">UHE60*$C$66</f>
        <v>0</v>
      </c>
      <c r="UHG67" s="880">
        <f t="shared" ref="UHG67" si="7207">UHG60*$C$66</f>
        <v>0</v>
      </c>
      <c r="UHI67" s="880">
        <f t="shared" ref="UHI67" si="7208">UHI60*$C$66</f>
        <v>0</v>
      </c>
      <c r="UHK67" s="880">
        <f t="shared" ref="UHK67" si="7209">UHK60*$C$66</f>
        <v>0</v>
      </c>
      <c r="UHM67" s="880">
        <f t="shared" ref="UHM67" si="7210">UHM60*$C$66</f>
        <v>0</v>
      </c>
      <c r="UHO67" s="880">
        <f t="shared" ref="UHO67" si="7211">UHO60*$C$66</f>
        <v>0</v>
      </c>
      <c r="UHQ67" s="880">
        <f t="shared" ref="UHQ67" si="7212">UHQ60*$C$66</f>
        <v>0</v>
      </c>
      <c r="UHS67" s="880">
        <f t="shared" ref="UHS67" si="7213">UHS60*$C$66</f>
        <v>0</v>
      </c>
      <c r="UHU67" s="880">
        <f t="shared" ref="UHU67" si="7214">UHU60*$C$66</f>
        <v>0</v>
      </c>
      <c r="UHW67" s="880">
        <f t="shared" ref="UHW67" si="7215">UHW60*$C$66</f>
        <v>0</v>
      </c>
      <c r="UHY67" s="880">
        <f t="shared" ref="UHY67" si="7216">UHY60*$C$66</f>
        <v>0</v>
      </c>
      <c r="UIA67" s="880">
        <f t="shared" ref="UIA67" si="7217">UIA60*$C$66</f>
        <v>0</v>
      </c>
      <c r="UIC67" s="880">
        <f t="shared" ref="UIC67" si="7218">UIC60*$C$66</f>
        <v>0</v>
      </c>
      <c r="UIE67" s="880">
        <f t="shared" ref="UIE67" si="7219">UIE60*$C$66</f>
        <v>0</v>
      </c>
      <c r="UIG67" s="880">
        <f t="shared" ref="UIG67" si="7220">UIG60*$C$66</f>
        <v>0</v>
      </c>
      <c r="UII67" s="880">
        <f t="shared" ref="UII67" si="7221">UII60*$C$66</f>
        <v>0</v>
      </c>
      <c r="UIK67" s="880">
        <f t="shared" ref="UIK67" si="7222">UIK60*$C$66</f>
        <v>0</v>
      </c>
      <c r="UIM67" s="880">
        <f t="shared" ref="UIM67" si="7223">UIM60*$C$66</f>
        <v>0</v>
      </c>
      <c r="UIO67" s="880">
        <f t="shared" ref="UIO67" si="7224">UIO60*$C$66</f>
        <v>0</v>
      </c>
      <c r="UIQ67" s="880">
        <f t="shared" ref="UIQ67" si="7225">UIQ60*$C$66</f>
        <v>0</v>
      </c>
      <c r="UIS67" s="880">
        <f t="shared" ref="UIS67" si="7226">UIS60*$C$66</f>
        <v>0</v>
      </c>
      <c r="UIU67" s="880">
        <f t="shared" ref="UIU67" si="7227">UIU60*$C$66</f>
        <v>0</v>
      </c>
      <c r="UIW67" s="880">
        <f t="shared" ref="UIW67" si="7228">UIW60*$C$66</f>
        <v>0</v>
      </c>
      <c r="UIY67" s="880">
        <f t="shared" ref="UIY67" si="7229">UIY60*$C$66</f>
        <v>0</v>
      </c>
      <c r="UJA67" s="880">
        <f t="shared" ref="UJA67" si="7230">UJA60*$C$66</f>
        <v>0</v>
      </c>
      <c r="UJC67" s="880">
        <f t="shared" ref="UJC67" si="7231">UJC60*$C$66</f>
        <v>0</v>
      </c>
      <c r="UJE67" s="880">
        <f t="shared" ref="UJE67" si="7232">UJE60*$C$66</f>
        <v>0</v>
      </c>
      <c r="UJG67" s="880">
        <f t="shared" ref="UJG67" si="7233">UJG60*$C$66</f>
        <v>0</v>
      </c>
      <c r="UJI67" s="880">
        <f t="shared" ref="UJI67" si="7234">UJI60*$C$66</f>
        <v>0</v>
      </c>
      <c r="UJK67" s="880">
        <f t="shared" ref="UJK67" si="7235">UJK60*$C$66</f>
        <v>0</v>
      </c>
      <c r="UJM67" s="880">
        <f t="shared" ref="UJM67" si="7236">UJM60*$C$66</f>
        <v>0</v>
      </c>
      <c r="UJO67" s="880">
        <f t="shared" ref="UJO67" si="7237">UJO60*$C$66</f>
        <v>0</v>
      </c>
      <c r="UJQ67" s="880">
        <f t="shared" ref="UJQ67" si="7238">UJQ60*$C$66</f>
        <v>0</v>
      </c>
      <c r="UJS67" s="880">
        <f t="shared" ref="UJS67" si="7239">UJS60*$C$66</f>
        <v>0</v>
      </c>
      <c r="UJU67" s="880">
        <f t="shared" ref="UJU67" si="7240">UJU60*$C$66</f>
        <v>0</v>
      </c>
      <c r="UJW67" s="880">
        <f t="shared" ref="UJW67" si="7241">UJW60*$C$66</f>
        <v>0</v>
      </c>
      <c r="UJY67" s="880">
        <f t="shared" ref="UJY67" si="7242">UJY60*$C$66</f>
        <v>0</v>
      </c>
      <c r="UKA67" s="880">
        <f t="shared" ref="UKA67" si="7243">UKA60*$C$66</f>
        <v>0</v>
      </c>
      <c r="UKC67" s="880">
        <f t="shared" ref="UKC67" si="7244">UKC60*$C$66</f>
        <v>0</v>
      </c>
      <c r="UKE67" s="880">
        <f t="shared" ref="UKE67" si="7245">UKE60*$C$66</f>
        <v>0</v>
      </c>
      <c r="UKG67" s="880">
        <f t="shared" ref="UKG67" si="7246">UKG60*$C$66</f>
        <v>0</v>
      </c>
      <c r="UKI67" s="880">
        <f t="shared" ref="UKI67" si="7247">UKI60*$C$66</f>
        <v>0</v>
      </c>
      <c r="UKK67" s="880">
        <f t="shared" ref="UKK67" si="7248">UKK60*$C$66</f>
        <v>0</v>
      </c>
      <c r="UKM67" s="880">
        <f t="shared" ref="UKM67" si="7249">UKM60*$C$66</f>
        <v>0</v>
      </c>
      <c r="UKO67" s="880">
        <f t="shared" ref="UKO67" si="7250">UKO60*$C$66</f>
        <v>0</v>
      </c>
      <c r="UKQ67" s="880">
        <f t="shared" ref="UKQ67" si="7251">UKQ60*$C$66</f>
        <v>0</v>
      </c>
      <c r="UKS67" s="880">
        <f t="shared" ref="UKS67" si="7252">UKS60*$C$66</f>
        <v>0</v>
      </c>
      <c r="UKU67" s="880">
        <f t="shared" ref="UKU67" si="7253">UKU60*$C$66</f>
        <v>0</v>
      </c>
      <c r="UKW67" s="880">
        <f t="shared" ref="UKW67" si="7254">UKW60*$C$66</f>
        <v>0</v>
      </c>
      <c r="UKY67" s="880">
        <f t="shared" ref="UKY67" si="7255">UKY60*$C$66</f>
        <v>0</v>
      </c>
      <c r="ULA67" s="880">
        <f t="shared" ref="ULA67" si="7256">ULA60*$C$66</f>
        <v>0</v>
      </c>
      <c r="ULC67" s="880">
        <f t="shared" ref="ULC67" si="7257">ULC60*$C$66</f>
        <v>0</v>
      </c>
      <c r="ULE67" s="880">
        <f t="shared" ref="ULE67" si="7258">ULE60*$C$66</f>
        <v>0</v>
      </c>
      <c r="ULG67" s="880">
        <f t="shared" ref="ULG67" si="7259">ULG60*$C$66</f>
        <v>0</v>
      </c>
      <c r="ULI67" s="880">
        <f t="shared" ref="ULI67" si="7260">ULI60*$C$66</f>
        <v>0</v>
      </c>
      <c r="ULK67" s="880">
        <f t="shared" ref="ULK67" si="7261">ULK60*$C$66</f>
        <v>0</v>
      </c>
      <c r="ULM67" s="880">
        <f t="shared" ref="ULM67" si="7262">ULM60*$C$66</f>
        <v>0</v>
      </c>
      <c r="ULO67" s="880">
        <f t="shared" ref="ULO67" si="7263">ULO60*$C$66</f>
        <v>0</v>
      </c>
      <c r="ULQ67" s="880">
        <f t="shared" ref="ULQ67" si="7264">ULQ60*$C$66</f>
        <v>0</v>
      </c>
      <c r="ULS67" s="880">
        <f t="shared" ref="ULS67" si="7265">ULS60*$C$66</f>
        <v>0</v>
      </c>
      <c r="ULU67" s="880">
        <f t="shared" ref="ULU67" si="7266">ULU60*$C$66</f>
        <v>0</v>
      </c>
      <c r="ULW67" s="880">
        <f t="shared" ref="ULW67" si="7267">ULW60*$C$66</f>
        <v>0</v>
      </c>
      <c r="ULY67" s="880">
        <f t="shared" ref="ULY67" si="7268">ULY60*$C$66</f>
        <v>0</v>
      </c>
      <c r="UMA67" s="880">
        <f t="shared" ref="UMA67" si="7269">UMA60*$C$66</f>
        <v>0</v>
      </c>
      <c r="UMC67" s="880">
        <f t="shared" ref="UMC67" si="7270">UMC60*$C$66</f>
        <v>0</v>
      </c>
      <c r="UME67" s="880">
        <f t="shared" ref="UME67" si="7271">UME60*$C$66</f>
        <v>0</v>
      </c>
      <c r="UMG67" s="880">
        <f t="shared" ref="UMG67" si="7272">UMG60*$C$66</f>
        <v>0</v>
      </c>
      <c r="UMI67" s="880">
        <f t="shared" ref="UMI67" si="7273">UMI60*$C$66</f>
        <v>0</v>
      </c>
      <c r="UMK67" s="880">
        <f t="shared" ref="UMK67" si="7274">UMK60*$C$66</f>
        <v>0</v>
      </c>
      <c r="UMM67" s="880">
        <f t="shared" ref="UMM67" si="7275">UMM60*$C$66</f>
        <v>0</v>
      </c>
      <c r="UMO67" s="880">
        <f t="shared" ref="UMO67" si="7276">UMO60*$C$66</f>
        <v>0</v>
      </c>
      <c r="UMQ67" s="880">
        <f t="shared" ref="UMQ67" si="7277">UMQ60*$C$66</f>
        <v>0</v>
      </c>
      <c r="UMS67" s="880">
        <f t="shared" ref="UMS67" si="7278">UMS60*$C$66</f>
        <v>0</v>
      </c>
      <c r="UMU67" s="880">
        <f t="shared" ref="UMU67" si="7279">UMU60*$C$66</f>
        <v>0</v>
      </c>
      <c r="UMW67" s="880">
        <f t="shared" ref="UMW67" si="7280">UMW60*$C$66</f>
        <v>0</v>
      </c>
      <c r="UMY67" s="880">
        <f t="shared" ref="UMY67" si="7281">UMY60*$C$66</f>
        <v>0</v>
      </c>
      <c r="UNA67" s="880">
        <f t="shared" ref="UNA67" si="7282">UNA60*$C$66</f>
        <v>0</v>
      </c>
      <c r="UNC67" s="880">
        <f t="shared" ref="UNC67" si="7283">UNC60*$C$66</f>
        <v>0</v>
      </c>
      <c r="UNE67" s="880">
        <f t="shared" ref="UNE67" si="7284">UNE60*$C$66</f>
        <v>0</v>
      </c>
      <c r="UNG67" s="880">
        <f t="shared" ref="UNG67" si="7285">UNG60*$C$66</f>
        <v>0</v>
      </c>
      <c r="UNI67" s="880">
        <f t="shared" ref="UNI67" si="7286">UNI60*$C$66</f>
        <v>0</v>
      </c>
      <c r="UNK67" s="880">
        <f t="shared" ref="UNK67" si="7287">UNK60*$C$66</f>
        <v>0</v>
      </c>
      <c r="UNM67" s="880">
        <f t="shared" ref="UNM67" si="7288">UNM60*$C$66</f>
        <v>0</v>
      </c>
      <c r="UNO67" s="880">
        <f t="shared" ref="UNO67" si="7289">UNO60*$C$66</f>
        <v>0</v>
      </c>
      <c r="UNQ67" s="880">
        <f t="shared" ref="UNQ67" si="7290">UNQ60*$C$66</f>
        <v>0</v>
      </c>
      <c r="UNS67" s="880">
        <f t="shared" ref="UNS67" si="7291">UNS60*$C$66</f>
        <v>0</v>
      </c>
      <c r="UNU67" s="880">
        <f t="shared" ref="UNU67" si="7292">UNU60*$C$66</f>
        <v>0</v>
      </c>
      <c r="UNW67" s="880">
        <f t="shared" ref="UNW67" si="7293">UNW60*$C$66</f>
        <v>0</v>
      </c>
      <c r="UNY67" s="880">
        <f t="shared" ref="UNY67" si="7294">UNY60*$C$66</f>
        <v>0</v>
      </c>
      <c r="UOA67" s="880">
        <f t="shared" ref="UOA67" si="7295">UOA60*$C$66</f>
        <v>0</v>
      </c>
      <c r="UOC67" s="880">
        <f t="shared" ref="UOC67" si="7296">UOC60*$C$66</f>
        <v>0</v>
      </c>
      <c r="UOE67" s="880">
        <f t="shared" ref="UOE67" si="7297">UOE60*$C$66</f>
        <v>0</v>
      </c>
      <c r="UOG67" s="880">
        <f t="shared" ref="UOG67" si="7298">UOG60*$C$66</f>
        <v>0</v>
      </c>
      <c r="UOI67" s="880">
        <f t="shared" ref="UOI67" si="7299">UOI60*$C$66</f>
        <v>0</v>
      </c>
      <c r="UOK67" s="880">
        <f t="shared" ref="UOK67" si="7300">UOK60*$C$66</f>
        <v>0</v>
      </c>
      <c r="UOM67" s="880">
        <f t="shared" ref="UOM67" si="7301">UOM60*$C$66</f>
        <v>0</v>
      </c>
      <c r="UOO67" s="880">
        <f t="shared" ref="UOO67" si="7302">UOO60*$C$66</f>
        <v>0</v>
      </c>
      <c r="UOQ67" s="880">
        <f t="shared" ref="UOQ67" si="7303">UOQ60*$C$66</f>
        <v>0</v>
      </c>
      <c r="UOS67" s="880">
        <f t="shared" ref="UOS67" si="7304">UOS60*$C$66</f>
        <v>0</v>
      </c>
      <c r="UOU67" s="880">
        <f t="shared" ref="UOU67" si="7305">UOU60*$C$66</f>
        <v>0</v>
      </c>
      <c r="UOW67" s="880">
        <f t="shared" ref="UOW67" si="7306">UOW60*$C$66</f>
        <v>0</v>
      </c>
      <c r="UOY67" s="880">
        <f t="shared" ref="UOY67" si="7307">UOY60*$C$66</f>
        <v>0</v>
      </c>
      <c r="UPA67" s="880">
        <f t="shared" ref="UPA67" si="7308">UPA60*$C$66</f>
        <v>0</v>
      </c>
      <c r="UPC67" s="880">
        <f t="shared" ref="UPC67" si="7309">UPC60*$C$66</f>
        <v>0</v>
      </c>
      <c r="UPE67" s="880">
        <f t="shared" ref="UPE67" si="7310">UPE60*$C$66</f>
        <v>0</v>
      </c>
      <c r="UPG67" s="880">
        <f t="shared" ref="UPG67" si="7311">UPG60*$C$66</f>
        <v>0</v>
      </c>
      <c r="UPI67" s="880">
        <f t="shared" ref="UPI67" si="7312">UPI60*$C$66</f>
        <v>0</v>
      </c>
      <c r="UPK67" s="880">
        <f t="shared" ref="UPK67" si="7313">UPK60*$C$66</f>
        <v>0</v>
      </c>
      <c r="UPM67" s="880">
        <f t="shared" ref="UPM67" si="7314">UPM60*$C$66</f>
        <v>0</v>
      </c>
      <c r="UPO67" s="880">
        <f t="shared" ref="UPO67" si="7315">UPO60*$C$66</f>
        <v>0</v>
      </c>
      <c r="UPQ67" s="880">
        <f t="shared" ref="UPQ67" si="7316">UPQ60*$C$66</f>
        <v>0</v>
      </c>
      <c r="UPS67" s="880">
        <f t="shared" ref="UPS67" si="7317">UPS60*$C$66</f>
        <v>0</v>
      </c>
      <c r="UPU67" s="880">
        <f t="shared" ref="UPU67" si="7318">UPU60*$C$66</f>
        <v>0</v>
      </c>
      <c r="UPW67" s="880">
        <f t="shared" ref="UPW67" si="7319">UPW60*$C$66</f>
        <v>0</v>
      </c>
      <c r="UPY67" s="880">
        <f t="shared" ref="UPY67" si="7320">UPY60*$C$66</f>
        <v>0</v>
      </c>
      <c r="UQA67" s="880">
        <f t="shared" ref="UQA67" si="7321">UQA60*$C$66</f>
        <v>0</v>
      </c>
      <c r="UQC67" s="880">
        <f t="shared" ref="UQC67" si="7322">UQC60*$C$66</f>
        <v>0</v>
      </c>
      <c r="UQE67" s="880">
        <f t="shared" ref="UQE67" si="7323">UQE60*$C$66</f>
        <v>0</v>
      </c>
      <c r="UQG67" s="880">
        <f t="shared" ref="UQG67" si="7324">UQG60*$C$66</f>
        <v>0</v>
      </c>
      <c r="UQI67" s="880">
        <f t="shared" ref="UQI67" si="7325">UQI60*$C$66</f>
        <v>0</v>
      </c>
      <c r="UQK67" s="880">
        <f t="shared" ref="UQK67" si="7326">UQK60*$C$66</f>
        <v>0</v>
      </c>
      <c r="UQM67" s="880">
        <f t="shared" ref="UQM67" si="7327">UQM60*$C$66</f>
        <v>0</v>
      </c>
      <c r="UQO67" s="880">
        <f t="shared" ref="UQO67" si="7328">UQO60*$C$66</f>
        <v>0</v>
      </c>
      <c r="UQQ67" s="880">
        <f t="shared" ref="UQQ67" si="7329">UQQ60*$C$66</f>
        <v>0</v>
      </c>
      <c r="UQS67" s="880">
        <f t="shared" ref="UQS67" si="7330">UQS60*$C$66</f>
        <v>0</v>
      </c>
      <c r="UQU67" s="880">
        <f t="shared" ref="UQU67" si="7331">UQU60*$C$66</f>
        <v>0</v>
      </c>
      <c r="UQW67" s="880">
        <f t="shared" ref="UQW67" si="7332">UQW60*$C$66</f>
        <v>0</v>
      </c>
      <c r="UQY67" s="880">
        <f t="shared" ref="UQY67" si="7333">UQY60*$C$66</f>
        <v>0</v>
      </c>
      <c r="URA67" s="880">
        <f t="shared" ref="URA67" si="7334">URA60*$C$66</f>
        <v>0</v>
      </c>
      <c r="URC67" s="880">
        <f t="shared" ref="URC67" si="7335">URC60*$C$66</f>
        <v>0</v>
      </c>
      <c r="URE67" s="880">
        <f t="shared" ref="URE67" si="7336">URE60*$C$66</f>
        <v>0</v>
      </c>
      <c r="URG67" s="880">
        <f t="shared" ref="URG67" si="7337">URG60*$C$66</f>
        <v>0</v>
      </c>
      <c r="URI67" s="880">
        <f t="shared" ref="URI67" si="7338">URI60*$C$66</f>
        <v>0</v>
      </c>
      <c r="URK67" s="880">
        <f t="shared" ref="URK67" si="7339">URK60*$C$66</f>
        <v>0</v>
      </c>
      <c r="URM67" s="880">
        <f t="shared" ref="URM67" si="7340">URM60*$C$66</f>
        <v>0</v>
      </c>
      <c r="URO67" s="880">
        <f t="shared" ref="URO67" si="7341">URO60*$C$66</f>
        <v>0</v>
      </c>
      <c r="URQ67" s="880">
        <f t="shared" ref="URQ67" si="7342">URQ60*$C$66</f>
        <v>0</v>
      </c>
      <c r="URS67" s="880">
        <f t="shared" ref="URS67" si="7343">URS60*$C$66</f>
        <v>0</v>
      </c>
      <c r="URU67" s="880">
        <f t="shared" ref="URU67" si="7344">URU60*$C$66</f>
        <v>0</v>
      </c>
      <c r="URW67" s="880">
        <f t="shared" ref="URW67" si="7345">URW60*$C$66</f>
        <v>0</v>
      </c>
      <c r="URY67" s="880">
        <f t="shared" ref="URY67" si="7346">URY60*$C$66</f>
        <v>0</v>
      </c>
      <c r="USA67" s="880">
        <f t="shared" ref="USA67" si="7347">USA60*$C$66</f>
        <v>0</v>
      </c>
      <c r="USC67" s="880">
        <f t="shared" ref="USC67" si="7348">USC60*$C$66</f>
        <v>0</v>
      </c>
      <c r="USE67" s="880">
        <f t="shared" ref="USE67" si="7349">USE60*$C$66</f>
        <v>0</v>
      </c>
      <c r="USG67" s="880">
        <f t="shared" ref="USG67" si="7350">USG60*$C$66</f>
        <v>0</v>
      </c>
      <c r="USI67" s="880">
        <f t="shared" ref="USI67" si="7351">USI60*$C$66</f>
        <v>0</v>
      </c>
      <c r="USK67" s="880">
        <f t="shared" ref="USK67" si="7352">USK60*$C$66</f>
        <v>0</v>
      </c>
      <c r="USM67" s="880">
        <f t="shared" ref="USM67" si="7353">USM60*$C$66</f>
        <v>0</v>
      </c>
      <c r="USO67" s="880">
        <f t="shared" ref="USO67" si="7354">USO60*$C$66</f>
        <v>0</v>
      </c>
      <c r="USQ67" s="880">
        <f t="shared" ref="USQ67" si="7355">USQ60*$C$66</f>
        <v>0</v>
      </c>
      <c r="USS67" s="880">
        <f t="shared" ref="USS67" si="7356">USS60*$C$66</f>
        <v>0</v>
      </c>
      <c r="USU67" s="880">
        <f t="shared" ref="USU67" si="7357">USU60*$C$66</f>
        <v>0</v>
      </c>
      <c r="USW67" s="880">
        <f t="shared" ref="USW67" si="7358">USW60*$C$66</f>
        <v>0</v>
      </c>
      <c r="USY67" s="880">
        <f t="shared" ref="USY67" si="7359">USY60*$C$66</f>
        <v>0</v>
      </c>
      <c r="UTA67" s="880">
        <f t="shared" ref="UTA67" si="7360">UTA60*$C$66</f>
        <v>0</v>
      </c>
      <c r="UTC67" s="880">
        <f t="shared" ref="UTC67" si="7361">UTC60*$C$66</f>
        <v>0</v>
      </c>
      <c r="UTE67" s="880">
        <f t="shared" ref="UTE67" si="7362">UTE60*$C$66</f>
        <v>0</v>
      </c>
      <c r="UTG67" s="880">
        <f t="shared" ref="UTG67" si="7363">UTG60*$C$66</f>
        <v>0</v>
      </c>
      <c r="UTI67" s="880">
        <f t="shared" ref="UTI67" si="7364">UTI60*$C$66</f>
        <v>0</v>
      </c>
      <c r="UTK67" s="880">
        <f t="shared" ref="UTK67" si="7365">UTK60*$C$66</f>
        <v>0</v>
      </c>
      <c r="UTM67" s="880">
        <f t="shared" ref="UTM67" si="7366">UTM60*$C$66</f>
        <v>0</v>
      </c>
      <c r="UTO67" s="880">
        <f t="shared" ref="UTO67" si="7367">UTO60*$C$66</f>
        <v>0</v>
      </c>
      <c r="UTQ67" s="880">
        <f t="shared" ref="UTQ67" si="7368">UTQ60*$C$66</f>
        <v>0</v>
      </c>
      <c r="UTS67" s="880">
        <f t="shared" ref="UTS67" si="7369">UTS60*$C$66</f>
        <v>0</v>
      </c>
      <c r="UTU67" s="880">
        <f t="shared" ref="UTU67" si="7370">UTU60*$C$66</f>
        <v>0</v>
      </c>
      <c r="UTW67" s="880">
        <f t="shared" ref="UTW67" si="7371">UTW60*$C$66</f>
        <v>0</v>
      </c>
      <c r="UTY67" s="880">
        <f t="shared" ref="UTY67" si="7372">UTY60*$C$66</f>
        <v>0</v>
      </c>
      <c r="UUA67" s="880">
        <f t="shared" ref="UUA67" si="7373">UUA60*$C$66</f>
        <v>0</v>
      </c>
      <c r="UUC67" s="880">
        <f t="shared" ref="UUC67" si="7374">UUC60*$C$66</f>
        <v>0</v>
      </c>
      <c r="UUE67" s="880">
        <f t="shared" ref="UUE67" si="7375">UUE60*$C$66</f>
        <v>0</v>
      </c>
      <c r="UUG67" s="880">
        <f t="shared" ref="UUG67" si="7376">UUG60*$C$66</f>
        <v>0</v>
      </c>
      <c r="UUI67" s="880">
        <f t="shared" ref="UUI67" si="7377">UUI60*$C$66</f>
        <v>0</v>
      </c>
      <c r="UUK67" s="880">
        <f t="shared" ref="UUK67" si="7378">UUK60*$C$66</f>
        <v>0</v>
      </c>
      <c r="UUM67" s="880">
        <f t="shared" ref="UUM67" si="7379">UUM60*$C$66</f>
        <v>0</v>
      </c>
      <c r="UUO67" s="880">
        <f t="shared" ref="UUO67" si="7380">UUO60*$C$66</f>
        <v>0</v>
      </c>
      <c r="UUQ67" s="880">
        <f t="shared" ref="UUQ67" si="7381">UUQ60*$C$66</f>
        <v>0</v>
      </c>
      <c r="UUS67" s="880">
        <f t="shared" ref="UUS67" si="7382">UUS60*$C$66</f>
        <v>0</v>
      </c>
      <c r="UUU67" s="880">
        <f t="shared" ref="UUU67" si="7383">UUU60*$C$66</f>
        <v>0</v>
      </c>
      <c r="UUW67" s="880">
        <f t="shared" ref="UUW67" si="7384">UUW60*$C$66</f>
        <v>0</v>
      </c>
      <c r="UUY67" s="880">
        <f t="shared" ref="UUY67" si="7385">UUY60*$C$66</f>
        <v>0</v>
      </c>
      <c r="UVA67" s="880">
        <f t="shared" ref="UVA67" si="7386">UVA60*$C$66</f>
        <v>0</v>
      </c>
      <c r="UVC67" s="880">
        <f t="shared" ref="UVC67" si="7387">UVC60*$C$66</f>
        <v>0</v>
      </c>
      <c r="UVE67" s="880">
        <f t="shared" ref="UVE67" si="7388">UVE60*$C$66</f>
        <v>0</v>
      </c>
      <c r="UVG67" s="880">
        <f t="shared" ref="UVG67" si="7389">UVG60*$C$66</f>
        <v>0</v>
      </c>
      <c r="UVI67" s="880">
        <f t="shared" ref="UVI67" si="7390">UVI60*$C$66</f>
        <v>0</v>
      </c>
      <c r="UVK67" s="880">
        <f t="shared" ref="UVK67" si="7391">UVK60*$C$66</f>
        <v>0</v>
      </c>
      <c r="UVM67" s="880">
        <f t="shared" ref="UVM67" si="7392">UVM60*$C$66</f>
        <v>0</v>
      </c>
      <c r="UVO67" s="880">
        <f t="shared" ref="UVO67" si="7393">UVO60*$C$66</f>
        <v>0</v>
      </c>
      <c r="UVQ67" s="880">
        <f t="shared" ref="UVQ67" si="7394">UVQ60*$C$66</f>
        <v>0</v>
      </c>
      <c r="UVS67" s="880">
        <f t="shared" ref="UVS67" si="7395">UVS60*$C$66</f>
        <v>0</v>
      </c>
      <c r="UVU67" s="880">
        <f t="shared" ref="UVU67" si="7396">UVU60*$C$66</f>
        <v>0</v>
      </c>
      <c r="UVW67" s="880">
        <f t="shared" ref="UVW67" si="7397">UVW60*$C$66</f>
        <v>0</v>
      </c>
      <c r="UVY67" s="880">
        <f t="shared" ref="UVY67" si="7398">UVY60*$C$66</f>
        <v>0</v>
      </c>
      <c r="UWA67" s="880">
        <f t="shared" ref="UWA67" si="7399">UWA60*$C$66</f>
        <v>0</v>
      </c>
      <c r="UWC67" s="880">
        <f t="shared" ref="UWC67" si="7400">UWC60*$C$66</f>
        <v>0</v>
      </c>
      <c r="UWE67" s="880">
        <f t="shared" ref="UWE67" si="7401">UWE60*$C$66</f>
        <v>0</v>
      </c>
      <c r="UWG67" s="880">
        <f t="shared" ref="UWG67" si="7402">UWG60*$C$66</f>
        <v>0</v>
      </c>
      <c r="UWI67" s="880">
        <f t="shared" ref="UWI67" si="7403">UWI60*$C$66</f>
        <v>0</v>
      </c>
      <c r="UWK67" s="880">
        <f t="shared" ref="UWK67" si="7404">UWK60*$C$66</f>
        <v>0</v>
      </c>
      <c r="UWM67" s="880">
        <f t="shared" ref="UWM67" si="7405">UWM60*$C$66</f>
        <v>0</v>
      </c>
      <c r="UWO67" s="880">
        <f t="shared" ref="UWO67" si="7406">UWO60*$C$66</f>
        <v>0</v>
      </c>
      <c r="UWQ67" s="880">
        <f t="shared" ref="UWQ67" si="7407">UWQ60*$C$66</f>
        <v>0</v>
      </c>
      <c r="UWS67" s="880">
        <f t="shared" ref="UWS67" si="7408">UWS60*$C$66</f>
        <v>0</v>
      </c>
      <c r="UWU67" s="880">
        <f t="shared" ref="UWU67" si="7409">UWU60*$C$66</f>
        <v>0</v>
      </c>
      <c r="UWW67" s="880">
        <f t="shared" ref="UWW67" si="7410">UWW60*$C$66</f>
        <v>0</v>
      </c>
      <c r="UWY67" s="880">
        <f t="shared" ref="UWY67" si="7411">UWY60*$C$66</f>
        <v>0</v>
      </c>
      <c r="UXA67" s="880">
        <f t="shared" ref="UXA67" si="7412">UXA60*$C$66</f>
        <v>0</v>
      </c>
      <c r="UXC67" s="880">
        <f t="shared" ref="UXC67" si="7413">UXC60*$C$66</f>
        <v>0</v>
      </c>
      <c r="UXE67" s="880">
        <f t="shared" ref="UXE67" si="7414">UXE60*$C$66</f>
        <v>0</v>
      </c>
      <c r="UXG67" s="880">
        <f t="shared" ref="UXG67" si="7415">UXG60*$C$66</f>
        <v>0</v>
      </c>
      <c r="UXI67" s="880">
        <f t="shared" ref="UXI67" si="7416">UXI60*$C$66</f>
        <v>0</v>
      </c>
      <c r="UXK67" s="880">
        <f t="shared" ref="UXK67" si="7417">UXK60*$C$66</f>
        <v>0</v>
      </c>
      <c r="UXM67" s="880">
        <f t="shared" ref="UXM67" si="7418">UXM60*$C$66</f>
        <v>0</v>
      </c>
      <c r="UXO67" s="880">
        <f t="shared" ref="UXO67" si="7419">UXO60*$C$66</f>
        <v>0</v>
      </c>
      <c r="UXQ67" s="880">
        <f t="shared" ref="UXQ67" si="7420">UXQ60*$C$66</f>
        <v>0</v>
      </c>
      <c r="UXS67" s="880">
        <f t="shared" ref="UXS67" si="7421">UXS60*$C$66</f>
        <v>0</v>
      </c>
      <c r="UXU67" s="880">
        <f t="shared" ref="UXU67" si="7422">UXU60*$C$66</f>
        <v>0</v>
      </c>
      <c r="UXW67" s="880">
        <f t="shared" ref="UXW67" si="7423">UXW60*$C$66</f>
        <v>0</v>
      </c>
      <c r="UXY67" s="880">
        <f t="shared" ref="UXY67" si="7424">UXY60*$C$66</f>
        <v>0</v>
      </c>
      <c r="UYA67" s="880">
        <f t="shared" ref="UYA67" si="7425">UYA60*$C$66</f>
        <v>0</v>
      </c>
      <c r="UYC67" s="880">
        <f t="shared" ref="UYC67" si="7426">UYC60*$C$66</f>
        <v>0</v>
      </c>
      <c r="UYE67" s="880">
        <f t="shared" ref="UYE67" si="7427">UYE60*$C$66</f>
        <v>0</v>
      </c>
      <c r="UYG67" s="880">
        <f t="shared" ref="UYG67" si="7428">UYG60*$C$66</f>
        <v>0</v>
      </c>
      <c r="UYI67" s="880">
        <f t="shared" ref="UYI67" si="7429">UYI60*$C$66</f>
        <v>0</v>
      </c>
      <c r="UYK67" s="880">
        <f t="shared" ref="UYK67" si="7430">UYK60*$C$66</f>
        <v>0</v>
      </c>
      <c r="UYM67" s="880">
        <f t="shared" ref="UYM67" si="7431">UYM60*$C$66</f>
        <v>0</v>
      </c>
      <c r="UYO67" s="880">
        <f t="shared" ref="UYO67" si="7432">UYO60*$C$66</f>
        <v>0</v>
      </c>
      <c r="UYQ67" s="880">
        <f t="shared" ref="UYQ67" si="7433">UYQ60*$C$66</f>
        <v>0</v>
      </c>
      <c r="UYS67" s="880">
        <f t="shared" ref="UYS67" si="7434">UYS60*$C$66</f>
        <v>0</v>
      </c>
      <c r="UYU67" s="880">
        <f t="shared" ref="UYU67" si="7435">UYU60*$C$66</f>
        <v>0</v>
      </c>
      <c r="UYW67" s="880">
        <f t="shared" ref="UYW67" si="7436">UYW60*$C$66</f>
        <v>0</v>
      </c>
      <c r="UYY67" s="880">
        <f t="shared" ref="UYY67" si="7437">UYY60*$C$66</f>
        <v>0</v>
      </c>
      <c r="UZA67" s="880">
        <f t="shared" ref="UZA67" si="7438">UZA60*$C$66</f>
        <v>0</v>
      </c>
      <c r="UZC67" s="880">
        <f t="shared" ref="UZC67" si="7439">UZC60*$C$66</f>
        <v>0</v>
      </c>
      <c r="UZE67" s="880">
        <f t="shared" ref="UZE67" si="7440">UZE60*$C$66</f>
        <v>0</v>
      </c>
      <c r="UZG67" s="880">
        <f t="shared" ref="UZG67" si="7441">UZG60*$C$66</f>
        <v>0</v>
      </c>
      <c r="UZI67" s="880">
        <f t="shared" ref="UZI67" si="7442">UZI60*$C$66</f>
        <v>0</v>
      </c>
      <c r="UZK67" s="880">
        <f t="shared" ref="UZK67" si="7443">UZK60*$C$66</f>
        <v>0</v>
      </c>
      <c r="UZM67" s="880">
        <f t="shared" ref="UZM67" si="7444">UZM60*$C$66</f>
        <v>0</v>
      </c>
      <c r="UZO67" s="880">
        <f t="shared" ref="UZO67" si="7445">UZO60*$C$66</f>
        <v>0</v>
      </c>
      <c r="UZQ67" s="880">
        <f t="shared" ref="UZQ67" si="7446">UZQ60*$C$66</f>
        <v>0</v>
      </c>
      <c r="UZS67" s="880">
        <f t="shared" ref="UZS67" si="7447">UZS60*$C$66</f>
        <v>0</v>
      </c>
      <c r="UZU67" s="880">
        <f t="shared" ref="UZU67" si="7448">UZU60*$C$66</f>
        <v>0</v>
      </c>
      <c r="UZW67" s="880">
        <f t="shared" ref="UZW67" si="7449">UZW60*$C$66</f>
        <v>0</v>
      </c>
      <c r="UZY67" s="880">
        <f t="shared" ref="UZY67" si="7450">UZY60*$C$66</f>
        <v>0</v>
      </c>
      <c r="VAA67" s="880">
        <f t="shared" ref="VAA67" si="7451">VAA60*$C$66</f>
        <v>0</v>
      </c>
      <c r="VAC67" s="880">
        <f t="shared" ref="VAC67" si="7452">VAC60*$C$66</f>
        <v>0</v>
      </c>
      <c r="VAE67" s="880">
        <f t="shared" ref="VAE67" si="7453">VAE60*$C$66</f>
        <v>0</v>
      </c>
      <c r="VAG67" s="880">
        <f t="shared" ref="VAG67" si="7454">VAG60*$C$66</f>
        <v>0</v>
      </c>
      <c r="VAI67" s="880">
        <f t="shared" ref="VAI67" si="7455">VAI60*$C$66</f>
        <v>0</v>
      </c>
      <c r="VAK67" s="880">
        <f t="shared" ref="VAK67" si="7456">VAK60*$C$66</f>
        <v>0</v>
      </c>
      <c r="VAM67" s="880">
        <f t="shared" ref="VAM67" si="7457">VAM60*$C$66</f>
        <v>0</v>
      </c>
      <c r="VAO67" s="880">
        <f t="shared" ref="VAO67" si="7458">VAO60*$C$66</f>
        <v>0</v>
      </c>
      <c r="VAQ67" s="880">
        <f t="shared" ref="VAQ67" si="7459">VAQ60*$C$66</f>
        <v>0</v>
      </c>
      <c r="VAS67" s="880">
        <f t="shared" ref="VAS67" si="7460">VAS60*$C$66</f>
        <v>0</v>
      </c>
      <c r="VAU67" s="880">
        <f t="shared" ref="VAU67" si="7461">VAU60*$C$66</f>
        <v>0</v>
      </c>
      <c r="VAW67" s="880">
        <f t="shared" ref="VAW67" si="7462">VAW60*$C$66</f>
        <v>0</v>
      </c>
      <c r="VAY67" s="880">
        <f t="shared" ref="VAY67" si="7463">VAY60*$C$66</f>
        <v>0</v>
      </c>
      <c r="VBA67" s="880">
        <f t="shared" ref="VBA67" si="7464">VBA60*$C$66</f>
        <v>0</v>
      </c>
      <c r="VBC67" s="880">
        <f t="shared" ref="VBC67" si="7465">VBC60*$C$66</f>
        <v>0</v>
      </c>
      <c r="VBE67" s="880">
        <f t="shared" ref="VBE67" si="7466">VBE60*$C$66</f>
        <v>0</v>
      </c>
      <c r="VBG67" s="880">
        <f t="shared" ref="VBG67" si="7467">VBG60*$C$66</f>
        <v>0</v>
      </c>
      <c r="VBI67" s="880">
        <f t="shared" ref="VBI67" si="7468">VBI60*$C$66</f>
        <v>0</v>
      </c>
      <c r="VBK67" s="880">
        <f t="shared" ref="VBK67" si="7469">VBK60*$C$66</f>
        <v>0</v>
      </c>
      <c r="VBM67" s="880">
        <f t="shared" ref="VBM67" si="7470">VBM60*$C$66</f>
        <v>0</v>
      </c>
      <c r="VBO67" s="880">
        <f t="shared" ref="VBO67" si="7471">VBO60*$C$66</f>
        <v>0</v>
      </c>
      <c r="VBQ67" s="880">
        <f t="shared" ref="VBQ67" si="7472">VBQ60*$C$66</f>
        <v>0</v>
      </c>
      <c r="VBS67" s="880">
        <f t="shared" ref="VBS67" si="7473">VBS60*$C$66</f>
        <v>0</v>
      </c>
      <c r="VBU67" s="880">
        <f t="shared" ref="VBU67" si="7474">VBU60*$C$66</f>
        <v>0</v>
      </c>
      <c r="VBW67" s="880">
        <f t="shared" ref="VBW67" si="7475">VBW60*$C$66</f>
        <v>0</v>
      </c>
      <c r="VBY67" s="880">
        <f t="shared" ref="VBY67" si="7476">VBY60*$C$66</f>
        <v>0</v>
      </c>
      <c r="VCA67" s="880">
        <f t="shared" ref="VCA67" si="7477">VCA60*$C$66</f>
        <v>0</v>
      </c>
      <c r="VCC67" s="880">
        <f t="shared" ref="VCC67" si="7478">VCC60*$C$66</f>
        <v>0</v>
      </c>
      <c r="VCE67" s="880">
        <f t="shared" ref="VCE67" si="7479">VCE60*$C$66</f>
        <v>0</v>
      </c>
      <c r="VCG67" s="880">
        <f t="shared" ref="VCG67" si="7480">VCG60*$C$66</f>
        <v>0</v>
      </c>
      <c r="VCI67" s="880">
        <f t="shared" ref="VCI67" si="7481">VCI60*$C$66</f>
        <v>0</v>
      </c>
      <c r="VCK67" s="880">
        <f t="shared" ref="VCK67" si="7482">VCK60*$C$66</f>
        <v>0</v>
      </c>
      <c r="VCM67" s="880">
        <f t="shared" ref="VCM67" si="7483">VCM60*$C$66</f>
        <v>0</v>
      </c>
      <c r="VCO67" s="880">
        <f t="shared" ref="VCO67" si="7484">VCO60*$C$66</f>
        <v>0</v>
      </c>
      <c r="VCQ67" s="880">
        <f t="shared" ref="VCQ67" si="7485">VCQ60*$C$66</f>
        <v>0</v>
      </c>
      <c r="VCS67" s="880">
        <f t="shared" ref="VCS67" si="7486">VCS60*$C$66</f>
        <v>0</v>
      </c>
      <c r="VCU67" s="880">
        <f t="shared" ref="VCU67" si="7487">VCU60*$C$66</f>
        <v>0</v>
      </c>
      <c r="VCW67" s="880">
        <f t="shared" ref="VCW67" si="7488">VCW60*$C$66</f>
        <v>0</v>
      </c>
      <c r="VCY67" s="880">
        <f t="shared" ref="VCY67" si="7489">VCY60*$C$66</f>
        <v>0</v>
      </c>
      <c r="VDA67" s="880">
        <f t="shared" ref="VDA67" si="7490">VDA60*$C$66</f>
        <v>0</v>
      </c>
      <c r="VDC67" s="880">
        <f t="shared" ref="VDC67" si="7491">VDC60*$C$66</f>
        <v>0</v>
      </c>
      <c r="VDE67" s="880">
        <f t="shared" ref="VDE67" si="7492">VDE60*$C$66</f>
        <v>0</v>
      </c>
      <c r="VDG67" s="880">
        <f t="shared" ref="VDG67" si="7493">VDG60*$C$66</f>
        <v>0</v>
      </c>
      <c r="VDI67" s="880">
        <f t="shared" ref="VDI67" si="7494">VDI60*$C$66</f>
        <v>0</v>
      </c>
      <c r="VDK67" s="880">
        <f t="shared" ref="VDK67" si="7495">VDK60*$C$66</f>
        <v>0</v>
      </c>
      <c r="VDM67" s="880">
        <f t="shared" ref="VDM67" si="7496">VDM60*$C$66</f>
        <v>0</v>
      </c>
      <c r="VDO67" s="880">
        <f t="shared" ref="VDO67" si="7497">VDO60*$C$66</f>
        <v>0</v>
      </c>
      <c r="VDQ67" s="880">
        <f t="shared" ref="VDQ67" si="7498">VDQ60*$C$66</f>
        <v>0</v>
      </c>
      <c r="VDS67" s="880">
        <f t="shared" ref="VDS67" si="7499">VDS60*$C$66</f>
        <v>0</v>
      </c>
      <c r="VDU67" s="880">
        <f t="shared" ref="VDU67" si="7500">VDU60*$C$66</f>
        <v>0</v>
      </c>
      <c r="VDW67" s="880">
        <f t="shared" ref="VDW67" si="7501">VDW60*$C$66</f>
        <v>0</v>
      </c>
      <c r="VDY67" s="880">
        <f t="shared" ref="VDY67" si="7502">VDY60*$C$66</f>
        <v>0</v>
      </c>
      <c r="VEA67" s="880">
        <f t="shared" ref="VEA67" si="7503">VEA60*$C$66</f>
        <v>0</v>
      </c>
      <c r="VEC67" s="880">
        <f t="shared" ref="VEC67" si="7504">VEC60*$C$66</f>
        <v>0</v>
      </c>
      <c r="VEE67" s="880">
        <f t="shared" ref="VEE67" si="7505">VEE60*$C$66</f>
        <v>0</v>
      </c>
      <c r="VEG67" s="880">
        <f t="shared" ref="VEG67" si="7506">VEG60*$C$66</f>
        <v>0</v>
      </c>
      <c r="VEI67" s="880">
        <f t="shared" ref="VEI67" si="7507">VEI60*$C$66</f>
        <v>0</v>
      </c>
      <c r="VEK67" s="880">
        <f t="shared" ref="VEK67" si="7508">VEK60*$C$66</f>
        <v>0</v>
      </c>
      <c r="VEM67" s="880">
        <f t="shared" ref="VEM67" si="7509">VEM60*$C$66</f>
        <v>0</v>
      </c>
      <c r="VEO67" s="880">
        <f t="shared" ref="VEO67" si="7510">VEO60*$C$66</f>
        <v>0</v>
      </c>
      <c r="VEQ67" s="880">
        <f t="shared" ref="VEQ67" si="7511">VEQ60*$C$66</f>
        <v>0</v>
      </c>
      <c r="VES67" s="880">
        <f t="shared" ref="VES67" si="7512">VES60*$C$66</f>
        <v>0</v>
      </c>
      <c r="VEU67" s="880">
        <f t="shared" ref="VEU67" si="7513">VEU60*$C$66</f>
        <v>0</v>
      </c>
      <c r="VEW67" s="880">
        <f t="shared" ref="VEW67" si="7514">VEW60*$C$66</f>
        <v>0</v>
      </c>
      <c r="VEY67" s="880">
        <f t="shared" ref="VEY67" si="7515">VEY60*$C$66</f>
        <v>0</v>
      </c>
      <c r="VFA67" s="880">
        <f t="shared" ref="VFA67" si="7516">VFA60*$C$66</f>
        <v>0</v>
      </c>
      <c r="VFC67" s="880">
        <f t="shared" ref="VFC67" si="7517">VFC60*$C$66</f>
        <v>0</v>
      </c>
      <c r="VFE67" s="880">
        <f t="shared" ref="VFE67" si="7518">VFE60*$C$66</f>
        <v>0</v>
      </c>
      <c r="VFG67" s="880">
        <f t="shared" ref="VFG67" si="7519">VFG60*$C$66</f>
        <v>0</v>
      </c>
      <c r="VFI67" s="880">
        <f t="shared" ref="VFI67" si="7520">VFI60*$C$66</f>
        <v>0</v>
      </c>
      <c r="VFK67" s="880">
        <f t="shared" ref="VFK67" si="7521">VFK60*$C$66</f>
        <v>0</v>
      </c>
      <c r="VFM67" s="880">
        <f t="shared" ref="VFM67" si="7522">VFM60*$C$66</f>
        <v>0</v>
      </c>
      <c r="VFO67" s="880">
        <f t="shared" ref="VFO67" si="7523">VFO60*$C$66</f>
        <v>0</v>
      </c>
      <c r="VFQ67" s="880">
        <f t="shared" ref="VFQ67" si="7524">VFQ60*$C$66</f>
        <v>0</v>
      </c>
      <c r="VFS67" s="880">
        <f t="shared" ref="VFS67" si="7525">VFS60*$C$66</f>
        <v>0</v>
      </c>
      <c r="VFU67" s="880">
        <f t="shared" ref="VFU67" si="7526">VFU60*$C$66</f>
        <v>0</v>
      </c>
      <c r="VFW67" s="880">
        <f t="shared" ref="VFW67" si="7527">VFW60*$C$66</f>
        <v>0</v>
      </c>
      <c r="VFY67" s="880">
        <f t="shared" ref="VFY67" si="7528">VFY60*$C$66</f>
        <v>0</v>
      </c>
      <c r="VGA67" s="880">
        <f t="shared" ref="VGA67" si="7529">VGA60*$C$66</f>
        <v>0</v>
      </c>
      <c r="VGC67" s="880">
        <f t="shared" ref="VGC67" si="7530">VGC60*$C$66</f>
        <v>0</v>
      </c>
      <c r="VGE67" s="880">
        <f t="shared" ref="VGE67" si="7531">VGE60*$C$66</f>
        <v>0</v>
      </c>
      <c r="VGG67" s="880">
        <f t="shared" ref="VGG67" si="7532">VGG60*$C$66</f>
        <v>0</v>
      </c>
      <c r="VGI67" s="880">
        <f t="shared" ref="VGI67" si="7533">VGI60*$C$66</f>
        <v>0</v>
      </c>
      <c r="VGK67" s="880">
        <f t="shared" ref="VGK67" si="7534">VGK60*$C$66</f>
        <v>0</v>
      </c>
      <c r="VGM67" s="880">
        <f t="shared" ref="VGM67" si="7535">VGM60*$C$66</f>
        <v>0</v>
      </c>
      <c r="VGO67" s="880">
        <f t="shared" ref="VGO67" si="7536">VGO60*$C$66</f>
        <v>0</v>
      </c>
      <c r="VGQ67" s="880">
        <f t="shared" ref="VGQ67" si="7537">VGQ60*$C$66</f>
        <v>0</v>
      </c>
      <c r="VGS67" s="880">
        <f t="shared" ref="VGS67" si="7538">VGS60*$C$66</f>
        <v>0</v>
      </c>
      <c r="VGU67" s="880">
        <f t="shared" ref="VGU67" si="7539">VGU60*$C$66</f>
        <v>0</v>
      </c>
      <c r="VGW67" s="880">
        <f t="shared" ref="VGW67" si="7540">VGW60*$C$66</f>
        <v>0</v>
      </c>
      <c r="VGY67" s="880">
        <f t="shared" ref="VGY67" si="7541">VGY60*$C$66</f>
        <v>0</v>
      </c>
      <c r="VHA67" s="880">
        <f t="shared" ref="VHA67" si="7542">VHA60*$C$66</f>
        <v>0</v>
      </c>
      <c r="VHC67" s="880">
        <f t="shared" ref="VHC67" si="7543">VHC60*$C$66</f>
        <v>0</v>
      </c>
      <c r="VHE67" s="880">
        <f t="shared" ref="VHE67" si="7544">VHE60*$C$66</f>
        <v>0</v>
      </c>
      <c r="VHG67" s="880">
        <f t="shared" ref="VHG67" si="7545">VHG60*$C$66</f>
        <v>0</v>
      </c>
      <c r="VHI67" s="880">
        <f t="shared" ref="VHI67" si="7546">VHI60*$C$66</f>
        <v>0</v>
      </c>
      <c r="VHK67" s="880">
        <f t="shared" ref="VHK67" si="7547">VHK60*$C$66</f>
        <v>0</v>
      </c>
      <c r="VHM67" s="880">
        <f t="shared" ref="VHM67" si="7548">VHM60*$C$66</f>
        <v>0</v>
      </c>
      <c r="VHO67" s="880">
        <f t="shared" ref="VHO67" si="7549">VHO60*$C$66</f>
        <v>0</v>
      </c>
      <c r="VHQ67" s="880">
        <f t="shared" ref="VHQ67" si="7550">VHQ60*$C$66</f>
        <v>0</v>
      </c>
      <c r="VHS67" s="880">
        <f t="shared" ref="VHS67" si="7551">VHS60*$C$66</f>
        <v>0</v>
      </c>
      <c r="VHU67" s="880">
        <f t="shared" ref="VHU67" si="7552">VHU60*$C$66</f>
        <v>0</v>
      </c>
      <c r="VHW67" s="880">
        <f t="shared" ref="VHW67" si="7553">VHW60*$C$66</f>
        <v>0</v>
      </c>
      <c r="VHY67" s="880">
        <f t="shared" ref="VHY67" si="7554">VHY60*$C$66</f>
        <v>0</v>
      </c>
      <c r="VIA67" s="880">
        <f t="shared" ref="VIA67" si="7555">VIA60*$C$66</f>
        <v>0</v>
      </c>
      <c r="VIC67" s="880">
        <f t="shared" ref="VIC67" si="7556">VIC60*$C$66</f>
        <v>0</v>
      </c>
      <c r="VIE67" s="880">
        <f t="shared" ref="VIE67" si="7557">VIE60*$C$66</f>
        <v>0</v>
      </c>
      <c r="VIG67" s="880">
        <f t="shared" ref="VIG67" si="7558">VIG60*$C$66</f>
        <v>0</v>
      </c>
      <c r="VII67" s="880">
        <f t="shared" ref="VII67" si="7559">VII60*$C$66</f>
        <v>0</v>
      </c>
      <c r="VIK67" s="880">
        <f t="shared" ref="VIK67" si="7560">VIK60*$C$66</f>
        <v>0</v>
      </c>
      <c r="VIM67" s="880">
        <f t="shared" ref="VIM67" si="7561">VIM60*$C$66</f>
        <v>0</v>
      </c>
      <c r="VIO67" s="880">
        <f t="shared" ref="VIO67" si="7562">VIO60*$C$66</f>
        <v>0</v>
      </c>
      <c r="VIQ67" s="880">
        <f t="shared" ref="VIQ67" si="7563">VIQ60*$C$66</f>
        <v>0</v>
      </c>
      <c r="VIS67" s="880">
        <f t="shared" ref="VIS67" si="7564">VIS60*$C$66</f>
        <v>0</v>
      </c>
      <c r="VIU67" s="880">
        <f t="shared" ref="VIU67" si="7565">VIU60*$C$66</f>
        <v>0</v>
      </c>
      <c r="VIW67" s="880">
        <f t="shared" ref="VIW67" si="7566">VIW60*$C$66</f>
        <v>0</v>
      </c>
      <c r="VIY67" s="880">
        <f t="shared" ref="VIY67" si="7567">VIY60*$C$66</f>
        <v>0</v>
      </c>
      <c r="VJA67" s="880">
        <f t="shared" ref="VJA67" si="7568">VJA60*$C$66</f>
        <v>0</v>
      </c>
      <c r="VJC67" s="880">
        <f t="shared" ref="VJC67" si="7569">VJC60*$C$66</f>
        <v>0</v>
      </c>
      <c r="VJE67" s="880">
        <f t="shared" ref="VJE67" si="7570">VJE60*$C$66</f>
        <v>0</v>
      </c>
      <c r="VJG67" s="880">
        <f t="shared" ref="VJG67" si="7571">VJG60*$C$66</f>
        <v>0</v>
      </c>
      <c r="VJI67" s="880">
        <f t="shared" ref="VJI67" si="7572">VJI60*$C$66</f>
        <v>0</v>
      </c>
      <c r="VJK67" s="880">
        <f t="shared" ref="VJK67" si="7573">VJK60*$C$66</f>
        <v>0</v>
      </c>
      <c r="VJM67" s="880">
        <f t="shared" ref="VJM67" si="7574">VJM60*$C$66</f>
        <v>0</v>
      </c>
      <c r="VJO67" s="880">
        <f t="shared" ref="VJO67" si="7575">VJO60*$C$66</f>
        <v>0</v>
      </c>
      <c r="VJQ67" s="880">
        <f t="shared" ref="VJQ67" si="7576">VJQ60*$C$66</f>
        <v>0</v>
      </c>
      <c r="VJS67" s="880">
        <f t="shared" ref="VJS67" si="7577">VJS60*$C$66</f>
        <v>0</v>
      </c>
      <c r="VJU67" s="880">
        <f t="shared" ref="VJU67" si="7578">VJU60*$C$66</f>
        <v>0</v>
      </c>
      <c r="VJW67" s="880">
        <f t="shared" ref="VJW67" si="7579">VJW60*$C$66</f>
        <v>0</v>
      </c>
      <c r="VJY67" s="880">
        <f t="shared" ref="VJY67" si="7580">VJY60*$C$66</f>
        <v>0</v>
      </c>
      <c r="VKA67" s="880">
        <f t="shared" ref="VKA67" si="7581">VKA60*$C$66</f>
        <v>0</v>
      </c>
      <c r="VKC67" s="880">
        <f t="shared" ref="VKC67" si="7582">VKC60*$C$66</f>
        <v>0</v>
      </c>
      <c r="VKE67" s="880">
        <f t="shared" ref="VKE67" si="7583">VKE60*$C$66</f>
        <v>0</v>
      </c>
      <c r="VKG67" s="880">
        <f t="shared" ref="VKG67" si="7584">VKG60*$C$66</f>
        <v>0</v>
      </c>
      <c r="VKI67" s="880">
        <f t="shared" ref="VKI67" si="7585">VKI60*$C$66</f>
        <v>0</v>
      </c>
      <c r="VKK67" s="880">
        <f t="shared" ref="VKK67" si="7586">VKK60*$C$66</f>
        <v>0</v>
      </c>
      <c r="VKM67" s="880">
        <f t="shared" ref="VKM67" si="7587">VKM60*$C$66</f>
        <v>0</v>
      </c>
      <c r="VKO67" s="880">
        <f t="shared" ref="VKO67" si="7588">VKO60*$C$66</f>
        <v>0</v>
      </c>
      <c r="VKQ67" s="880">
        <f t="shared" ref="VKQ67" si="7589">VKQ60*$C$66</f>
        <v>0</v>
      </c>
      <c r="VKS67" s="880">
        <f t="shared" ref="VKS67" si="7590">VKS60*$C$66</f>
        <v>0</v>
      </c>
      <c r="VKU67" s="880">
        <f t="shared" ref="VKU67" si="7591">VKU60*$C$66</f>
        <v>0</v>
      </c>
      <c r="VKW67" s="880">
        <f t="shared" ref="VKW67" si="7592">VKW60*$C$66</f>
        <v>0</v>
      </c>
      <c r="VKY67" s="880">
        <f t="shared" ref="VKY67" si="7593">VKY60*$C$66</f>
        <v>0</v>
      </c>
      <c r="VLA67" s="880">
        <f t="shared" ref="VLA67" si="7594">VLA60*$C$66</f>
        <v>0</v>
      </c>
      <c r="VLC67" s="880">
        <f t="shared" ref="VLC67" si="7595">VLC60*$C$66</f>
        <v>0</v>
      </c>
      <c r="VLE67" s="880">
        <f t="shared" ref="VLE67" si="7596">VLE60*$C$66</f>
        <v>0</v>
      </c>
      <c r="VLG67" s="880">
        <f t="shared" ref="VLG67" si="7597">VLG60*$C$66</f>
        <v>0</v>
      </c>
      <c r="VLI67" s="880">
        <f t="shared" ref="VLI67" si="7598">VLI60*$C$66</f>
        <v>0</v>
      </c>
      <c r="VLK67" s="880">
        <f t="shared" ref="VLK67" si="7599">VLK60*$C$66</f>
        <v>0</v>
      </c>
      <c r="VLM67" s="880">
        <f t="shared" ref="VLM67" si="7600">VLM60*$C$66</f>
        <v>0</v>
      </c>
      <c r="VLO67" s="880">
        <f t="shared" ref="VLO67" si="7601">VLO60*$C$66</f>
        <v>0</v>
      </c>
      <c r="VLQ67" s="880">
        <f t="shared" ref="VLQ67" si="7602">VLQ60*$C$66</f>
        <v>0</v>
      </c>
      <c r="VLS67" s="880">
        <f t="shared" ref="VLS67" si="7603">VLS60*$C$66</f>
        <v>0</v>
      </c>
      <c r="VLU67" s="880">
        <f t="shared" ref="VLU67" si="7604">VLU60*$C$66</f>
        <v>0</v>
      </c>
      <c r="VLW67" s="880">
        <f t="shared" ref="VLW67" si="7605">VLW60*$C$66</f>
        <v>0</v>
      </c>
      <c r="VLY67" s="880">
        <f t="shared" ref="VLY67" si="7606">VLY60*$C$66</f>
        <v>0</v>
      </c>
      <c r="VMA67" s="880">
        <f t="shared" ref="VMA67" si="7607">VMA60*$C$66</f>
        <v>0</v>
      </c>
      <c r="VMC67" s="880">
        <f t="shared" ref="VMC67" si="7608">VMC60*$C$66</f>
        <v>0</v>
      </c>
      <c r="VME67" s="880">
        <f t="shared" ref="VME67" si="7609">VME60*$C$66</f>
        <v>0</v>
      </c>
      <c r="VMG67" s="880">
        <f t="shared" ref="VMG67" si="7610">VMG60*$C$66</f>
        <v>0</v>
      </c>
      <c r="VMI67" s="880">
        <f t="shared" ref="VMI67" si="7611">VMI60*$C$66</f>
        <v>0</v>
      </c>
      <c r="VMK67" s="880">
        <f t="shared" ref="VMK67" si="7612">VMK60*$C$66</f>
        <v>0</v>
      </c>
      <c r="VMM67" s="880">
        <f t="shared" ref="VMM67" si="7613">VMM60*$C$66</f>
        <v>0</v>
      </c>
      <c r="VMO67" s="880">
        <f t="shared" ref="VMO67" si="7614">VMO60*$C$66</f>
        <v>0</v>
      </c>
      <c r="VMQ67" s="880">
        <f t="shared" ref="VMQ67" si="7615">VMQ60*$C$66</f>
        <v>0</v>
      </c>
      <c r="VMS67" s="880">
        <f t="shared" ref="VMS67" si="7616">VMS60*$C$66</f>
        <v>0</v>
      </c>
      <c r="VMU67" s="880">
        <f t="shared" ref="VMU67" si="7617">VMU60*$C$66</f>
        <v>0</v>
      </c>
      <c r="VMW67" s="880">
        <f t="shared" ref="VMW67" si="7618">VMW60*$C$66</f>
        <v>0</v>
      </c>
      <c r="VMY67" s="880">
        <f t="shared" ref="VMY67" si="7619">VMY60*$C$66</f>
        <v>0</v>
      </c>
      <c r="VNA67" s="880">
        <f t="shared" ref="VNA67" si="7620">VNA60*$C$66</f>
        <v>0</v>
      </c>
      <c r="VNC67" s="880">
        <f t="shared" ref="VNC67" si="7621">VNC60*$C$66</f>
        <v>0</v>
      </c>
      <c r="VNE67" s="880">
        <f t="shared" ref="VNE67" si="7622">VNE60*$C$66</f>
        <v>0</v>
      </c>
      <c r="VNG67" s="880">
        <f t="shared" ref="VNG67" si="7623">VNG60*$C$66</f>
        <v>0</v>
      </c>
      <c r="VNI67" s="880">
        <f t="shared" ref="VNI67" si="7624">VNI60*$C$66</f>
        <v>0</v>
      </c>
      <c r="VNK67" s="880">
        <f t="shared" ref="VNK67" si="7625">VNK60*$C$66</f>
        <v>0</v>
      </c>
      <c r="VNM67" s="880">
        <f t="shared" ref="VNM67" si="7626">VNM60*$C$66</f>
        <v>0</v>
      </c>
      <c r="VNO67" s="880">
        <f t="shared" ref="VNO67" si="7627">VNO60*$C$66</f>
        <v>0</v>
      </c>
      <c r="VNQ67" s="880">
        <f t="shared" ref="VNQ67" si="7628">VNQ60*$C$66</f>
        <v>0</v>
      </c>
      <c r="VNS67" s="880">
        <f t="shared" ref="VNS67" si="7629">VNS60*$C$66</f>
        <v>0</v>
      </c>
      <c r="VNU67" s="880">
        <f t="shared" ref="VNU67" si="7630">VNU60*$C$66</f>
        <v>0</v>
      </c>
      <c r="VNW67" s="880">
        <f t="shared" ref="VNW67" si="7631">VNW60*$C$66</f>
        <v>0</v>
      </c>
      <c r="VNY67" s="880">
        <f t="shared" ref="VNY67" si="7632">VNY60*$C$66</f>
        <v>0</v>
      </c>
      <c r="VOA67" s="880">
        <f t="shared" ref="VOA67" si="7633">VOA60*$C$66</f>
        <v>0</v>
      </c>
      <c r="VOC67" s="880">
        <f t="shared" ref="VOC67" si="7634">VOC60*$C$66</f>
        <v>0</v>
      </c>
      <c r="VOE67" s="880">
        <f t="shared" ref="VOE67" si="7635">VOE60*$C$66</f>
        <v>0</v>
      </c>
      <c r="VOG67" s="880">
        <f t="shared" ref="VOG67" si="7636">VOG60*$C$66</f>
        <v>0</v>
      </c>
      <c r="VOI67" s="880">
        <f t="shared" ref="VOI67" si="7637">VOI60*$C$66</f>
        <v>0</v>
      </c>
      <c r="VOK67" s="880">
        <f t="shared" ref="VOK67" si="7638">VOK60*$C$66</f>
        <v>0</v>
      </c>
      <c r="VOM67" s="880">
        <f t="shared" ref="VOM67" si="7639">VOM60*$C$66</f>
        <v>0</v>
      </c>
      <c r="VOO67" s="880">
        <f t="shared" ref="VOO67" si="7640">VOO60*$C$66</f>
        <v>0</v>
      </c>
      <c r="VOQ67" s="880">
        <f t="shared" ref="VOQ67" si="7641">VOQ60*$C$66</f>
        <v>0</v>
      </c>
      <c r="VOS67" s="880">
        <f t="shared" ref="VOS67" si="7642">VOS60*$C$66</f>
        <v>0</v>
      </c>
      <c r="VOU67" s="880">
        <f t="shared" ref="VOU67" si="7643">VOU60*$C$66</f>
        <v>0</v>
      </c>
      <c r="VOW67" s="880">
        <f t="shared" ref="VOW67" si="7644">VOW60*$C$66</f>
        <v>0</v>
      </c>
      <c r="VOY67" s="880">
        <f t="shared" ref="VOY67" si="7645">VOY60*$C$66</f>
        <v>0</v>
      </c>
      <c r="VPA67" s="880">
        <f t="shared" ref="VPA67" si="7646">VPA60*$C$66</f>
        <v>0</v>
      </c>
      <c r="VPC67" s="880">
        <f t="shared" ref="VPC67" si="7647">VPC60*$C$66</f>
        <v>0</v>
      </c>
      <c r="VPE67" s="880">
        <f t="shared" ref="VPE67" si="7648">VPE60*$C$66</f>
        <v>0</v>
      </c>
      <c r="VPG67" s="880">
        <f t="shared" ref="VPG67" si="7649">VPG60*$C$66</f>
        <v>0</v>
      </c>
      <c r="VPI67" s="880">
        <f t="shared" ref="VPI67" si="7650">VPI60*$C$66</f>
        <v>0</v>
      </c>
      <c r="VPK67" s="880">
        <f t="shared" ref="VPK67" si="7651">VPK60*$C$66</f>
        <v>0</v>
      </c>
      <c r="VPM67" s="880">
        <f t="shared" ref="VPM67" si="7652">VPM60*$C$66</f>
        <v>0</v>
      </c>
      <c r="VPO67" s="880">
        <f t="shared" ref="VPO67" si="7653">VPO60*$C$66</f>
        <v>0</v>
      </c>
      <c r="VPQ67" s="880">
        <f t="shared" ref="VPQ67" si="7654">VPQ60*$C$66</f>
        <v>0</v>
      </c>
      <c r="VPS67" s="880">
        <f t="shared" ref="VPS67" si="7655">VPS60*$C$66</f>
        <v>0</v>
      </c>
      <c r="VPU67" s="880">
        <f t="shared" ref="VPU67" si="7656">VPU60*$C$66</f>
        <v>0</v>
      </c>
      <c r="VPW67" s="880">
        <f t="shared" ref="VPW67" si="7657">VPW60*$C$66</f>
        <v>0</v>
      </c>
      <c r="VPY67" s="880">
        <f t="shared" ref="VPY67" si="7658">VPY60*$C$66</f>
        <v>0</v>
      </c>
      <c r="VQA67" s="880">
        <f t="shared" ref="VQA67" si="7659">VQA60*$C$66</f>
        <v>0</v>
      </c>
      <c r="VQC67" s="880">
        <f t="shared" ref="VQC67" si="7660">VQC60*$C$66</f>
        <v>0</v>
      </c>
      <c r="VQE67" s="880">
        <f t="shared" ref="VQE67" si="7661">VQE60*$C$66</f>
        <v>0</v>
      </c>
      <c r="VQG67" s="880">
        <f t="shared" ref="VQG67" si="7662">VQG60*$C$66</f>
        <v>0</v>
      </c>
      <c r="VQI67" s="880">
        <f t="shared" ref="VQI67" si="7663">VQI60*$C$66</f>
        <v>0</v>
      </c>
      <c r="VQK67" s="880">
        <f t="shared" ref="VQK67" si="7664">VQK60*$C$66</f>
        <v>0</v>
      </c>
      <c r="VQM67" s="880">
        <f t="shared" ref="VQM67" si="7665">VQM60*$C$66</f>
        <v>0</v>
      </c>
      <c r="VQO67" s="880">
        <f t="shared" ref="VQO67" si="7666">VQO60*$C$66</f>
        <v>0</v>
      </c>
      <c r="VQQ67" s="880">
        <f t="shared" ref="VQQ67" si="7667">VQQ60*$C$66</f>
        <v>0</v>
      </c>
      <c r="VQS67" s="880">
        <f t="shared" ref="VQS67" si="7668">VQS60*$C$66</f>
        <v>0</v>
      </c>
      <c r="VQU67" s="880">
        <f t="shared" ref="VQU67" si="7669">VQU60*$C$66</f>
        <v>0</v>
      </c>
      <c r="VQW67" s="880">
        <f t="shared" ref="VQW67" si="7670">VQW60*$C$66</f>
        <v>0</v>
      </c>
      <c r="VQY67" s="880">
        <f t="shared" ref="VQY67" si="7671">VQY60*$C$66</f>
        <v>0</v>
      </c>
      <c r="VRA67" s="880">
        <f t="shared" ref="VRA67" si="7672">VRA60*$C$66</f>
        <v>0</v>
      </c>
      <c r="VRC67" s="880">
        <f t="shared" ref="VRC67" si="7673">VRC60*$C$66</f>
        <v>0</v>
      </c>
      <c r="VRE67" s="880">
        <f t="shared" ref="VRE67" si="7674">VRE60*$C$66</f>
        <v>0</v>
      </c>
      <c r="VRG67" s="880">
        <f t="shared" ref="VRG67" si="7675">VRG60*$C$66</f>
        <v>0</v>
      </c>
      <c r="VRI67" s="880">
        <f t="shared" ref="VRI67" si="7676">VRI60*$C$66</f>
        <v>0</v>
      </c>
      <c r="VRK67" s="880">
        <f t="shared" ref="VRK67" si="7677">VRK60*$C$66</f>
        <v>0</v>
      </c>
      <c r="VRM67" s="880">
        <f t="shared" ref="VRM67" si="7678">VRM60*$C$66</f>
        <v>0</v>
      </c>
      <c r="VRO67" s="880">
        <f t="shared" ref="VRO67" si="7679">VRO60*$C$66</f>
        <v>0</v>
      </c>
      <c r="VRQ67" s="880">
        <f t="shared" ref="VRQ67" si="7680">VRQ60*$C$66</f>
        <v>0</v>
      </c>
      <c r="VRS67" s="880">
        <f t="shared" ref="VRS67" si="7681">VRS60*$C$66</f>
        <v>0</v>
      </c>
      <c r="VRU67" s="880">
        <f t="shared" ref="VRU67" si="7682">VRU60*$C$66</f>
        <v>0</v>
      </c>
      <c r="VRW67" s="880">
        <f t="shared" ref="VRW67" si="7683">VRW60*$C$66</f>
        <v>0</v>
      </c>
      <c r="VRY67" s="880">
        <f t="shared" ref="VRY67" si="7684">VRY60*$C$66</f>
        <v>0</v>
      </c>
      <c r="VSA67" s="880">
        <f t="shared" ref="VSA67" si="7685">VSA60*$C$66</f>
        <v>0</v>
      </c>
      <c r="VSC67" s="880">
        <f t="shared" ref="VSC67" si="7686">VSC60*$C$66</f>
        <v>0</v>
      </c>
      <c r="VSE67" s="880">
        <f t="shared" ref="VSE67" si="7687">VSE60*$C$66</f>
        <v>0</v>
      </c>
      <c r="VSG67" s="880">
        <f t="shared" ref="VSG67" si="7688">VSG60*$C$66</f>
        <v>0</v>
      </c>
      <c r="VSI67" s="880">
        <f t="shared" ref="VSI67" si="7689">VSI60*$C$66</f>
        <v>0</v>
      </c>
      <c r="VSK67" s="880">
        <f t="shared" ref="VSK67" si="7690">VSK60*$C$66</f>
        <v>0</v>
      </c>
      <c r="VSM67" s="880">
        <f t="shared" ref="VSM67" si="7691">VSM60*$C$66</f>
        <v>0</v>
      </c>
      <c r="VSO67" s="880">
        <f t="shared" ref="VSO67" si="7692">VSO60*$C$66</f>
        <v>0</v>
      </c>
      <c r="VSQ67" s="880">
        <f t="shared" ref="VSQ67" si="7693">VSQ60*$C$66</f>
        <v>0</v>
      </c>
      <c r="VSS67" s="880">
        <f t="shared" ref="VSS67" si="7694">VSS60*$C$66</f>
        <v>0</v>
      </c>
      <c r="VSU67" s="880">
        <f t="shared" ref="VSU67" si="7695">VSU60*$C$66</f>
        <v>0</v>
      </c>
      <c r="VSW67" s="880">
        <f t="shared" ref="VSW67" si="7696">VSW60*$C$66</f>
        <v>0</v>
      </c>
      <c r="VSY67" s="880">
        <f t="shared" ref="VSY67" si="7697">VSY60*$C$66</f>
        <v>0</v>
      </c>
      <c r="VTA67" s="880">
        <f t="shared" ref="VTA67" si="7698">VTA60*$C$66</f>
        <v>0</v>
      </c>
      <c r="VTC67" s="880">
        <f t="shared" ref="VTC67" si="7699">VTC60*$C$66</f>
        <v>0</v>
      </c>
      <c r="VTE67" s="880">
        <f t="shared" ref="VTE67" si="7700">VTE60*$C$66</f>
        <v>0</v>
      </c>
      <c r="VTG67" s="880">
        <f t="shared" ref="VTG67" si="7701">VTG60*$C$66</f>
        <v>0</v>
      </c>
      <c r="VTI67" s="880">
        <f t="shared" ref="VTI67" si="7702">VTI60*$C$66</f>
        <v>0</v>
      </c>
      <c r="VTK67" s="880">
        <f t="shared" ref="VTK67" si="7703">VTK60*$C$66</f>
        <v>0</v>
      </c>
      <c r="VTM67" s="880">
        <f t="shared" ref="VTM67" si="7704">VTM60*$C$66</f>
        <v>0</v>
      </c>
      <c r="VTO67" s="880">
        <f t="shared" ref="VTO67" si="7705">VTO60*$C$66</f>
        <v>0</v>
      </c>
      <c r="VTQ67" s="880">
        <f t="shared" ref="VTQ67" si="7706">VTQ60*$C$66</f>
        <v>0</v>
      </c>
      <c r="VTS67" s="880">
        <f t="shared" ref="VTS67" si="7707">VTS60*$C$66</f>
        <v>0</v>
      </c>
      <c r="VTU67" s="880">
        <f t="shared" ref="VTU67" si="7708">VTU60*$C$66</f>
        <v>0</v>
      </c>
      <c r="VTW67" s="880">
        <f t="shared" ref="VTW67" si="7709">VTW60*$C$66</f>
        <v>0</v>
      </c>
      <c r="VTY67" s="880">
        <f t="shared" ref="VTY67" si="7710">VTY60*$C$66</f>
        <v>0</v>
      </c>
      <c r="VUA67" s="880">
        <f t="shared" ref="VUA67" si="7711">VUA60*$C$66</f>
        <v>0</v>
      </c>
      <c r="VUC67" s="880">
        <f t="shared" ref="VUC67" si="7712">VUC60*$C$66</f>
        <v>0</v>
      </c>
      <c r="VUE67" s="880">
        <f t="shared" ref="VUE67" si="7713">VUE60*$C$66</f>
        <v>0</v>
      </c>
      <c r="VUG67" s="880">
        <f t="shared" ref="VUG67" si="7714">VUG60*$C$66</f>
        <v>0</v>
      </c>
      <c r="VUI67" s="880">
        <f t="shared" ref="VUI67" si="7715">VUI60*$C$66</f>
        <v>0</v>
      </c>
      <c r="VUK67" s="880">
        <f t="shared" ref="VUK67" si="7716">VUK60*$C$66</f>
        <v>0</v>
      </c>
      <c r="VUM67" s="880">
        <f t="shared" ref="VUM67" si="7717">VUM60*$C$66</f>
        <v>0</v>
      </c>
      <c r="VUO67" s="880">
        <f t="shared" ref="VUO67" si="7718">VUO60*$C$66</f>
        <v>0</v>
      </c>
      <c r="VUQ67" s="880">
        <f t="shared" ref="VUQ67" si="7719">VUQ60*$C$66</f>
        <v>0</v>
      </c>
      <c r="VUS67" s="880">
        <f t="shared" ref="VUS67" si="7720">VUS60*$C$66</f>
        <v>0</v>
      </c>
      <c r="VUU67" s="880">
        <f t="shared" ref="VUU67" si="7721">VUU60*$C$66</f>
        <v>0</v>
      </c>
      <c r="VUW67" s="880">
        <f t="shared" ref="VUW67" si="7722">VUW60*$C$66</f>
        <v>0</v>
      </c>
      <c r="VUY67" s="880">
        <f t="shared" ref="VUY67" si="7723">VUY60*$C$66</f>
        <v>0</v>
      </c>
      <c r="VVA67" s="880">
        <f t="shared" ref="VVA67" si="7724">VVA60*$C$66</f>
        <v>0</v>
      </c>
      <c r="VVC67" s="880">
        <f t="shared" ref="VVC67" si="7725">VVC60*$C$66</f>
        <v>0</v>
      </c>
      <c r="VVE67" s="880">
        <f t="shared" ref="VVE67" si="7726">VVE60*$C$66</f>
        <v>0</v>
      </c>
      <c r="VVG67" s="880">
        <f t="shared" ref="VVG67" si="7727">VVG60*$C$66</f>
        <v>0</v>
      </c>
      <c r="VVI67" s="880">
        <f t="shared" ref="VVI67" si="7728">VVI60*$C$66</f>
        <v>0</v>
      </c>
      <c r="VVK67" s="880">
        <f t="shared" ref="VVK67" si="7729">VVK60*$C$66</f>
        <v>0</v>
      </c>
      <c r="VVM67" s="880">
        <f t="shared" ref="VVM67" si="7730">VVM60*$C$66</f>
        <v>0</v>
      </c>
      <c r="VVO67" s="880">
        <f t="shared" ref="VVO67" si="7731">VVO60*$C$66</f>
        <v>0</v>
      </c>
      <c r="VVQ67" s="880">
        <f t="shared" ref="VVQ67" si="7732">VVQ60*$C$66</f>
        <v>0</v>
      </c>
      <c r="VVS67" s="880">
        <f t="shared" ref="VVS67" si="7733">VVS60*$C$66</f>
        <v>0</v>
      </c>
      <c r="VVU67" s="880">
        <f t="shared" ref="VVU67" si="7734">VVU60*$C$66</f>
        <v>0</v>
      </c>
      <c r="VVW67" s="880">
        <f t="shared" ref="VVW67" si="7735">VVW60*$C$66</f>
        <v>0</v>
      </c>
      <c r="VVY67" s="880">
        <f t="shared" ref="VVY67" si="7736">VVY60*$C$66</f>
        <v>0</v>
      </c>
      <c r="VWA67" s="880">
        <f t="shared" ref="VWA67" si="7737">VWA60*$C$66</f>
        <v>0</v>
      </c>
      <c r="VWC67" s="880">
        <f t="shared" ref="VWC67" si="7738">VWC60*$C$66</f>
        <v>0</v>
      </c>
      <c r="VWE67" s="880">
        <f t="shared" ref="VWE67" si="7739">VWE60*$C$66</f>
        <v>0</v>
      </c>
      <c r="VWG67" s="880">
        <f t="shared" ref="VWG67" si="7740">VWG60*$C$66</f>
        <v>0</v>
      </c>
      <c r="VWI67" s="880">
        <f t="shared" ref="VWI67" si="7741">VWI60*$C$66</f>
        <v>0</v>
      </c>
      <c r="VWK67" s="880">
        <f t="shared" ref="VWK67" si="7742">VWK60*$C$66</f>
        <v>0</v>
      </c>
      <c r="VWM67" s="880">
        <f t="shared" ref="VWM67" si="7743">VWM60*$C$66</f>
        <v>0</v>
      </c>
      <c r="VWO67" s="880">
        <f t="shared" ref="VWO67" si="7744">VWO60*$C$66</f>
        <v>0</v>
      </c>
      <c r="VWQ67" s="880">
        <f t="shared" ref="VWQ67" si="7745">VWQ60*$C$66</f>
        <v>0</v>
      </c>
      <c r="VWS67" s="880">
        <f t="shared" ref="VWS67" si="7746">VWS60*$C$66</f>
        <v>0</v>
      </c>
      <c r="VWU67" s="880">
        <f t="shared" ref="VWU67" si="7747">VWU60*$C$66</f>
        <v>0</v>
      </c>
      <c r="VWW67" s="880">
        <f t="shared" ref="VWW67" si="7748">VWW60*$C$66</f>
        <v>0</v>
      </c>
      <c r="VWY67" s="880">
        <f t="shared" ref="VWY67" si="7749">VWY60*$C$66</f>
        <v>0</v>
      </c>
      <c r="VXA67" s="880">
        <f t="shared" ref="VXA67" si="7750">VXA60*$C$66</f>
        <v>0</v>
      </c>
      <c r="VXC67" s="880">
        <f t="shared" ref="VXC67" si="7751">VXC60*$C$66</f>
        <v>0</v>
      </c>
      <c r="VXE67" s="880">
        <f t="shared" ref="VXE67" si="7752">VXE60*$C$66</f>
        <v>0</v>
      </c>
      <c r="VXG67" s="880">
        <f t="shared" ref="VXG67" si="7753">VXG60*$C$66</f>
        <v>0</v>
      </c>
      <c r="VXI67" s="880">
        <f t="shared" ref="VXI67" si="7754">VXI60*$C$66</f>
        <v>0</v>
      </c>
      <c r="VXK67" s="880">
        <f t="shared" ref="VXK67" si="7755">VXK60*$C$66</f>
        <v>0</v>
      </c>
      <c r="VXM67" s="880">
        <f t="shared" ref="VXM67" si="7756">VXM60*$C$66</f>
        <v>0</v>
      </c>
      <c r="VXO67" s="880">
        <f t="shared" ref="VXO67" si="7757">VXO60*$C$66</f>
        <v>0</v>
      </c>
      <c r="VXQ67" s="880">
        <f t="shared" ref="VXQ67" si="7758">VXQ60*$C$66</f>
        <v>0</v>
      </c>
      <c r="VXS67" s="880">
        <f t="shared" ref="VXS67" si="7759">VXS60*$C$66</f>
        <v>0</v>
      </c>
      <c r="VXU67" s="880">
        <f t="shared" ref="VXU67" si="7760">VXU60*$C$66</f>
        <v>0</v>
      </c>
      <c r="VXW67" s="880">
        <f t="shared" ref="VXW67" si="7761">VXW60*$C$66</f>
        <v>0</v>
      </c>
      <c r="VXY67" s="880">
        <f t="shared" ref="VXY67" si="7762">VXY60*$C$66</f>
        <v>0</v>
      </c>
      <c r="VYA67" s="880">
        <f t="shared" ref="VYA67" si="7763">VYA60*$C$66</f>
        <v>0</v>
      </c>
      <c r="VYC67" s="880">
        <f t="shared" ref="VYC67" si="7764">VYC60*$C$66</f>
        <v>0</v>
      </c>
      <c r="VYE67" s="880">
        <f t="shared" ref="VYE67" si="7765">VYE60*$C$66</f>
        <v>0</v>
      </c>
      <c r="VYG67" s="880">
        <f t="shared" ref="VYG67" si="7766">VYG60*$C$66</f>
        <v>0</v>
      </c>
      <c r="VYI67" s="880">
        <f t="shared" ref="VYI67" si="7767">VYI60*$C$66</f>
        <v>0</v>
      </c>
      <c r="VYK67" s="880">
        <f t="shared" ref="VYK67" si="7768">VYK60*$C$66</f>
        <v>0</v>
      </c>
      <c r="VYM67" s="880">
        <f t="shared" ref="VYM67" si="7769">VYM60*$C$66</f>
        <v>0</v>
      </c>
      <c r="VYO67" s="880">
        <f t="shared" ref="VYO67" si="7770">VYO60*$C$66</f>
        <v>0</v>
      </c>
      <c r="VYQ67" s="880">
        <f t="shared" ref="VYQ67" si="7771">VYQ60*$C$66</f>
        <v>0</v>
      </c>
      <c r="VYS67" s="880">
        <f t="shared" ref="VYS67" si="7772">VYS60*$C$66</f>
        <v>0</v>
      </c>
      <c r="VYU67" s="880">
        <f t="shared" ref="VYU67" si="7773">VYU60*$C$66</f>
        <v>0</v>
      </c>
      <c r="VYW67" s="880">
        <f t="shared" ref="VYW67" si="7774">VYW60*$C$66</f>
        <v>0</v>
      </c>
      <c r="VYY67" s="880">
        <f t="shared" ref="VYY67" si="7775">VYY60*$C$66</f>
        <v>0</v>
      </c>
      <c r="VZA67" s="880">
        <f t="shared" ref="VZA67" si="7776">VZA60*$C$66</f>
        <v>0</v>
      </c>
      <c r="VZC67" s="880">
        <f t="shared" ref="VZC67" si="7777">VZC60*$C$66</f>
        <v>0</v>
      </c>
      <c r="VZE67" s="880">
        <f t="shared" ref="VZE67" si="7778">VZE60*$C$66</f>
        <v>0</v>
      </c>
      <c r="VZG67" s="880">
        <f t="shared" ref="VZG67" si="7779">VZG60*$C$66</f>
        <v>0</v>
      </c>
      <c r="VZI67" s="880">
        <f t="shared" ref="VZI67" si="7780">VZI60*$C$66</f>
        <v>0</v>
      </c>
      <c r="VZK67" s="880">
        <f t="shared" ref="VZK67" si="7781">VZK60*$C$66</f>
        <v>0</v>
      </c>
      <c r="VZM67" s="880">
        <f t="shared" ref="VZM67" si="7782">VZM60*$C$66</f>
        <v>0</v>
      </c>
      <c r="VZO67" s="880">
        <f t="shared" ref="VZO67" si="7783">VZO60*$C$66</f>
        <v>0</v>
      </c>
      <c r="VZQ67" s="880">
        <f t="shared" ref="VZQ67" si="7784">VZQ60*$C$66</f>
        <v>0</v>
      </c>
      <c r="VZS67" s="880">
        <f t="shared" ref="VZS67" si="7785">VZS60*$C$66</f>
        <v>0</v>
      </c>
      <c r="VZU67" s="880">
        <f t="shared" ref="VZU67" si="7786">VZU60*$C$66</f>
        <v>0</v>
      </c>
      <c r="VZW67" s="880">
        <f t="shared" ref="VZW67" si="7787">VZW60*$C$66</f>
        <v>0</v>
      </c>
      <c r="VZY67" s="880">
        <f t="shared" ref="VZY67" si="7788">VZY60*$C$66</f>
        <v>0</v>
      </c>
      <c r="WAA67" s="880">
        <f t="shared" ref="WAA67" si="7789">WAA60*$C$66</f>
        <v>0</v>
      </c>
      <c r="WAC67" s="880">
        <f t="shared" ref="WAC67" si="7790">WAC60*$C$66</f>
        <v>0</v>
      </c>
      <c r="WAE67" s="880">
        <f t="shared" ref="WAE67" si="7791">WAE60*$C$66</f>
        <v>0</v>
      </c>
      <c r="WAG67" s="880">
        <f t="shared" ref="WAG67" si="7792">WAG60*$C$66</f>
        <v>0</v>
      </c>
      <c r="WAI67" s="880">
        <f t="shared" ref="WAI67" si="7793">WAI60*$C$66</f>
        <v>0</v>
      </c>
      <c r="WAK67" s="880">
        <f t="shared" ref="WAK67" si="7794">WAK60*$C$66</f>
        <v>0</v>
      </c>
      <c r="WAM67" s="880">
        <f t="shared" ref="WAM67" si="7795">WAM60*$C$66</f>
        <v>0</v>
      </c>
      <c r="WAO67" s="880">
        <f t="shared" ref="WAO67" si="7796">WAO60*$C$66</f>
        <v>0</v>
      </c>
      <c r="WAQ67" s="880">
        <f t="shared" ref="WAQ67" si="7797">WAQ60*$C$66</f>
        <v>0</v>
      </c>
      <c r="WAS67" s="880">
        <f t="shared" ref="WAS67" si="7798">WAS60*$C$66</f>
        <v>0</v>
      </c>
      <c r="WAU67" s="880">
        <f t="shared" ref="WAU67" si="7799">WAU60*$C$66</f>
        <v>0</v>
      </c>
      <c r="WAW67" s="880">
        <f t="shared" ref="WAW67" si="7800">WAW60*$C$66</f>
        <v>0</v>
      </c>
      <c r="WAY67" s="880">
        <f t="shared" ref="WAY67" si="7801">WAY60*$C$66</f>
        <v>0</v>
      </c>
      <c r="WBA67" s="880">
        <f t="shared" ref="WBA67" si="7802">WBA60*$C$66</f>
        <v>0</v>
      </c>
      <c r="WBC67" s="880">
        <f t="shared" ref="WBC67" si="7803">WBC60*$C$66</f>
        <v>0</v>
      </c>
      <c r="WBE67" s="880">
        <f t="shared" ref="WBE67" si="7804">WBE60*$C$66</f>
        <v>0</v>
      </c>
      <c r="WBG67" s="880">
        <f t="shared" ref="WBG67" si="7805">WBG60*$C$66</f>
        <v>0</v>
      </c>
      <c r="WBI67" s="880">
        <f t="shared" ref="WBI67" si="7806">WBI60*$C$66</f>
        <v>0</v>
      </c>
      <c r="WBK67" s="880">
        <f t="shared" ref="WBK67" si="7807">WBK60*$C$66</f>
        <v>0</v>
      </c>
      <c r="WBM67" s="880">
        <f t="shared" ref="WBM67" si="7808">WBM60*$C$66</f>
        <v>0</v>
      </c>
      <c r="WBO67" s="880">
        <f t="shared" ref="WBO67" si="7809">WBO60*$C$66</f>
        <v>0</v>
      </c>
      <c r="WBQ67" s="880">
        <f t="shared" ref="WBQ67" si="7810">WBQ60*$C$66</f>
        <v>0</v>
      </c>
      <c r="WBS67" s="880">
        <f t="shared" ref="WBS67" si="7811">WBS60*$C$66</f>
        <v>0</v>
      </c>
      <c r="WBU67" s="880">
        <f t="shared" ref="WBU67" si="7812">WBU60*$C$66</f>
        <v>0</v>
      </c>
      <c r="WBW67" s="880">
        <f t="shared" ref="WBW67" si="7813">WBW60*$C$66</f>
        <v>0</v>
      </c>
      <c r="WBY67" s="880">
        <f t="shared" ref="WBY67" si="7814">WBY60*$C$66</f>
        <v>0</v>
      </c>
      <c r="WCA67" s="880">
        <f t="shared" ref="WCA67" si="7815">WCA60*$C$66</f>
        <v>0</v>
      </c>
      <c r="WCC67" s="880">
        <f t="shared" ref="WCC67" si="7816">WCC60*$C$66</f>
        <v>0</v>
      </c>
      <c r="WCE67" s="880">
        <f t="shared" ref="WCE67" si="7817">WCE60*$C$66</f>
        <v>0</v>
      </c>
      <c r="WCG67" s="880">
        <f t="shared" ref="WCG67" si="7818">WCG60*$C$66</f>
        <v>0</v>
      </c>
      <c r="WCI67" s="880">
        <f t="shared" ref="WCI67" si="7819">WCI60*$C$66</f>
        <v>0</v>
      </c>
      <c r="WCK67" s="880">
        <f t="shared" ref="WCK67" si="7820">WCK60*$C$66</f>
        <v>0</v>
      </c>
      <c r="WCM67" s="880">
        <f t="shared" ref="WCM67" si="7821">WCM60*$C$66</f>
        <v>0</v>
      </c>
      <c r="WCO67" s="880">
        <f t="shared" ref="WCO67" si="7822">WCO60*$C$66</f>
        <v>0</v>
      </c>
      <c r="WCQ67" s="880">
        <f t="shared" ref="WCQ67" si="7823">WCQ60*$C$66</f>
        <v>0</v>
      </c>
      <c r="WCS67" s="880">
        <f t="shared" ref="WCS67" si="7824">WCS60*$C$66</f>
        <v>0</v>
      </c>
      <c r="WCU67" s="880">
        <f t="shared" ref="WCU67" si="7825">WCU60*$C$66</f>
        <v>0</v>
      </c>
      <c r="WCW67" s="880">
        <f t="shared" ref="WCW67" si="7826">WCW60*$C$66</f>
        <v>0</v>
      </c>
      <c r="WCY67" s="880">
        <f t="shared" ref="WCY67" si="7827">WCY60*$C$66</f>
        <v>0</v>
      </c>
      <c r="WDA67" s="880">
        <f t="shared" ref="WDA67" si="7828">WDA60*$C$66</f>
        <v>0</v>
      </c>
      <c r="WDC67" s="880">
        <f t="shared" ref="WDC67" si="7829">WDC60*$C$66</f>
        <v>0</v>
      </c>
      <c r="WDE67" s="880">
        <f t="shared" ref="WDE67" si="7830">WDE60*$C$66</f>
        <v>0</v>
      </c>
      <c r="WDG67" s="880">
        <f t="shared" ref="WDG67" si="7831">WDG60*$C$66</f>
        <v>0</v>
      </c>
      <c r="WDI67" s="880">
        <f t="shared" ref="WDI67" si="7832">WDI60*$C$66</f>
        <v>0</v>
      </c>
      <c r="WDK67" s="880">
        <f t="shared" ref="WDK67" si="7833">WDK60*$C$66</f>
        <v>0</v>
      </c>
      <c r="WDM67" s="880">
        <f t="shared" ref="WDM67" si="7834">WDM60*$C$66</f>
        <v>0</v>
      </c>
      <c r="WDO67" s="880">
        <f t="shared" ref="WDO67" si="7835">WDO60*$C$66</f>
        <v>0</v>
      </c>
      <c r="WDQ67" s="880">
        <f t="shared" ref="WDQ67" si="7836">WDQ60*$C$66</f>
        <v>0</v>
      </c>
      <c r="WDS67" s="880">
        <f t="shared" ref="WDS67" si="7837">WDS60*$C$66</f>
        <v>0</v>
      </c>
      <c r="WDU67" s="880">
        <f t="shared" ref="WDU67" si="7838">WDU60*$C$66</f>
        <v>0</v>
      </c>
      <c r="WDW67" s="880">
        <f t="shared" ref="WDW67" si="7839">WDW60*$C$66</f>
        <v>0</v>
      </c>
      <c r="WDY67" s="880">
        <f t="shared" ref="WDY67" si="7840">WDY60*$C$66</f>
        <v>0</v>
      </c>
      <c r="WEA67" s="880">
        <f t="shared" ref="WEA67" si="7841">WEA60*$C$66</f>
        <v>0</v>
      </c>
      <c r="WEC67" s="880">
        <f t="shared" ref="WEC67" si="7842">WEC60*$C$66</f>
        <v>0</v>
      </c>
      <c r="WEE67" s="880">
        <f t="shared" ref="WEE67" si="7843">WEE60*$C$66</f>
        <v>0</v>
      </c>
      <c r="WEG67" s="880">
        <f t="shared" ref="WEG67" si="7844">WEG60*$C$66</f>
        <v>0</v>
      </c>
      <c r="WEI67" s="880">
        <f t="shared" ref="WEI67" si="7845">WEI60*$C$66</f>
        <v>0</v>
      </c>
      <c r="WEK67" s="880">
        <f t="shared" ref="WEK67" si="7846">WEK60*$C$66</f>
        <v>0</v>
      </c>
      <c r="WEM67" s="880">
        <f t="shared" ref="WEM67" si="7847">WEM60*$C$66</f>
        <v>0</v>
      </c>
      <c r="WEO67" s="880">
        <f t="shared" ref="WEO67" si="7848">WEO60*$C$66</f>
        <v>0</v>
      </c>
      <c r="WEQ67" s="880">
        <f t="shared" ref="WEQ67" si="7849">WEQ60*$C$66</f>
        <v>0</v>
      </c>
      <c r="WES67" s="880">
        <f t="shared" ref="WES67" si="7850">WES60*$C$66</f>
        <v>0</v>
      </c>
      <c r="WEU67" s="880">
        <f t="shared" ref="WEU67" si="7851">WEU60*$C$66</f>
        <v>0</v>
      </c>
      <c r="WEW67" s="880">
        <f t="shared" ref="WEW67" si="7852">WEW60*$C$66</f>
        <v>0</v>
      </c>
      <c r="WEY67" s="880">
        <f t="shared" ref="WEY67" si="7853">WEY60*$C$66</f>
        <v>0</v>
      </c>
      <c r="WFA67" s="880">
        <f t="shared" ref="WFA67" si="7854">WFA60*$C$66</f>
        <v>0</v>
      </c>
      <c r="WFC67" s="880">
        <f t="shared" ref="WFC67" si="7855">WFC60*$C$66</f>
        <v>0</v>
      </c>
      <c r="WFE67" s="880">
        <f t="shared" ref="WFE67" si="7856">WFE60*$C$66</f>
        <v>0</v>
      </c>
      <c r="WFG67" s="880">
        <f t="shared" ref="WFG67" si="7857">WFG60*$C$66</f>
        <v>0</v>
      </c>
      <c r="WFI67" s="880">
        <f t="shared" ref="WFI67" si="7858">WFI60*$C$66</f>
        <v>0</v>
      </c>
      <c r="WFK67" s="880">
        <f t="shared" ref="WFK67" si="7859">WFK60*$C$66</f>
        <v>0</v>
      </c>
      <c r="WFM67" s="880">
        <f t="shared" ref="WFM67" si="7860">WFM60*$C$66</f>
        <v>0</v>
      </c>
      <c r="WFO67" s="880">
        <f t="shared" ref="WFO67" si="7861">WFO60*$C$66</f>
        <v>0</v>
      </c>
      <c r="WFQ67" s="880">
        <f t="shared" ref="WFQ67" si="7862">WFQ60*$C$66</f>
        <v>0</v>
      </c>
      <c r="WFS67" s="880">
        <f t="shared" ref="WFS67" si="7863">WFS60*$C$66</f>
        <v>0</v>
      </c>
      <c r="WFU67" s="880">
        <f t="shared" ref="WFU67" si="7864">WFU60*$C$66</f>
        <v>0</v>
      </c>
      <c r="WFW67" s="880">
        <f t="shared" ref="WFW67" si="7865">WFW60*$C$66</f>
        <v>0</v>
      </c>
      <c r="WFY67" s="880">
        <f t="shared" ref="WFY67" si="7866">WFY60*$C$66</f>
        <v>0</v>
      </c>
      <c r="WGA67" s="880">
        <f t="shared" ref="WGA67" si="7867">WGA60*$C$66</f>
        <v>0</v>
      </c>
      <c r="WGC67" s="880">
        <f t="shared" ref="WGC67" si="7868">WGC60*$C$66</f>
        <v>0</v>
      </c>
      <c r="WGE67" s="880">
        <f t="shared" ref="WGE67" si="7869">WGE60*$C$66</f>
        <v>0</v>
      </c>
      <c r="WGG67" s="880">
        <f t="shared" ref="WGG67" si="7870">WGG60*$C$66</f>
        <v>0</v>
      </c>
      <c r="WGI67" s="880">
        <f t="shared" ref="WGI67" si="7871">WGI60*$C$66</f>
        <v>0</v>
      </c>
      <c r="WGK67" s="880">
        <f t="shared" ref="WGK67" si="7872">WGK60*$C$66</f>
        <v>0</v>
      </c>
      <c r="WGM67" s="880">
        <f t="shared" ref="WGM67" si="7873">WGM60*$C$66</f>
        <v>0</v>
      </c>
      <c r="WGO67" s="880">
        <f t="shared" ref="WGO67" si="7874">WGO60*$C$66</f>
        <v>0</v>
      </c>
      <c r="WGQ67" s="880">
        <f t="shared" ref="WGQ67" si="7875">WGQ60*$C$66</f>
        <v>0</v>
      </c>
      <c r="WGS67" s="880">
        <f t="shared" ref="WGS67" si="7876">WGS60*$C$66</f>
        <v>0</v>
      </c>
      <c r="WGU67" s="880">
        <f t="shared" ref="WGU67" si="7877">WGU60*$C$66</f>
        <v>0</v>
      </c>
      <c r="WGW67" s="880">
        <f t="shared" ref="WGW67" si="7878">WGW60*$C$66</f>
        <v>0</v>
      </c>
      <c r="WGY67" s="880">
        <f t="shared" ref="WGY67" si="7879">WGY60*$C$66</f>
        <v>0</v>
      </c>
      <c r="WHA67" s="880">
        <f t="shared" ref="WHA67" si="7880">WHA60*$C$66</f>
        <v>0</v>
      </c>
      <c r="WHC67" s="880">
        <f t="shared" ref="WHC67" si="7881">WHC60*$C$66</f>
        <v>0</v>
      </c>
      <c r="WHE67" s="880">
        <f t="shared" ref="WHE67" si="7882">WHE60*$C$66</f>
        <v>0</v>
      </c>
      <c r="WHG67" s="880">
        <f t="shared" ref="WHG67" si="7883">WHG60*$C$66</f>
        <v>0</v>
      </c>
      <c r="WHI67" s="880">
        <f t="shared" ref="WHI67" si="7884">WHI60*$C$66</f>
        <v>0</v>
      </c>
      <c r="WHK67" s="880">
        <f t="shared" ref="WHK67" si="7885">WHK60*$C$66</f>
        <v>0</v>
      </c>
      <c r="WHM67" s="880">
        <f t="shared" ref="WHM67" si="7886">WHM60*$C$66</f>
        <v>0</v>
      </c>
      <c r="WHO67" s="880">
        <f t="shared" ref="WHO67" si="7887">WHO60*$C$66</f>
        <v>0</v>
      </c>
      <c r="WHQ67" s="880">
        <f t="shared" ref="WHQ67" si="7888">WHQ60*$C$66</f>
        <v>0</v>
      </c>
      <c r="WHS67" s="880">
        <f t="shared" ref="WHS67" si="7889">WHS60*$C$66</f>
        <v>0</v>
      </c>
      <c r="WHU67" s="880">
        <f t="shared" ref="WHU67" si="7890">WHU60*$C$66</f>
        <v>0</v>
      </c>
      <c r="WHW67" s="880">
        <f t="shared" ref="WHW67" si="7891">WHW60*$C$66</f>
        <v>0</v>
      </c>
      <c r="WHY67" s="880">
        <f t="shared" ref="WHY67" si="7892">WHY60*$C$66</f>
        <v>0</v>
      </c>
      <c r="WIA67" s="880">
        <f t="shared" ref="WIA67" si="7893">WIA60*$C$66</f>
        <v>0</v>
      </c>
      <c r="WIC67" s="880">
        <f t="shared" ref="WIC67" si="7894">WIC60*$C$66</f>
        <v>0</v>
      </c>
      <c r="WIE67" s="880">
        <f t="shared" ref="WIE67" si="7895">WIE60*$C$66</f>
        <v>0</v>
      </c>
      <c r="WIG67" s="880">
        <f t="shared" ref="WIG67" si="7896">WIG60*$C$66</f>
        <v>0</v>
      </c>
      <c r="WII67" s="880">
        <f t="shared" ref="WII67" si="7897">WII60*$C$66</f>
        <v>0</v>
      </c>
      <c r="WIK67" s="880">
        <f t="shared" ref="WIK67" si="7898">WIK60*$C$66</f>
        <v>0</v>
      </c>
      <c r="WIM67" s="880">
        <f t="shared" ref="WIM67" si="7899">WIM60*$C$66</f>
        <v>0</v>
      </c>
      <c r="WIO67" s="880">
        <f t="shared" ref="WIO67" si="7900">WIO60*$C$66</f>
        <v>0</v>
      </c>
      <c r="WIQ67" s="880">
        <f t="shared" ref="WIQ67" si="7901">WIQ60*$C$66</f>
        <v>0</v>
      </c>
      <c r="WIS67" s="880">
        <f t="shared" ref="WIS67" si="7902">WIS60*$C$66</f>
        <v>0</v>
      </c>
      <c r="WIU67" s="880">
        <f t="shared" ref="WIU67" si="7903">WIU60*$C$66</f>
        <v>0</v>
      </c>
      <c r="WIW67" s="880">
        <f t="shared" ref="WIW67" si="7904">WIW60*$C$66</f>
        <v>0</v>
      </c>
      <c r="WIY67" s="880">
        <f t="shared" ref="WIY67" si="7905">WIY60*$C$66</f>
        <v>0</v>
      </c>
      <c r="WJA67" s="880">
        <f t="shared" ref="WJA67" si="7906">WJA60*$C$66</f>
        <v>0</v>
      </c>
      <c r="WJC67" s="880">
        <f t="shared" ref="WJC67" si="7907">WJC60*$C$66</f>
        <v>0</v>
      </c>
      <c r="WJE67" s="880">
        <f t="shared" ref="WJE67" si="7908">WJE60*$C$66</f>
        <v>0</v>
      </c>
      <c r="WJG67" s="880">
        <f t="shared" ref="WJG67" si="7909">WJG60*$C$66</f>
        <v>0</v>
      </c>
      <c r="WJI67" s="880">
        <f t="shared" ref="WJI67" si="7910">WJI60*$C$66</f>
        <v>0</v>
      </c>
      <c r="WJK67" s="880">
        <f t="shared" ref="WJK67" si="7911">WJK60*$C$66</f>
        <v>0</v>
      </c>
      <c r="WJM67" s="880">
        <f t="shared" ref="WJM67" si="7912">WJM60*$C$66</f>
        <v>0</v>
      </c>
      <c r="WJO67" s="880">
        <f t="shared" ref="WJO67" si="7913">WJO60*$C$66</f>
        <v>0</v>
      </c>
      <c r="WJQ67" s="880">
        <f t="shared" ref="WJQ67" si="7914">WJQ60*$C$66</f>
        <v>0</v>
      </c>
      <c r="WJS67" s="880">
        <f t="shared" ref="WJS67" si="7915">WJS60*$C$66</f>
        <v>0</v>
      </c>
      <c r="WJU67" s="880">
        <f t="shared" ref="WJU67" si="7916">WJU60*$C$66</f>
        <v>0</v>
      </c>
      <c r="WJW67" s="880">
        <f t="shared" ref="WJW67" si="7917">WJW60*$C$66</f>
        <v>0</v>
      </c>
      <c r="WJY67" s="880">
        <f t="shared" ref="WJY67" si="7918">WJY60*$C$66</f>
        <v>0</v>
      </c>
      <c r="WKA67" s="880">
        <f t="shared" ref="WKA67" si="7919">WKA60*$C$66</f>
        <v>0</v>
      </c>
      <c r="WKC67" s="880">
        <f t="shared" ref="WKC67" si="7920">WKC60*$C$66</f>
        <v>0</v>
      </c>
      <c r="WKE67" s="880">
        <f t="shared" ref="WKE67" si="7921">WKE60*$C$66</f>
        <v>0</v>
      </c>
      <c r="WKG67" s="880">
        <f t="shared" ref="WKG67" si="7922">WKG60*$C$66</f>
        <v>0</v>
      </c>
      <c r="WKI67" s="880">
        <f t="shared" ref="WKI67" si="7923">WKI60*$C$66</f>
        <v>0</v>
      </c>
      <c r="WKK67" s="880">
        <f t="shared" ref="WKK67" si="7924">WKK60*$C$66</f>
        <v>0</v>
      </c>
      <c r="WKM67" s="880">
        <f t="shared" ref="WKM67" si="7925">WKM60*$C$66</f>
        <v>0</v>
      </c>
      <c r="WKO67" s="880">
        <f t="shared" ref="WKO67" si="7926">WKO60*$C$66</f>
        <v>0</v>
      </c>
      <c r="WKQ67" s="880">
        <f t="shared" ref="WKQ67" si="7927">WKQ60*$C$66</f>
        <v>0</v>
      </c>
      <c r="WKS67" s="880">
        <f t="shared" ref="WKS67" si="7928">WKS60*$C$66</f>
        <v>0</v>
      </c>
      <c r="WKU67" s="880">
        <f t="shared" ref="WKU67" si="7929">WKU60*$C$66</f>
        <v>0</v>
      </c>
      <c r="WKW67" s="880">
        <f t="shared" ref="WKW67" si="7930">WKW60*$C$66</f>
        <v>0</v>
      </c>
      <c r="WKY67" s="880">
        <f t="shared" ref="WKY67" si="7931">WKY60*$C$66</f>
        <v>0</v>
      </c>
      <c r="WLA67" s="880">
        <f t="shared" ref="WLA67" si="7932">WLA60*$C$66</f>
        <v>0</v>
      </c>
      <c r="WLC67" s="880">
        <f t="shared" ref="WLC67" si="7933">WLC60*$C$66</f>
        <v>0</v>
      </c>
      <c r="WLE67" s="880">
        <f t="shared" ref="WLE67" si="7934">WLE60*$C$66</f>
        <v>0</v>
      </c>
      <c r="WLG67" s="880">
        <f t="shared" ref="WLG67" si="7935">WLG60*$C$66</f>
        <v>0</v>
      </c>
      <c r="WLI67" s="880">
        <f t="shared" ref="WLI67" si="7936">WLI60*$C$66</f>
        <v>0</v>
      </c>
      <c r="WLK67" s="880">
        <f t="shared" ref="WLK67" si="7937">WLK60*$C$66</f>
        <v>0</v>
      </c>
      <c r="WLM67" s="880">
        <f t="shared" ref="WLM67" si="7938">WLM60*$C$66</f>
        <v>0</v>
      </c>
      <c r="WLO67" s="880">
        <f t="shared" ref="WLO67" si="7939">WLO60*$C$66</f>
        <v>0</v>
      </c>
      <c r="WLQ67" s="880">
        <f t="shared" ref="WLQ67" si="7940">WLQ60*$C$66</f>
        <v>0</v>
      </c>
      <c r="WLS67" s="880">
        <f t="shared" ref="WLS67" si="7941">WLS60*$C$66</f>
        <v>0</v>
      </c>
      <c r="WLU67" s="880">
        <f t="shared" ref="WLU67" si="7942">WLU60*$C$66</f>
        <v>0</v>
      </c>
      <c r="WLW67" s="880">
        <f t="shared" ref="WLW67" si="7943">WLW60*$C$66</f>
        <v>0</v>
      </c>
      <c r="WLY67" s="880">
        <f t="shared" ref="WLY67" si="7944">WLY60*$C$66</f>
        <v>0</v>
      </c>
      <c r="WMA67" s="880">
        <f t="shared" ref="WMA67" si="7945">WMA60*$C$66</f>
        <v>0</v>
      </c>
      <c r="WMC67" s="880">
        <f t="shared" ref="WMC67" si="7946">WMC60*$C$66</f>
        <v>0</v>
      </c>
      <c r="WME67" s="880">
        <f t="shared" ref="WME67" si="7947">WME60*$C$66</f>
        <v>0</v>
      </c>
      <c r="WMG67" s="880">
        <f t="shared" ref="WMG67" si="7948">WMG60*$C$66</f>
        <v>0</v>
      </c>
      <c r="WMI67" s="880">
        <f t="shared" ref="WMI67" si="7949">WMI60*$C$66</f>
        <v>0</v>
      </c>
      <c r="WMK67" s="880">
        <f t="shared" ref="WMK67" si="7950">WMK60*$C$66</f>
        <v>0</v>
      </c>
      <c r="WMM67" s="880">
        <f t="shared" ref="WMM67" si="7951">WMM60*$C$66</f>
        <v>0</v>
      </c>
      <c r="WMO67" s="880">
        <f t="shared" ref="WMO67" si="7952">WMO60*$C$66</f>
        <v>0</v>
      </c>
      <c r="WMQ67" s="880">
        <f t="shared" ref="WMQ67" si="7953">WMQ60*$C$66</f>
        <v>0</v>
      </c>
      <c r="WMS67" s="880">
        <f t="shared" ref="WMS67" si="7954">WMS60*$C$66</f>
        <v>0</v>
      </c>
      <c r="WMU67" s="880">
        <f t="shared" ref="WMU67" si="7955">WMU60*$C$66</f>
        <v>0</v>
      </c>
      <c r="WMW67" s="880">
        <f t="shared" ref="WMW67" si="7956">WMW60*$C$66</f>
        <v>0</v>
      </c>
      <c r="WMY67" s="880">
        <f t="shared" ref="WMY67" si="7957">WMY60*$C$66</f>
        <v>0</v>
      </c>
      <c r="WNA67" s="880">
        <f t="shared" ref="WNA67" si="7958">WNA60*$C$66</f>
        <v>0</v>
      </c>
      <c r="WNC67" s="880">
        <f t="shared" ref="WNC67" si="7959">WNC60*$C$66</f>
        <v>0</v>
      </c>
      <c r="WNE67" s="880">
        <f t="shared" ref="WNE67" si="7960">WNE60*$C$66</f>
        <v>0</v>
      </c>
      <c r="WNG67" s="880">
        <f t="shared" ref="WNG67" si="7961">WNG60*$C$66</f>
        <v>0</v>
      </c>
      <c r="WNI67" s="880">
        <f t="shared" ref="WNI67" si="7962">WNI60*$C$66</f>
        <v>0</v>
      </c>
      <c r="WNK67" s="880">
        <f t="shared" ref="WNK67" si="7963">WNK60*$C$66</f>
        <v>0</v>
      </c>
      <c r="WNM67" s="880">
        <f t="shared" ref="WNM67" si="7964">WNM60*$C$66</f>
        <v>0</v>
      </c>
      <c r="WNO67" s="880">
        <f t="shared" ref="WNO67" si="7965">WNO60*$C$66</f>
        <v>0</v>
      </c>
      <c r="WNQ67" s="880">
        <f t="shared" ref="WNQ67" si="7966">WNQ60*$C$66</f>
        <v>0</v>
      </c>
      <c r="WNS67" s="880">
        <f t="shared" ref="WNS67" si="7967">WNS60*$C$66</f>
        <v>0</v>
      </c>
      <c r="WNU67" s="880">
        <f t="shared" ref="WNU67" si="7968">WNU60*$C$66</f>
        <v>0</v>
      </c>
      <c r="WNW67" s="880">
        <f t="shared" ref="WNW67" si="7969">WNW60*$C$66</f>
        <v>0</v>
      </c>
      <c r="WNY67" s="880">
        <f t="shared" ref="WNY67" si="7970">WNY60*$C$66</f>
        <v>0</v>
      </c>
      <c r="WOA67" s="880">
        <f t="shared" ref="WOA67" si="7971">WOA60*$C$66</f>
        <v>0</v>
      </c>
      <c r="WOC67" s="880">
        <f t="shared" ref="WOC67" si="7972">WOC60*$C$66</f>
        <v>0</v>
      </c>
      <c r="WOE67" s="880">
        <f t="shared" ref="WOE67" si="7973">WOE60*$C$66</f>
        <v>0</v>
      </c>
      <c r="WOG67" s="880">
        <f t="shared" ref="WOG67" si="7974">WOG60*$C$66</f>
        <v>0</v>
      </c>
      <c r="WOI67" s="880">
        <f t="shared" ref="WOI67" si="7975">WOI60*$C$66</f>
        <v>0</v>
      </c>
      <c r="WOK67" s="880">
        <f t="shared" ref="WOK67" si="7976">WOK60*$C$66</f>
        <v>0</v>
      </c>
      <c r="WOM67" s="880">
        <f t="shared" ref="WOM67" si="7977">WOM60*$C$66</f>
        <v>0</v>
      </c>
      <c r="WOO67" s="880">
        <f t="shared" ref="WOO67" si="7978">WOO60*$C$66</f>
        <v>0</v>
      </c>
      <c r="WOQ67" s="880">
        <f t="shared" ref="WOQ67" si="7979">WOQ60*$C$66</f>
        <v>0</v>
      </c>
      <c r="WOS67" s="880">
        <f t="shared" ref="WOS67" si="7980">WOS60*$C$66</f>
        <v>0</v>
      </c>
      <c r="WOU67" s="880">
        <f t="shared" ref="WOU67" si="7981">WOU60*$C$66</f>
        <v>0</v>
      </c>
      <c r="WOW67" s="880">
        <f t="shared" ref="WOW67" si="7982">WOW60*$C$66</f>
        <v>0</v>
      </c>
      <c r="WOY67" s="880">
        <f t="shared" ref="WOY67" si="7983">WOY60*$C$66</f>
        <v>0</v>
      </c>
      <c r="WPA67" s="880">
        <f t="shared" ref="WPA67" si="7984">WPA60*$C$66</f>
        <v>0</v>
      </c>
      <c r="WPC67" s="880">
        <f t="shared" ref="WPC67" si="7985">WPC60*$C$66</f>
        <v>0</v>
      </c>
      <c r="WPE67" s="880">
        <f t="shared" ref="WPE67" si="7986">WPE60*$C$66</f>
        <v>0</v>
      </c>
      <c r="WPG67" s="880">
        <f t="shared" ref="WPG67" si="7987">WPG60*$C$66</f>
        <v>0</v>
      </c>
      <c r="WPI67" s="880">
        <f t="shared" ref="WPI67" si="7988">WPI60*$C$66</f>
        <v>0</v>
      </c>
      <c r="WPK67" s="880">
        <f t="shared" ref="WPK67" si="7989">WPK60*$C$66</f>
        <v>0</v>
      </c>
      <c r="WPM67" s="880">
        <f t="shared" ref="WPM67" si="7990">WPM60*$C$66</f>
        <v>0</v>
      </c>
      <c r="WPO67" s="880">
        <f t="shared" ref="WPO67" si="7991">WPO60*$C$66</f>
        <v>0</v>
      </c>
      <c r="WPQ67" s="880">
        <f t="shared" ref="WPQ67" si="7992">WPQ60*$C$66</f>
        <v>0</v>
      </c>
      <c r="WPS67" s="880">
        <f t="shared" ref="WPS67" si="7993">WPS60*$C$66</f>
        <v>0</v>
      </c>
      <c r="WPU67" s="880">
        <f t="shared" ref="WPU67" si="7994">WPU60*$C$66</f>
        <v>0</v>
      </c>
      <c r="WPW67" s="880">
        <f t="shared" ref="WPW67" si="7995">WPW60*$C$66</f>
        <v>0</v>
      </c>
      <c r="WPY67" s="880">
        <f t="shared" ref="WPY67" si="7996">WPY60*$C$66</f>
        <v>0</v>
      </c>
      <c r="WQA67" s="880">
        <f t="shared" ref="WQA67" si="7997">WQA60*$C$66</f>
        <v>0</v>
      </c>
      <c r="WQC67" s="880">
        <f t="shared" ref="WQC67" si="7998">WQC60*$C$66</f>
        <v>0</v>
      </c>
      <c r="WQE67" s="880">
        <f t="shared" ref="WQE67" si="7999">WQE60*$C$66</f>
        <v>0</v>
      </c>
      <c r="WQG67" s="880">
        <f t="shared" ref="WQG67" si="8000">WQG60*$C$66</f>
        <v>0</v>
      </c>
      <c r="WQI67" s="880">
        <f t="shared" ref="WQI67" si="8001">WQI60*$C$66</f>
        <v>0</v>
      </c>
      <c r="WQK67" s="880">
        <f t="shared" ref="WQK67" si="8002">WQK60*$C$66</f>
        <v>0</v>
      </c>
      <c r="WQM67" s="880">
        <f t="shared" ref="WQM67" si="8003">WQM60*$C$66</f>
        <v>0</v>
      </c>
      <c r="WQO67" s="880">
        <f t="shared" ref="WQO67" si="8004">WQO60*$C$66</f>
        <v>0</v>
      </c>
      <c r="WQQ67" s="880">
        <f t="shared" ref="WQQ67" si="8005">WQQ60*$C$66</f>
        <v>0</v>
      </c>
      <c r="WQS67" s="880">
        <f t="shared" ref="WQS67" si="8006">WQS60*$C$66</f>
        <v>0</v>
      </c>
      <c r="WQU67" s="880">
        <f t="shared" ref="WQU67" si="8007">WQU60*$C$66</f>
        <v>0</v>
      </c>
      <c r="WQW67" s="880">
        <f t="shared" ref="WQW67" si="8008">WQW60*$C$66</f>
        <v>0</v>
      </c>
      <c r="WQY67" s="880">
        <f t="shared" ref="WQY67" si="8009">WQY60*$C$66</f>
        <v>0</v>
      </c>
      <c r="WRA67" s="880">
        <f t="shared" ref="WRA67" si="8010">WRA60*$C$66</f>
        <v>0</v>
      </c>
      <c r="WRC67" s="880">
        <f t="shared" ref="WRC67" si="8011">WRC60*$C$66</f>
        <v>0</v>
      </c>
      <c r="WRE67" s="880">
        <f t="shared" ref="WRE67" si="8012">WRE60*$C$66</f>
        <v>0</v>
      </c>
      <c r="WRG67" s="880">
        <f t="shared" ref="WRG67" si="8013">WRG60*$C$66</f>
        <v>0</v>
      </c>
      <c r="WRI67" s="880">
        <f t="shared" ref="WRI67" si="8014">WRI60*$C$66</f>
        <v>0</v>
      </c>
      <c r="WRK67" s="880">
        <f t="shared" ref="WRK67" si="8015">WRK60*$C$66</f>
        <v>0</v>
      </c>
      <c r="WRM67" s="880">
        <f t="shared" ref="WRM67" si="8016">WRM60*$C$66</f>
        <v>0</v>
      </c>
      <c r="WRO67" s="880">
        <f t="shared" ref="WRO67" si="8017">WRO60*$C$66</f>
        <v>0</v>
      </c>
      <c r="WRQ67" s="880">
        <f t="shared" ref="WRQ67" si="8018">WRQ60*$C$66</f>
        <v>0</v>
      </c>
      <c r="WRS67" s="880">
        <f t="shared" ref="WRS67" si="8019">WRS60*$C$66</f>
        <v>0</v>
      </c>
      <c r="WRU67" s="880">
        <f t="shared" ref="WRU67" si="8020">WRU60*$C$66</f>
        <v>0</v>
      </c>
      <c r="WRW67" s="880">
        <f t="shared" ref="WRW67" si="8021">WRW60*$C$66</f>
        <v>0</v>
      </c>
      <c r="WRY67" s="880">
        <f t="shared" ref="WRY67" si="8022">WRY60*$C$66</f>
        <v>0</v>
      </c>
      <c r="WSA67" s="880">
        <f t="shared" ref="WSA67" si="8023">WSA60*$C$66</f>
        <v>0</v>
      </c>
      <c r="WSC67" s="880">
        <f t="shared" ref="WSC67" si="8024">WSC60*$C$66</f>
        <v>0</v>
      </c>
      <c r="WSE67" s="880">
        <f t="shared" ref="WSE67" si="8025">WSE60*$C$66</f>
        <v>0</v>
      </c>
      <c r="WSG67" s="880">
        <f t="shared" ref="WSG67" si="8026">WSG60*$C$66</f>
        <v>0</v>
      </c>
      <c r="WSI67" s="880">
        <f t="shared" ref="WSI67" si="8027">WSI60*$C$66</f>
        <v>0</v>
      </c>
      <c r="WSK67" s="880">
        <f t="shared" ref="WSK67" si="8028">WSK60*$C$66</f>
        <v>0</v>
      </c>
      <c r="WSM67" s="880">
        <f t="shared" ref="WSM67" si="8029">WSM60*$C$66</f>
        <v>0</v>
      </c>
      <c r="WSO67" s="880">
        <f t="shared" ref="WSO67" si="8030">WSO60*$C$66</f>
        <v>0</v>
      </c>
      <c r="WSQ67" s="880">
        <f t="shared" ref="WSQ67" si="8031">WSQ60*$C$66</f>
        <v>0</v>
      </c>
      <c r="WSS67" s="880">
        <f t="shared" ref="WSS67" si="8032">WSS60*$C$66</f>
        <v>0</v>
      </c>
      <c r="WSU67" s="880">
        <f t="shared" ref="WSU67" si="8033">WSU60*$C$66</f>
        <v>0</v>
      </c>
      <c r="WSW67" s="880">
        <f t="shared" ref="WSW67" si="8034">WSW60*$C$66</f>
        <v>0</v>
      </c>
      <c r="WSY67" s="880">
        <f t="shared" ref="WSY67" si="8035">WSY60*$C$66</f>
        <v>0</v>
      </c>
      <c r="WTA67" s="880">
        <f t="shared" ref="WTA67" si="8036">WTA60*$C$66</f>
        <v>0</v>
      </c>
      <c r="WTC67" s="880">
        <f t="shared" ref="WTC67" si="8037">WTC60*$C$66</f>
        <v>0</v>
      </c>
      <c r="WTE67" s="880">
        <f t="shared" ref="WTE67" si="8038">WTE60*$C$66</f>
        <v>0</v>
      </c>
      <c r="WTG67" s="880">
        <f t="shared" ref="WTG67" si="8039">WTG60*$C$66</f>
        <v>0</v>
      </c>
      <c r="WTI67" s="880">
        <f t="shared" ref="WTI67" si="8040">WTI60*$C$66</f>
        <v>0</v>
      </c>
      <c r="WTK67" s="880">
        <f t="shared" ref="WTK67" si="8041">WTK60*$C$66</f>
        <v>0</v>
      </c>
      <c r="WTM67" s="880">
        <f t="shared" ref="WTM67" si="8042">WTM60*$C$66</f>
        <v>0</v>
      </c>
      <c r="WTO67" s="880">
        <f t="shared" ref="WTO67" si="8043">WTO60*$C$66</f>
        <v>0</v>
      </c>
      <c r="WTQ67" s="880">
        <f t="shared" ref="WTQ67" si="8044">WTQ60*$C$66</f>
        <v>0</v>
      </c>
      <c r="WTS67" s="880">
        <f t="shared" ref="WTS67" si="8045">WTS60*$C$66</f>
        <v>0</v>
      </c>
      <c r="WTU67" s="880">
        <f t="shared" ref="WTU67" si="8046">WTU60*$C$66</f>
        <v>0</v>
      </c>
      <c r="WTW67" s="880">
        <f t="shared" ref="WTW67" si="8047">WTW60*$C$66</f>
        <v>0</v>
      </c>
      <c r="WTY67" s="880">
        <f t="shared" ref="WTY67" si="8048">WTY60*$C$66</f>
        <v>0</v>
      </c>
      <c r="WUA67" s="880">
        <f t="shared" ref="WUA67" si="8049">WUA60*$C$66</f>
        <v>0</v>
      </c>
      <c r="WUC67" s="880">
        <f t="shared" ref="WUC67" si="8050">WUC60*$C$66</f>
        <v>0</v>
      </c>
      <c r="WUE67" s="880">
        <f t="shared" ref="WUE67" si="8051">WUE60*$C$66</f>
        <v>0</v>
      </c>
      <c r="WUG67" s="880">
        <f t="shared" ref="WUG67" si="8052">WUG60*$C$66</f>
        <v>0</v>
      </c>
      <c r="WUI67" s="880">
        <f t="shared" ref="WUI67" si="8053">WUI60*$C$66</f>
        <v>0</v>
      </c>
      <c r="WUK67" s="880">
        <f t="shared" ref="WUK67" si="8054">WUK60*$C$66</f>
        <v>0</v>
      </c>
      <c r="WUM67" s="880">
        <f t="shared" ref="WUM67" si="8055">WUM60*$C$66</f>
        <v>0</v>
      </c>
      <c r="WUO67" s="880">
        <f t="shared" ref="WUO67" si="8056">WUO60*$C$66</f>
        <v>0</v>
      </c>
      <c r="WUQ67" s="880">
        <f t="shared" ref="WUQ67" si="8057">WUQ60*$C$66</f>
        <v>0</v>
      </c>
      <c r="WUS67" s="880">
        <f t="shared" ref="WUS67" si="8058">WUS60*$C$66</f>
        <v>0</v>
      </c>
      <c r="WUU67" s="880">
        <f t="shared" ref="WUU67" si="8059">WUU60*$C$66</f>
        <v>0</v>
      </c>
      <c r="WUW67" s="880">
        <f t="shared" ref="WUW67" si="8060">WUW60*$C$66</f>
        <v>0</v>
      </c>
      <c r="WUY67" s="880">
        <f t="shared" ref="WUY67" si="8061">WUY60*$C$66</f>
        <v>0</v>
      </c>
      <c r="WVA67" s="880">
        <f t="shared" ref="WVA67" si="8062">WVA60*$C$66</f>
        <v>0</v>
      </c>
      <c r="WVC67" s="880">
        <f t="shared" ref="WVC67" si="8063">WVC60*$C$66</f>
        <v>0</v>
      </c>
      <c r="WVE67" s="880">
        <f t="shared" ref="WVE67" si="8064">WVE60*$C$66</f>
        <v>0</v>
      </c>
      <c r="WVG67" s="880">
        <f t="shared" ref="WVG67" si="8065">WVG60*$C$66</f>
        <v>0</v>
      </c>
      <c r="WVI67" s="880">
        <f t="shared" ref="WVI67" si="8066">WVI60*$C$66</f>
        <v>0</v>
      </c>
      <c r="WVK67" s="880">
        <f t="shared" ref="WVK67" si="8067">WVK60*$C$66</f>
        <v>0</v>
      </c>
      <c r="WVM67" s="880">
        <f t="shared" ref="WVM67" si="8068">WVM60*$C$66</f>
        <v>0</v>
      </c>
      <c r="WVO67" s="880">
        <f t="shared" ref="WVO67" si="8069">WVO60*$C$66</f>
        <v>0</v>
      </c>
      <c r="WVQ67" s="880">
        <f t="shared" ref="WVQ67" si="8070">WVQ60*$C$66</f>
        <v>0</v>
      </c>
      <c r="WVS67" s="880">
        <f t="shared" ref="WVS67" si="8071">WVS60*$C$66</f>
        <v>0</v>
      </c>
      <c r="WVU67" s="880">
        <f t="shared" ref="WVU67" si="8072">WVU60*$C$66</f>
        <v>0</v>
      </c>
      <c r="WVW67" s="880">
        <f t="shared" ref="WVW67" si="8073">WVW60*$C$66</f>
        <v>0</v>
      </c>
      <c r="WVY67" s="880">
        <f t="shared" ref="WVY67" si="8074">WVY60*$C$66</f>
        <v>0</v>
      </c>
      <c r="WWA67" s="880">
        <f t="shared" ref="WWA67" si="8075">WWA60*$C$66</f>
        <v>0</v>
      </c>
      <c r="WWC67" s="880">
        <f t="shared" ref="WWC67" si="8076">WWC60*$C$66</f>
        <v>0</v>
      </c>
      <c r="WWE67" s="880">
        <f t="shared" ref="WWE67" si="8077">WWE60*$C$66</f>
        <v>0</v>
      </c>
      <c r="WWG67" s="880">
        <f t="shared" ref="WWG67" si="8078">WWG60*$C$66</f>
        <v>0</v>
      </c>
      <c r="WWI67" s="880">
        <f t="shared" ref="WWI67" si="8079">WWI60*$C$66</f>
        <v>0</v>
      </c>
      <c r="WWK67" s="880">
        <f t="shared" ref="WWK67" si="8080">WWK60*$C$66</f>
        <v>0</v>
      </c>
      <c r="WWM67" s="880">
        <f t="shared" ref="WWM67" si="8081">WWM60*$C$66</f>
        <v>0</v>
      </c>
      <c r="WWO67" s="880">
        <f t="shared" ref="WWO67" si="8082">WWO60*$C$66</f>
        <v>0</v>
      </c>
      <c r="WWQ67" s="880">
        <f t="shared" ref="WWQ67" si="8083">WWQ60*$C$66</f>
        <v>0</v>
      </c>
      <c r="WWS67" s="880">
        <f t="shared" ref="WWS67" si="8084">WWS60*$C$66</f>
        <v>0</v>
      </c>
      <c r="WWU67" s="880">
        <f t="shared" ref="WWU67" si="8085">WWU60*$C$66</f>
        <v>0</v>
      </c>
      <c r="WWW67" s="880">
        <f t="shared" ref="WWW67" si="8086">WWW60*$C$66</f>
        <v>0</v>
      </c>
      <c r="WWY67" s="880">
        <f t="shared" ref="WWY67" si="8087">WWY60*$C$66</f>
        <v>0</v>
      </c>
      <c r="WXA67" s="880">
        <f t="shared" ref="WXA67" si="8088">WXA60*$C$66</f>
        <v>0</v>
      </c>
      <c r="WXC67" s="880">
        <f t="shared" ref="WXC67" si="8089">WXC60*$C$66</f>
        <v>0</v>
      </c>
      <c r="WXE67" s="880">
        <f t="shared" ref="WXE67" si="8090">WXE60*$C$66</f>
        <v>0</v>
      </c>
      <c r="WXG67" s="880">
        <f t="shared" ref="WXG67" si="8091">WXG60*$C$66</f>
        <v>0</v>
      </c>
      <c r="WXI67" s="880">
        <f t="shared" ref="WXI67" si="8092">WXI60*$C$66</f>
        <v>0</v>
      </c>
      <c r="WXK67" s="880">
        <f t="shared" ref="WXK67" si="8093">WXK60*$C$66</f>
        <v>0</v>
      </c>
      <c r="WXM67" s="880">
        <f t="shared" ref="WXM67" si="8094">WXM60*$C$66</f>
        <v>0</v>
      </c>
      <c r="WXO67" s="880">
        <f t="shared" ref="WXO67" si="8095">WXO60*$C$66</f>
        <v>0</v>
      </c>
      <c r="WXQ67" s="880">
        <f t="shared" ref="WXQ67" si="8096">WXQ60*$C$66</f>
        <v>0</v>
      </c>
      <c r="WXS67" s="880">
        <f t="shared" ref="WXS67" si="8097">WXS60*$C$66</f>
        <v>0</v>
      </c>
      <c r="WXU67" s="880">
        <f t="shared" ref="WXU67" si="8098">WXU60*$C$66</f>
        <v>0</v>
      </c>
      <c r="WXW67" s="880">
        <f t="shared" ref="WXW67" si="8099">WXW60*$C$66</f>
        <v>0</v>
      </c>
      <c r="WXY67" s="880">
        <f t="shared" ref="WXY67" si="8100">WXY60*$C$66</f>
        <v>0</v>
      </c>
      <c r="WYA67" s="880">
        <f t="shared" ref="WYA67" si="8101">WYA60*$C$66</f>
        <v>0</v>
      </c>
      <c r="WYC67" s="880">
        <f t="shared" ref="WYC67" si="8102">WYC60*$C$66</f>
        <v>0</v>
      </c>
      <c r="WYE67" s="880">
        <f t="shared" ref="WYE67" si="8103">WYE60*$C$66</f>
        <v>0</v>
      </c>
      <c r="WYG67" s="880">
        <f t="shared" ref="WYG67" si="8104">WYG60*$C$66</f>
        <v>0</v>
      </c>
      <c r="WYI67" s="880">
        <f t="shared" ref="WYI67" si="8105">WYI60*$C$66</f>
        <v>0</v>
      </c>
      <c r="WYK67" s="880">
        <f t="shared" ref="WYK67" si="8106">WYK60*$C$66</f>
        <v>0</v>
      </c>
      <c r="WYM67" s="880">
        <f t="shared" ref="WYM67" si="8107">WYM60*$C$66</f>
        <v>0</v>
      </c>
      <c r="WYO67" s="880">
        <f t="shared" ref="WYO67" si="8108">WYO60*$C$66</f>
        <v>0</v>
      </c>
      <c r="WYQ67" s="880">
        <f t="shared" ref="WYQ67" si="8109">WYQ60*$C$66</f>
        <v>0</v>
      </c>
      <c r="WYS67" s="880">
        <f t="shared" ref="WYS67" si="8110">WYS60*$C$66</f>
        <v>0</v>
      </c>
      <c r="WYU67" s="880">
        <f t="shared" ref="WYU67" si="8111">WYU60*$C$66</f>
        <v>0</v>
      </c>
      <c r="WYW67" s="880">
        <f t="shared" ref="WYW67" si="8112">WYW60*$C$66</f>
        <v>0</v>
      </c>
      <c r="WYY67" s="880">
        <f t="shared" ref="WYY67" si="8113">WYY60*$C$66</f>
        <v>0</v>
      </c>
      <c r="WZA67" s="880">
        <f t="shared" ref="WZA67" si="8114">WZA60*$C$66</f>
        <v>0</v>
      </c>
      <c r="WZC67" s="880">
        <f t="shared" ref="WZC67" si="8115">WZC60*$C$66</f>
        <v>0</v>
      </c>
      <c r="WZE67" s="880">
        <f t="shared" ref="WZE67" si="8116">WZE60*$C$66</f>
        <v>0</v>
      </c>
      <c r="WZG67" s="880">
        <f t="shared" ref="WZG67" si="8117">WZG60*$C$66</f>
        <v>0</v>
      </c>
      <c r="WZI67" s="880">
        <f t="shared" ref="WZI67" si="8118">WZI60*$C$66</f>
        <v>0</v>
      </c>
      <c r="WZK67" s="880">
        <f t="shared" ref="WZK67" si="8119">WZK60*$C$66</f>
        <v>0</v>
      </c>
      <c r="WZM67" s="880">
        <f t="shared" ref="WZM67" si="8120">WZM60*$C$66</f>
        <v>0</v>
      </c>
      <c r="WZO67" s="880">
        <f t="shared" ref="WZO67" si="8121">WZO60*$C$66</f>
        <v>0</v>
      </c>
      <c r="WZQ67" s="880">
        <f t="shared" ref="WZQ67" si="8122">WZQ60*$C$66</f>
        <v>0</v>
      </c>
      <c r="WZS67" s="880">
        <f t="shared" ref="WZS67" si="8123">WZS60*$C$66</f>
        <v>0</v>
      </c>
      <c r="WZU67" s="880">
        <f t="shared" ref="WZU67" si="8124">WZU60*$C$66</f>
        <v>0</v>
      </c>
      <c r="WZW67" s="880">
        <f t="shared" ref="WZW67" si="8125">WZW60*$C$66</f>
        <v>0</v>
      </c>
      <c r="WZY67" s="880">
        <f t="shared" ref="WZY67" si="8126">WZY60*$C$66</f>
        <v>0</v>
      </c>
      <c r="XAA67" s="880">
        <f t="shared" ref="XAA67" si="8127">XAA60*$C$66</f>
        <v>0</v>
      </c>
      <c r="XAC67" s="880">
        <f t="shared" ref="XAC67" si="8128">XAC60*$C$66</f>
        <v>0</v>
      </c>
      <c r="XAE67" s="880">
        <f t="shared" ref="XAE67" si="8129">XAE60*$C$66</f>
        <v>0</v>
      </c>
      <c r="XAG67" s="880">
        <f t="shared" ref="XAG67" si="8130">XAG60*$C$66</f>
        <v>0</v>
      </c>
      <c r="XAI67" s="880">
        <f t="shared" ref="XAI67" si="8131">XAI60*$C$66</f>
        <v>0</v>
      </c>
      <c r="XAK67" s="880">
        <f t="shared" ref="XAK67" si="8132">XAK60*$C$66</f>
        <v>0</v>
      </c>
      <c r="XAM67" s="880">
        <f t="shared" ref="XAM67" si="8133">XAM60*$C$66</f>
        <v>0</v>
      </c>
      <c r="XAO67" s="880">
        <f t="shared" ref="XAO67" si="8134">XAO60*$C$66</f>
        <v>0</v>
      </c>
      <c r="XAQ67" s="880">
        <f t="shared" ref="XAQ67" si="8135">XAQ60*$C$66</f>
        <v>0</v>
      </c>
      <c r="XAS67" s="880">
        <f t="shared" ref="XAS67" si="8136">XAS60*$C$66</f>
        <v>0</v>
      </c>
      <c r="XAU67" s="880">
        <f t="shared" ref="XAU67" si="8137">XAU60*$C$66</f>
        <v>0</v>
      </c>
      <c r="XAW67" s="880">
        <f t="shared" ref="XAW67" si="8138">XAW60*$C$66</f>
        <v>0</v>
      </c>
      <c r="XAY67" s="880">
        <f t="shared" ref="XAY67" si="8139">XAY60*$C$66</f>
        <v>0</v>
      </c>
      <c r="XBA67" s="880">
        <f t="shared" ref="XBA67" si="8140">XBA60*$C$66</f>
        <v>0</v>
      </c>
      <c r="XBC67" s="880">
        <f t="shared" ref="XBC67" si="8141">XBC60*$C$66</f>
        <v>0</v>
      </c>
      <c r="XBE67" s="880">
        <f t="shared" ref="XBE67" si="8142">XBE60*$C$66</f>
        <v>0</v>
      </c>
      <c r="XBG67" s="880">
        <f t="shared" ref="XBG67" si="8143">XBG60*$C$66</f>
        <v>0</v>
      </c>
      <c r="XBI67" s="880">
        <f t="shared" ref="XBI67" si="8144">XBI60*$C$66</f>
        <v>0</v>
      </c>
      <c r="XBK67" s="880">
        <f t="shared" ref="XBK67" si="8145">XBK60*$C$66</f>
        <v>0</v>
      </c>
      <c r="XBM67" s="880">
        <f t="shared" ref="XBM67" si="8146">XBM60*$C$66</f>
        <v>0</v>
      </c>
      <c r="XBO67" s="880">
        <f t="shared" ref="XBO67" si="8147">XBO60*$C$66</f>
        <v>0</v>
      </c>
      <c r="XBQ67" s="880">
        <f t="shared" ref="XBQ67" si="8148">XBQ60*$C$66</f>
        <v>0</v>
      </c>
      <c r="XBS67" s="880">
        <f t="shared" ref="XBS67" si="8149">XBS60*$C$66</f>
        <v>0</v>
      </c>
      <c r="XBU67" s="880">
        <f t="shared" ref="XBU67" si="8150">XBU60*$C$66</f>
        <v>0</v>
      </c>
      <c r="XBW67" s="880">
        <f t="shared" ref="XBW67" si="8151">XBW60*$C$66</f>
        <v>0</v>
      </c>
      <c r="XBY67" s="880">
        <f t="shared" ref="XBY67" si="8152">XBY60*$C$66</f>
        <v>0</v>
      </c>
      <c r="XCA67" s="880">
        <f t="shared" ref="XCA67" si="8153">XCA60*$C$66</f>
        <v>0</v>
      </c>
      <c r="XCC67" s="880">
        <f t="shared" ref="XCC67" si="8154">XCC60*$C$66</f>
        <v>0</v>
      </c>
      <c r="XCE67" s="880">
        <f t="shared" ref="XCE67" si="8155">XCE60*$C$66</f>
        <v>0</v>
      </c>
      <c r="XCG67" s="880">
        <f t="shared" ref="XCG67" si="8156">XCG60*$C$66</f>
        <v>0</v>
      </c>
      <c r="XCI67" s="880">
        <f t="shared" ref="XCI67" si="8157">XCI60*$C$66</f>
        <v>0</v>
      </c>
      <c r="XCK67" s="880">
        <f t="shared" ref="XCK67" si="8158">XCK60*$C$66</f>
        <v>0</v>
      </c>
      <c r="XCM67" s="880">
        <f t="shared" ref="XCM67" si="8159">XCM60*$C$66</f>
        <v>0</v>
      </c>
      <c r="XCO67" s="880">
        <f t="shared" ref="XCO67" si="8160">XCO60*$C$66</f>
        <v>0</v>
      </c>
      <c r="XCQ67" s="880">
        <f t="shared" ref="XCQ67" si="8161">XCQ60*$C$66</f>
        <v>0</v>
      </c>
      <c r="XCS67" s="880">
        <f t="shared" ref="XCS67" si="8162">XCS60*$C$66</f>
        <v>0</v>
      </c>
      <c r="XCU67" s="880">
        <f t="shared" ref="XCU67" si="8163">XCU60*$C$66</f>
        <v>0</v>
      </c>
      <c r="XCW67" s="880">
        <f t="shared" ref="XCW67" si="8164">XCW60*$C$66</f>
        <v>0</v>
      </c>
      <c r="XCY67" s="880">
        <f t="shared" ref="XCY67" si="8165">XCY60*$C$66</f>
        <v>0</v>
      </c>
      <c r="XDA67" s="880">
        <f t="shared" ref="XDA67" si="8166">XDA60*$C$66</f>
        <v>0</v>
      </c>
      <c r="XDC67" s="880">
        <f t="shared" ref="XDC67" si="8167">XDC60*$C$66</f>
        <v>0</v>
      </c>
      <c r="XDE67" s="880">
        <f t="shared" ref="XDE67" si="8168">XDE60*$C$66</f>
        <v>0</v>
      </c>
      <c r="XDG67" s="880">
        <f t="shared" ref="XDG67" si="8169">XDG60*$C$66</f>
        <v>0</v>
      </c>
      <c r="XDI67" s="880">
        <f t="shared" ref="XDI67" si="8170">XDI60*$C$66</f>
        <v>0</v>
      </c>
      <c r="XDK67" s="880">
        <f t="shared" ref="XDK67" si="8171">XDK60*$C$66</f>
        <v>0</v>
      </c>
      <c r="XDM67" s="880">
        <f t="shared" ref="XDM67" si="8172">XDM60*$C$66</f>
        <v>0</v>
      </c>
      <c r="XDO67" s="880">
        <f t="shared" ref="XDO67" si="8173">XDO60*$C$66</f>
        <v>0</v>
      </c>
      <c r="XDQ67" s="880">
        <f t="shared" ref="XDQ67" si="8174">XDQ60*$C$66</f>
        <v>0</v>
      </c>
      <c r="XDS67" s="880">
        <f t="shared" ref="XDS67" si="8175">XDS60*$C$66</f>
        <v>0</v>
      </c>
      <c r="XDU67" s="880">
        <f t="shared" ref="XDU67" si="8176">XDU60*$C$66</f>
        <v>0</v>
      </c>
      <c r="XDW67" s="880">
        <f t="shared" ref="XDW67" si="8177">XDW60*$C$66</f>
        <v>0</v>
      </c>
      <c r="XDY67" s="880">
        <f t="shared" ref="XDY67" si="8178">XDY60*$C$66</f>
        <v>0</v>
      </c>
      <c r="XEA67" s="880">
        <f t="shared" ref="XEA67" si="8179">XEA60*$C$66</f>
        <v>0</v>
      </c>
      <c r="XEC67" s="880">
        <f t="shared" ref="XEC67" si="8180">XEC60*$C$66</f>
        <v>0</v>
      </c>
      <c r="XEE67" s="880">
        <f t="shared" ref="XEE67" si="8181">XEE60*$C$66</f>
        <v>0</v>
      </c>
      <c r="XEG67" s="880">
        <f t="shared" ref="XEG67" si="8182">XEG60*$C$66</f>
        <v>0</v>
      </c>
      <c r="XEI67" s="880">
        <f t="shared" ref="XEI67" si="8183">XEI60*$C$66</f>
        <v>0</v>
      </c>
      <c r="XEK67" s="880">
        <f t="shared" ref="XEK67" si="8184">XEK60*$C$66</f>
        <v>0</v>
      </c>
      <c r="XEM67" s="880">
        <f t="shared" ref="XEM67" si="8185">XEM60*$C$66</f>
        <v>0</v>
      </c>
      <c r="XEO67" s="880">
        <f t="shared" ref="XEO67" si="8186">XEO60*$C$66</f>
        <v>0</v>
      </c>
      <c r="XEQ67" s="880">
        <f t="shared" ref="XEQ67" si="8187">XEQ60*$C$66</f>
        <v>0</v>
      </c>
      <c r="XES67" s="880">
        <f t="shared" ref="XES67" si="8188">XES60*$C$66</f>
        <v>0</v>
      </c>
      <c r="XEU67" s="880">
        <f t="shared" ref="XEU67" si="8189">XEU60*$C$66</f>
        <v>0</v>
      </c>
      <c r="XEW67" s="880">
        <f t="shared" ref="XEW67" si="8190">XEW60*$C$66</f>
        <v>0</v>
      </c>
      <c r="XEY67" s="880">
        <f t="shared" ref="XEY67" si="8191">XEY60*$C$66</f>
        <v>0</v>
      </c>
      <c r="XFA67" s="880">
        <f t="shared" ref="XFA67" si="8192">XFA60*$C$66</f>
        <v>0</v>
      </c>
      <c r="XFC67" s="880">
        <f t="shared" ref="XFC67" si="8193">XFC60*$C$66</f>
        <v>0</v>
      </c>
    </row>
    <row r="68" spans="1:1023 1025:2047 2049:3071 3073:4095 4097:5119 5121:6143 6145:7167 7169:8191 8193:9215 9217:10239 10241:11263 11265:12287 12289:13311 13313:14335 14337:15359 15361:16383" s="880" customFormat="1">
      <c r="A68" s="885"/>
      <c r="B68" s="885"/>
      <c r="C68" s="890"/>
      <c r="E68" s="885"/>
      <c r="G68" s="880">
        <f t="shared" ref="G68:AG69" si="8194">E68*$C$66</f>
        <v>0</v>
      </c>
      <c r="I68" s="880">
        <f t="shared" si="8194"/>
        <v>0</v>
      </c>
      <c r="K68" s="880">
        <f t="shared" si="8194"/>
        <v>0</v>
      </c>
      <c r="M68" s="880">
        <f t="shared" si="8194"/>
        <v>0</v>
      </c>
      <c r="O68" s="880">
        <f t="shared" si="8194"/>
        <v>0</v>
      </c>
      <c r="Q68" s="880">
        <f t="shared" si="8194"/>
        <v>0</v>
      </c>
      <c r="S68" s="880">
        <f t="shared" si="8194"/>
        <v>0</v>
      </c>
      <c r="U68" s="880">
        <f t="shared" si="8194"/>
        <v>0</v>
      </c>
      <c r="W68" s="880">
        <f t="shared" si="8194"/>
        <v>0</v>
      </c>
      <c r="Y68" s="880">
        <f t="shared" si="8194"/>
        <v>0</v>
      </c>
      <c r="AA68" s="880">
        <f t="shared" si="8194"/>
        <v>0</v>
      </c>
      <c r="AC68" s="880">
        <f t="shared" si="8194"/>
        <v>0</v>
      </c>
      <c r="AE68" s="880">
        <f t="shared" si="8194"/>
        <v>0</v>
      </c>
      <c r="AG68" s="880">
        <f t="shared" si="8194"/>
        <v>0</v>
      </c>
      <c r="AI68" s="880">
        <f t="shared" ref="AI68:AI69" si="8195">AG68*$C$66</f>
        <v>0</v>
      </c>
      <c r="AK68" s="880">
        <f t="shared" ref="AK68:AK69" si="8196">AI68*$C$66</f>
        <v>0</v>
      </c>
    </row>
    <row r="69" spans="1:1023 1025:2047 2049:3071 3073:4095 4097:5119 5121:6143 6145:7167 7169:8191 8193:9215 9217:10239 10241:11263 11265:12287 12289:13311 13313:14335 14337:15359 15361:16383" s="880" customFormat="1">
      <c r="A69" s="885"/>
      <c r="B69" s="885"/>
      <c r="C69" s="890"/>
      <c r="E69" s="887"/>
      <c r="G69" s="888">
        <f t="shared" si="8194"/>
        <v>0</v>
      </c>
      <c r="I69" s="888">
        <f t="shared" si="8194"/>
        <v>0</v>
      </c>
      <c r="K69" s="888">
        <f t="shared" si="8194"/>
        <v>0</v>
      </c>
      <c r="M69" s="888">
        <f t="shared" si="8194"/>
        <v>0</v>
      </c>
      <c r="O69" s="888">
        <f t="shared" si="8194"/>
        <v>0</v>
      </c>
      <c r="Q69" s="888">
        <f t="shared" si="8194"/>
        <v>0</v>
      </c>
      <c r="S69" s="888">
        <f t="shared" si="8194"/>
        <v>0</v>
      </c>
      <c r="U69" s="888">
        <f t="shared" si="8194"/>
        <v>0</v>
      </c>
      <c r="W69" s="888">
        <f t="shared" si="8194"/>
        <v>0</v>
      </c>
      <c r="Y69" s="888">
        <f t="shared" si="8194"/>
        <v>0</v>
      </c>
      <c r="AA69" s="888">
        <f t="shared" si="8194"/>
        <v>0</v>
      </c>
      <c r="AC69" s="888">
        <f t="shared" si="8194"/>
        <v>0</v>
      </c>
      <c r="AE69" s="888">
        <f t="shared" si="8194"/>
        <v>0</v>
      </c>
      <c r="AG69" s="888">
        <f t="shared" si="8194"/>
        <v>0</v>
      </c>
      <c r="AI69" s="888">
        <f t="shared" si="8195"/>
        <v>0</v>
      </c>
      <c r="AK69" s="888">
        <f t="shared" si="8196"/>
        <v>0</v>
      </c>
    </row>
    <row r="70" spans="1:1023 1025:2047 2049:3071 3073:4095 4097:5119 5121:6143 6145:7167 7169:8191 8193:9215 9217:10239 10241:11263 11265:12287 12289:13311 13313:14335 14337:15359 15361:16383" s="880" customFormat="1">
      <c r="A70" s="882" t="s">
        <v>2766</v>
      </c>
      <c r="C70" s="890"/>
      <c r="E70" s="880">
        <f>SUM(E66:E69)</f>
        <v>317104.15349999955</v>
      </c>
      <c r="G70" s="880">
        <f>SUM(G66:G69)</f>
        <v>372569.20059499983</v>
      </c>
      <c r="I70" s="880">
        <f>SUM(I66:I69)</f>
        <v>429191.48886737414</v>
      </c>
      <c r="K70" s="880">
        <f>SUM(K66:K69)</f>
        <v>486991.91524655791</v>
      </c>
      <c r="M70" s="880">
        <f>SUM(M66:M69)</f>
        <v>545991.61785422242</v>
      </c>
      <c r="O70" s="880">
        <f>SUM(O66:O69)</f>
        <v>606211.97219249199</v>
      </c>
      <c r="Q70" s="880">
        <f>SUM(Q66:Q69)</f>
        <v>667674.58689252159</v>
      </c>
      <c r="S70" s="880">
        <f>SUM(S66:S69)</f>
        <v>730401.29900036263</v>
      </c>
      <c r="U70" s="880">
        <f>SUM(U66:U69)</f>
        <v>794414.16877611761</v>
      </c>
      <c r="W70" s="880">
        <f>SUM(W66:W69)</f>
        <v>859735.47398127802</v>
      </c>
      <c r="Y70" s="880">
        <f>SUM(Y66:Y69)</f>
        <v>926387.70362810616</v>
      </c>
      <c r="AA70" s="880">
        <f>SUM(AA66:AA69)</f>
        <v>994393.55116379587</v>
      </c>
      <c r="AC70" s="880">
        <f>SUM(AC66:AC69)</f>
        <v>1063775.907060947</v>
      </c>
      <c r="AE70" s="880">
        <f>SUM(AE66:AE69)</f>
        <v>1134557.8507847248</v>
      </c>
      <c r="AG70" s="880">
        <f>SUM(AG66:AG69)</f>
        <v>1206762.6421057826</v>
      </c>
      <c r="AI70" s="880">
        <f>SUM(AI66:AI69)</f>
        <v>1280413.7117267309</v>
      </c>
      <c r="AK70" s="880">
        <f>SUM(AK66:AK69)</f>
        <v>1355534.651188575</v>
      </c>
    </row>
    <row r="71" spans="1:1023 1025:2047 2049:3071 3073:4095 4097:5119 5121:6143 6145:7167 7169:8191 8193:9215 9217:10239 10241:11263 11265:12287 12289:13311 13313:14335 14337:15359 15361:16383" s="880" customFormat="1">
      <c r="A71" s="882"/>
      <c r="C71" s="890"/>
    </row>
    <row r="72" spans="1:1023 1025:2047 2049:3071 3073:4095 4097:5119 5121:6143 6145:7167 7169:8191 8193:9215 9217:10239 10241:11263 11265:12287 12289:13311 13313:14335 14337:15359 15361:16383" s="880" customFormat="1">
      <c r="A72" s="882" t="s">
        <v>2770</v>
      </c>
      <c r="C72" s="890"/>
      <c r="E72" s="882">
        <f>E60-E62-E70</f>
        <v>0</v>
      </c>
      <c r="G72" s="882">
        <f>G60-G62-G70</f>
        <v>0</v>
      </c>
      <c r="I72" s="882">
        <f>I60-I62-I70</f>
        <v>0</v>
      </c>
      <c r="K72" s="882">
        <f>K60-K62-K70</f>
        <v>0</v>
      </c>
      <c r="M72" s="882">
        <f>M60-M62-M70</f>
        <v>0</v>
      </c>
      <c r="O72" s="882">
        <f>O60-O62-O70</f>
        <v>0</v>
      </c>
      <c r="Q72" s="882">
        <f>Q60-Q62-Q70</f>
        <v>0</v>
      </c>
      <c r="S72" s="882">
        <f>S60-S62-S70</f>
        <v>0</v>
      </c>
      <c r="U72" s="882">
        <f>U60-U62-U70</f>
        <v>0</v>
      </c>
      <c r="W72" s="882">
        <f>W60-W62-W70</f>
        <v>0</v>
      </c>
      <c r="Y72" s="882">
        <f>Y60-Y62-Y70</f>
        <v>0</v>
      </c>
      <c r="AA72" s="882">
        <f>AA60-AA62-AA70</f>
        <v>0</v>
      </c>
      <c r="AC72" s="882">
        <f>AC60-AC62-AC70</f>
        <v>0</v>
      </c>
      <c r="AE72" s="882">
        <f>AE60-AE62-AE70</f>
        <v>0</v>
      </c>
      <c r="AG72" s="882">
        <f>AG60-AG62-AG70</f>
        <v>0</v>
      </c>
      <c r="AI72" s="882">
        <f>AI60-AI62-AI70</f>
        <v>0</v>
      </c>
      <c r="AK72" s="882">
        <f>AK60-AK62-AK70</f>
        <v>0</v>
      </c>
    </row>
    <row r="73" spans="1:1023 1025:2047 2049:3071 3073:4095 4097:5119 5121:6143 6145:7167 7169:8191 8193:9215 9217:10239 10241:11263 11265:12287 12289:13311 13313:14335 14337:15359 15361:16383" s="880" customFormat="1">
      <c r="A73" s="454"/>
      <c r="C73" s="890"/>
    </row>
    <row r="74" spans="1:1023 1025:2047 2049:3071 3073:4095 4097:5119 5121:6143 6145:7167 7169:8191 8193:9215 9217:10239 10241:11263 11265:12287 12289:13311 13313:14335 14337:15359 15361:16383" s="155" customFormat="1">
      <c r="A74" s="454"/>
      <c r="B74" s="880"/>
      <c r="C74" s="890"/>
      <c r="D74" s="880"/>
      <c r="E74" s="880"/>
      <c r="F74" s="880"/>
      <c r="G74" s="880"/>
      <c r="H74" s="880"/>
      <c r="I74" s="880"/>
      <c r="J74" s="880"/>
      <c r="K74" s="880"/>
      <c r="L74" s="880"/>
      <c r="M74" s="880"/>
      <c r="N74" s="880"/>
      <c r="O74" s="880"/>
      <c r="P74" s="880"/>
      <c r="Q74" s="880"/>
      <c r="R74" s="880"/>
      <c r="S74" s="880"/>
      <c r="T74" s="880"/>
      <c r="U74" s="880"/>
      <c r="V74" s="880"/>
      <c r="W74" s="880"/>
      <c r="X74" s="880"/>
      <c r="Y74" s="880"/>
      <c r="Z74" s="880"/>
      <c r="AA74" s="880"/>
      <c r="AB74" s="880"/>
      <c r="AC74" s="880"/>
      <c r="AD74" s="880"/>
      <c r="AE74" s="880"/>
      <c r="AF74" s="880"/>
      <c r="AG74" s="880"/>
      <c r="AH74" s="880"/>
      <c r="AI74" s="880"/>
      <c r="AJ74" s="880"/>
      <c r="AK74" s="880"/>
      <c r="AL74" s="880"/>
      <c r="AM74" s="880"/>
      <c r="AN74" s="880"/>
      <c r="AO74" s="880"/>
      <c r="AP74" s="880"/>
      <c r="AQ74" s="880"/>
      <c r="AR74" s="880"/>
      <c r="AS74" s="880"/>
      <c r="AT74" s="880"/>
      <c r="AU74" s="880"/>
      <c r="AV74" s="880"/>
      <c r="AW74" s="880"/>
      <c r="AX74" s="880"/>
      <c r="AY74" s="880"/>
      <c r="AZ74" s="880"/>
      <c r="BA74" s="880"/>
      <c r="BB74" s="880"/>
      <c r="BC74" s="880"/>
      <c r="BD74" s="880"/>
      <c r="BE74" s="880"/>
      <c r="BF74" s="880"/>
      <c r="BG74" s="880"/>
      <c r="BH74" s="880"/>
      <c r="BI74" s="880"/>
      <c r="BJ74" s="880"/>
      <c r="BK74" s="880"/>
      <c r="BL74" s="880"/>
      <c r="BM74" s="880"/>
      <c r="BN74" s="880"/>
      <c r="BO74" s="880"/>
      <c r="BP74" s="880"/>
      <c r="BQ74" s="880"/>
      <c r="BR74" s="880"/>
      <c r="BS74" s="880"/>
      <c r="BT74" s="880"/>
      <c r="BU74" s="880"/>
      <c r="BV74" s="880"/>
      <c r="BW74" s="880"/>
      <c r="BX74" s="880"/>
      <c r="BY74" s="880"/>
      <c r="BZ74" s="880"/>
      <c r="CA74" s="880"/>
      <c r="CB74" s="880"/>
      <c r="CC74" s="880"/>
      <c r="CD74" s="880"/>
      <c r="CE74" s="880"/>
      <c r="CF74" s="880"/>
      <c r="CG74" s="880"/>
      <c r="CH74" s="880"/>
      <c r="CI74" s="880"/>
      <c r="CJ74" s="880"/>
      <c r="CK74" s="880"/>
      <c r="CL74" s="880"/>
      <c r="CM74" s="880"/>
      <c r="CN74" s="880"/>
      <c r="CO74" s="880"/>
      <c r="CP74" s="880"/>
      <c r="CQ74" s="880"/>
      <c r="CR74" s="880"/>
      <c r="CS74" s="880"/>
      <c r="CT74" s="880"/>
      <c r="CU74" s="880"/>
      <c r="CV74" s="880"/>
      <c r="CW74" s="880"/>
      <c r="CX74" s="880"/>
      <c r="CY74" s="880"/>
      <c r="CZ74" s="880"/>
      <c r="DA74" s="880"/>
      <c r="DB74" s="880"/>
      <c r="DC74" s="880"/>
      <c r="DD74" s="880"/>
      <c r="DE74" s="880"/>
      <c r="DF74" s="880"/>
      <c r="DG74" s="880"/>
      <c r="DH74" s="880"/>
      <c r="DI74" s="880"/>
      <c r="DJ74" s="880"/>
      <c r="DK74" s="880"/>
      <c r="DL74" s="880"/>
      <c r="DM74" s="880"/>
      <c r="DN74" s="880"/>
      <c r="DO74" s="880"/>
      <c r="DP74" s="880"/>
      <c r="DQ74" s="880"/>
      <c r="DR74" s="880"/>
      <c r="DS74" s="880"/>
      <c r="DT74" s="880"/>
      <c r="DU74" s="880"/>
      <c r="DV74" s="880"/>
      <c r="DW74" s="880"/>
      <c r="DX74" s="880"/>
      <c r="DY74" s="880"/>
      <c r="DZ74" s="880"/>
      <c r="EA74" s="880"/>
      <c r="EB74" s="880"/>
      <c r="EC74" s="880"/>
      <c r="ED74" s="880"/>
      <c r="EE74" s="880"/>
      <c r="EF74" s="880"/>
      <c r="EG74" s="880"/>
      <c r="EH74" s="880"/>
      <c r="EI74" s="880"/>
      <c r="EJ74" s="880"/>
      <c r="EK74" s="880"/>
      <c r="EL74" s="880"/>
      <c r="EM74" s="880"/>
      <c r="EN74" s="880"/>
      <c r="EO74" s="880"/>
      <c r="EP74" s="880"/>
      <c r="EQ74" s="880"/>
      <c r="ER74" s="880"/>
      <c r="ES74" s="880"/>
      <c r="ET74" s="880"/>
      <c r="EU74" s="880"/>
      <c r="EV74" s="880"/>
      <c r="EW74" s="880"/>
      <c r="EX74" s="880"/>
      <c r="EY74" s="880"/>
      <c r="EZ74" s="880"/>
      <c r="FA74" s="880"/>
      <c r="FB74" s="880"/>
      <c r="FC74" s="880"/>
      <c r="FD74" s="880"/>
      <c r="FE74" s="880"/>
      <c r="FF74" s="880"/>
      <c r="FG74" s="880"/>
      <c r="FH74" s="880"/>
      <c r="FI74" s="880"/>
      <c r="FJ74" s="880"/>
      <c r="FK74" s="880"/>
      <c r="FL74" s="880"/>
      <c r="FM74" s="880"/>
      <c r="FN74" s="880"/>
      <c r="FO74" s="880"/>
      <c r="FP74" s="880"/>
      <c r="FQ74" s="880"/>
      <c r="FR74" s="880"/>
      <c r="FS74" s="880"/>
      <c r="FT74" s="880"/>
      <c r="FU74" s="880"/>
      <c r="FV74" s="880"/>
      <c r="FW74" s="880"/>
      <c r="FX74" s="880"/>
      <c r="FY74" s="880"/>
      <c r="FZ74" s="880"/>
      <c r="GA74" s="880"/>
      <c r="GB74" s="880"/>
      <c r="GC74" s="880"/>
      <c r="GD74" s="880"/>
      <c r="GE74" s="880"/>
      <c r="GF74" s="880"/>
      <c r="GG74" s="880"/>
      <c r="GH74" s="880"/>
      <c r="GI74" s="880"/>
      <c r="GJ74" s="880"/>
      <c r="GK74" s="880"/>
      <c r="GL74" s="880"/>
      <c r="GM74" s="880"/>
      <c r="GN74" s="880"/>
      <c r="GO74" s="880"/>
      <c r="GP74" s="880"/>
      <c r="GQ74" s="880"/>
      <c r="GR74" s="880"/>
      <c r="GS74" s="880"/>
      <c r="GT74" s="880"/>
      <c r="GU74" s="880"/>
      <c r="GV74" s="880"/>
      <c r="GW74" s="880"/>
      <c r="GX74" s="880"/>
      <c r="GY74" s="880"/>
      <c r="GZ74" s="880"/>
      <c r="HA74" s="880"/>
      <c r="HB74" s="880"/>
      <c r="HC74" s="880"/>
      <c r="HD74" s="880"/>
      <c r="HE74" s="880"/>
      <c r="HF74" s="880"/>
      <c r="HG74" s="880"/>
      <c r="HH74" s="880"/>
      <c r="HI74" s="880"/>
      <c r="HJ74" s="880"/>
      <c r="HK74" s="880"/>
      <c r="HL74" s="880"/>
      <c r="HM74" s="880"/>
      <c r="HN74" s="880"/>
      <c r="HO74" s="880"/>
      <c r="HP74" s="880"/>
      <c r="HQ74" s="880"/>
      <c r="HR74" s="880"/>
      <c r="HS74" s="880"/>
      <c r="HT74" s="880"/>
      <c r="HU74" s="880"/>
      <c r="HV74" s="880"/>
      <c r="HW74" s="880"/>
      <c r="HX74" s="880"/>
      <c r="HY74" s="880"/>
      <c r="HZ74" s="880"/>
      <c r="IA74" s="880"/>
      <c r="IB74" s="880"/>
      <c r="IC74" s="880"/>
      <c r="ID74" s="880"/>
      <c r="IE74" s="880"/>
      <c r="IF74" s="880"/>
      <c r="IG74" s="880"/>
      <c r="IH74" s="880"/>
      <c r="II74" s="880"/>
      <c r="IJ74" s="880"/>
      <c r="IK74" s="880"/>
      <c r="IL74" s="880"/>
      <c r="IM74" s="880"/>
      <c r="IN74" s="880"/>
      <c r="IO74" s="880"/>
      <c r="IP74" s="880"/>
      <c r="IQ74" s="880"/>
      <c r="IR74" s="880"/>
      <c r="IS74" s="880"/>
      <c r="IT74" s="880"/>
      <c r="IU74" s="880"/>
      <c r="IV74" s="880"/>
      <c r="IW74" s="880"/>
      <c r="IX74" s="880"/>
      <c r="IY74" s="880"/>
      <c r="IZ74" s="880"/>
      <c r="JA74" s="880"/>
      <c r="JB74" s="880"/>
      <c r="JC74" s="880"/>
      <c r="JD74" s="880"/>
      <c r="JE74" s="880"/>
      <c r="JF74" s="880"/>
      <c r="JG74" s="880"/>
      <c r="JH74" s="880"/>
      <c r="JI74" s="880"/>
      <c r="JJ74" s="880"/>
      <c r="JK74" s="880"/>
      <c r="JL74" s="880"/>
      <c r="JM74" s="880"/>
      <c r="JN74" s="880"/>
      <c r="JO74" s="880"/>
      <c r="JP74" s="880"/>
      <c r="JQ74" s="880"/>
      <c r="JR74" s="880"/>
      <c r="JS74" s="880"/>
      <c r="JT74" s="880"/>
      <c r="JU74" s="880"/>
      <c r="JV74" s="880"/>
      <c r="JW74" s="880"/>
      <c r="JX74" s="880"/>
      <c r="JY74" s="880"/>
      <c r="JZ74" s="880"/>
      <c r="KA74" s="880"/>
      <c r="KB74" s="880"/>
      <c r="KC74" s="880"/>
      <c r="KD74" s="880"/>
      <c r="KE74" s="880"/>
      <c r="KF74" s="880"/>
      <c r="KG74" s="880"/>
      <c r="KH74" s="880"/>
      <c r="KI74" s="880"/>
      <c r="KJ74" s="880"/>
      <c r="KK74" s="880"/>
      <c r="KL74" s="880"/>
      <c r="KM74" s="880"/>
      <c r="KN74" s="880"/>
      <c r="KO74" s="880"/>
      <c r="KP74" s="880"/>
      <c r="KQ74" s="880"/>
      <c r="KR74" s="880"/>
      <c r="KS74" s="880"/>
      <c r="KT74" s="880"/>
      <c r="KU74" s="880"/>
      <c r="KV74" s="880"/>
      <c r="KW74" s="880"/>
      <c r="KX74" s="880"/>
      <c r="KY74" s="880"/>
      <c r="KZ74" s="880"/>
      <c r="LA74" s="880"/>
      <c r="LB74" s="880"/>
      <c r="LC74" s="880"/>
      <c r="LD74" s="880"/>
      <c r="LE74" s="880"/>
      <c r="LF74" s="880"/>
      <c r="LG74" s="880"/>
      <c r="LH74" s="880"/>
      <c r="LI74" s="880"/>
      <c r="LJ74" s="880"/>
      <c r="LK74" s="880"/>
      <c r="LL74" s="880"/>
      <c r="LM74" s="880"/>
      <c r="LN74" s="880"/>
      <c r="LO74" s="880"/>
      <c r="LP74" s="880"/>
      <c r="LQ74" s="880"/>
      <c r="LR74" s="880"/>
      <c r="LS74" s="880"/>
      <c r="LT74" s="880"/>
      <c r="LU74" s="880"/>
      <c r="LV74" s="880"/>
      <c r="LW74" s="880"/>
      <c r="LX74" s="880"/>
      <c r="LY74" s="880"/>
      <c r="LZ74" s="880"/>
      <c r="MA74" s="880"/>
      <c r="MB74" s="880"/>
      <c r="MC74" s="880"/>
      <c r="MD74" s="880"/>
      <c r="ME74" s="880"/>
      <c r="MF74" s="880"/>
      <c r="MG74" s="880"/>
      <c r="MH74" s="880"/>
      <c r="MI74" s="880"/>
      <c r="MJ74" s="880"/>
      <c r="MK74" s="880"/>
      <c r="ML74" s="880"/>
      <c r="MM74" s="880"/>
      <c r="MN74" s="880"/>
      <c r="MO74" s="880"/>
      <c r="MP74" s="880"/>
      <c r="MQ74" s="880"/>
      <c r="MR74" s="880"/>
      <c r="MS74" s="880"/>
      <c r="MT74" s="880"/>
      <c r="MU74" s="880"/>
      <c r="MV74" s="880"/>
      <c r="MW74" s="880"/>
      <c r="MX74" s="880"/>
      <c r="MY74" s="880"/>
      <c r="MZ74" s="880"/>
      <c r="NA74" s="880"/>
      <c r="NB74" s="880"/>
      <c r="NC74" s="880"/>
      <c r="ND74" s="880"/>
      <c r="NE74" s="880"/>
      <c r="NF74" s="880"/>
      <c r="NG74" s="880"/>
      <c r="NH74" s="880"/>
      <c r="NI74" s="880"/>
      <c r="NJ74" s="880"/>
      <c r="NK74" s="880"/>
      <c r="NL74" s="880"/>
      <c r="NM74" s="880"/>
      <c r="NN74" s="880"/>
      <c r="NO74" s="880"/>
      <c r="NP74" s="880"/>
      <c r="NQ74" s="880"/>
      <c r="NR74" s="880"/>
      <c r="NS74" s="880"/>
      <c r="NT74" s="880"/>
      <c r="NU74" s="880"/>
      <c r="NV74" s="880"/>
      <c r="NW74" s="880"/>
      <c r="NX74" s="880"/>
      <c r="NY74" s="880"/>
      <c r="NZ74" s="880"/>
      <c r="OA74" s="880"/>
      <c r="OB74" s="880"/>
      <c r="OC74" s="880"/>
      <c r="OD74" s="880"/>
      <c r="OE74" s="880"/>
      <c r="OF74" s="880"/>
      <c r="OG74" s="880"/>
      <c r="OH74" s="880"/>
      <c r="OI74" s="880"/>
      <c r="OJ74" s="880"/>
      <c r="OK74" s="880"/>
      <c r="OL74" s="880"/>
      <c r="OM74" s="880"/>
      <c r="ON74" s="880"/>
      <c r="OO74" s="880"/>
      <c r="OP74" s="880"/>
      <c r="OQ74" s="880"/>
      <c r="OR74" s="880"/>
      <c r="OS74" s="880"/>
      <c r="OT74" s="880"/>
      <c r="OU74" s="880"/>
      <c r="OV74" s="880"/>
      <c r="OW74" s="880"/>
      <c r="OX74" s="880"/>
      <c r="OY74" s="880"/>
      <c r="OZ74" s="880"/>
      <c r="PA74" s="880"/>
      <c r="PB74" s="880"/>
      <c r="PC74" s="880"/>
      <c r="PD74" s="880"/>
      <c r="PE74" s="880"/>
      <c r="PF74" s="880"/>
      <c r="PG74" s="880"/>
      <c r="PH74" s="880"/>
      <c r="PI74" s="880"/>
      <c r="PJ74" s="880"/>
      <c r="PK74" s="880"/>
      <c r="PL74" s="880"/>
      <c r="PM74" s="880"/>
      <c r="PN74" s="880"/>
      <c r="PO74" s="880"/>
      <c r="PP74" s="880"/>
      <c r="PQ74" s="880"/>
      <c r="PR74" s="880"/>
      <c r="PS74" s="880"/>
      <c r="PT74" s="880"/>
      <c r="PU74" s="880"/>
      <c r="PV74" s="880"/>
      <c r="PW74" s="880"/>
      <c r="PX74" s="880"/>
      <c r="PY74" s="880"/>
      <c r="PZ74" s="880"/>
      <c r="QA74" s="880"/>
      <c r="QB74" s="880"/>
      <c r="QC74" s="880"/>
      <c r="QD74" s="880"/>
      <c r="QE74" s="880"/>
      <c r="QF74" s="880"/>
      <c r="QG74" s="880"/>
      <c r="QH74" s="880"/>
      <c r="QI74" s="880"/>
      <c r="QJ74" s="880"/>
      <c r="QK74" s="880"/>
      <c r="QL74" s="880"/>
      <c r="QM74" s="880"/>
      <c r="QN74" s="880"/>
      <c r="QO74" s="880"/>
      <c r="QP74" s="880"/>
      <c r="QQ74" s="880"/>
      <c r="QR74" s="880"/>
      <c r="QS74" s="880"/>
      <c r="QT74" s="880"/>
      <c r="QU74" s="880"/>
      <c r="QV74" s="880"/>
      <c r="QW74" s="880"/>
      <c r="QX74" s="880"/>
      <c r="QY74" s="880"/>
      <c r="QZ74" s="880"/>
      <c r="RA74" s="880"/>
      <c r="RB74" s="880"/>
      <c r="RC74" s="880"/>
      <c r="RD74" s="880"/>
      <c r="RE74" s="880"/>
      <c r="RF74" s="880"/>
      <c r="RG74" s="880"/>
      <c r="RH74" s="880"/>
      <c r="RI74" s="880"/>
      <c r="RJ74" s="880"/>
      <c r="RK74" s="880"/>
      <c r="RL74" s="880"/>
      <c r="RM74" s="880"/>
      <c r="RN74" s="880"/>
      <c r="RO74" s="880"/>
      <c r="RP74" s="880"/>
      <c r="RQ74" s="880"/>
      <c r="RR74" s="880"/>
      <c r="RS74" s="880"/>
      <c r="RT74" s="880"/>
      <c r="RU74" s="880"/>
      <c r="RV74" s="880"/>
      <c r="RW74" s="880"/>
      <c r="RX74" s="880"/>
      <c r="RY74" s="880"/>
      <c r="RZ74" s="880"/>
      <c r="SA74" s="880"/>
      <c r="SB74" s="880"/>
      <c r="SC74" s="880"/>
      <c r="SD74" s="880"/>
      <c r="SE74" s="880"/>
      <c r="SF74" s="880"/>
      <c r="SG74" s="880"/>
      <c r="SH74" s="880"/>
      <c r="SI74" s="880"/>
      <c r="SJ74" s="880"/>
      <c r="SK74" s="880"/>
      <c r="SL74" s="880"/>
      <c r="SM74" s="880"/>
      <c r="SN74" s="880"/>
      <c r="SO74" s="880"/>
      <c r="SP74" s="880"/>
      <c r="SQ74" s="880"/>
      <c r="SR74" s="880"/>
      <c r="SS74" s="880"/>
      <c r="ST74" s="880"/>
      <c r="SU74" s="880"/>
      <c r="SV74" s="880"/>
      <c r="SW74" s="880"/>
      <c r="SX74" s="880"/>
      <c r="SY74" s="880"/>
      <c r="SZ74" s="880"/>
      <c r="TA74" s="880"/>
      <c r="TB74" s="880"/>
      <c r="TC74" s="880"/>
      <c r="TD74" s="880"/>
      <c r="TE74" s="880"/>
      <c r="TF74" s="880"/>
      <c r="TG74" s="880"/>
      <c r="TH74" s="880"/>
      <c r="TI74" s="880"/>
      <c r="TJ74" s="880"/>
      <c r="TK74" s="880"/>
      <c r="TL74" s="880"/>
      <c r="TM74" s="880"/>
      <c r="TN74" s="880"/>
      <c r="TO74" s="880"/>
      <c r="TP74" s="880"/>
      <c r="TQ74" s="880"/>
      <c r="TR74" s="880"/>
      <c r="TS74" s="880"/>
      <c r="TT74" s="880"/>
      <c r="TU74" s="880"/>
      <c r="TV74" s="880"/>
      <c r="TW74" s="880"/>
      <c r="TX74" s="880"/>
      <c r="TY74" s="880"/>
      <c r="TZ74" s="880"/>
      <c r="UA74" s="880"/>
      <c r="UB74" s="880"/>
      <c r="UC74" s="880"/>
      <c r="UD74" s="880"/>
      <c r="UE74" s="880"/>
      <c r="UF74" s="880"/>
      <c r="UG74" s="880"/>
      <c r="UH74" s="880"/>
      <c r="UI74" s="880"/>
      <c r="UJ74" s="880"/>
      <c r="UK74" s="880"/>
      <c r="UL74" s="880"/>
      <c r="UM74" s="880"/>
      <c r="UN74" s="880"/>
      <c r="UO74" s="880"/>
      <c r="UP74" s="880"/>
      <c r="UQ74" s="880"/>
      <c r="UR74" s="880"/>
      <c r="US74" s="880"/>
      <c r="UT74" s="880"/>
      <c r="UU74" s="880"/>
      <c r="UV74" s="880"/>
      <c r="UW74" s="880"/>
      <c r="UX74" s="880"/>
      <c r="UY74" s="880"/>
      <c r="UZ74" s="880"/>
      <c r="VA74" s="880"/>
      <c r="VB74" s="880"/>
      <c r="VC74" s="880"/>
      <c r="VD74" s="880"/>
      <c r="VE74" s="880"/>
      <c r="VF74" s="880"/>
      <c r="VG74" s="880"/>
      <c r="VH74" s="880"/>
      <c r="VI74" s="880"/>
      <c r="VJ74" s="880"/>
      <c r="VK74" s="880"/>
      <c r="VL74" s="880"/>
      <c r="VM74" s="880"/>
      <c r="VN74" s="880"/>
      <c r="VO74" s="880"/>
      <c r="VP74" s="880"/>
      <c r="VQ74" s="880"/>
      <c r="VR74" s="880"/>
      <c r="VS74" s="880"/>
      <c r="VT74" s="880"/>
      <c r="VU74" s="880"/>
      <c r="VV74" s="880"/>
      <c r="VW74" s="880"/>
      <c r="VX74" s="880"/>
      <c r="VY74" s="880"/>
      <c r="VZ74" s="880"/>
      <c r="WA74" s="880"/>
      <c r="WB74" s="880"/>
      <c r="WC74" s="880"/>
      <c r="WD74" s="880"/>
      <c r="WE74" s="880"/>
      <c r="WF74" s="880"/>
      <c r="WG74" s="880"/>
      <c r="WH74" s="880"/>
      <c r="WI74" s="880"/>
      <c r="WJ74" s="880"/>
      <c r="WK74" s="880"/>
      <c r="WL74" s="880"/>
      <c r="WM74" s="880"/>
      <c r="WN74" s="880"/>
      <c r="WO74" s="880"/>
      <c r="WP74" s="880"/>
      <c r="WQ74" s="880"/>
      <c r="WR74" s="880"/>
      <c r="WS74" s="880"/>
      <c r="WT74" s="880"/>
      <c r="WU74" s="880"/>
      <c r="WV74" s="880"/>
      <c r="WW74" s="880"/>
      <c r="WX74" s="880"/>
      <c r="WY74" s="880"/>
      <c r="WZ74" s="880"/>
      <c r="XA74" s="880"/>
      <c r="XB74" s="880"/>
      <c r="XC74" s="880"/>
      <c r="XD74" s="880"/>
      <c r="XE74" s="880"/>
      <c r="XF74" s="880"/>
      <c r="XG74" s="880"/>
      <c r="XH74" s="880"/>
      <c r="XI74" s="880"/>
      <c r="XJ74" s="880"/>
      <c r="XK74" s="880"/>
      <c r="XL74" s="880"/>
      <c r="XM74" s="880"/>
      <c r="XN74" s="880"/>
      <c r="XO74" s="880"/>
      <c r="XP74" s="880"/>
      <c r="XQ74" s="880"/>
      <c r="XR74" s="880"/>
      <c r="XS74" s="880"/>
      <c r="XT74" s="880"/>
      <c r="XU74" s="880"/>
      <c r="XV74" s="880"/>
      <c r="XW74" s="880"/>
      <c r="XX74" s="880"/>
      <c r="XY74" s="880"/>
      <c r="XZ74" s="880"/>
      <c r="YA74" s="880"/>
      <c r="YB74" s="880"/>
      <c r="YC74" s="880"/>
      <c r="YD74" s="880"/>
      <c r="YE74" s="880"/>
      <c r="YF74" s="880"/>
      <c r="YG74" s="880"/>
      <c r="YH74" s="880"/>
      <c r="YI74" s="880"/>
      <c r="YJ74" s="880"/>
      <c r="YK74" s="880"/>
      <c r="YL74" s="880"/>
      <c r="YM74" s="880"/>
      <c r="YN74" s="880"/>
      <c r="YO74" s="880"/>
      <c r="YP74" s="880"/>
      <c r="YQ74" s="880"/>
      <c r="YR74" s="880"/>
      <c r="YS74" s="880"/>
      <c r="YT74" s="880"/>
      <c r="YU74" s="880"/>
      <c r="YV74" s="880"/>
      <c r="YW74" s="880"/>
      <c r="YX74" s="880"/>
      <c r="YY74" s="880"/>
      <c r="YZ74" s="880"/>
      <c r="ZA74" s="880"/>
      <c r="ZB74" s="880"/>
      <c r="ZC74" s="880"/>
      <c r="ZD74" s="880"/>
      <c r="ZE74" s="880"/>
      <c r="ZF74" s="880"/>
      <c r="ZG74" s="880"/>
      <c r="ZH74" s="880"/>
      <c r="ZI74" s="880"/>
      <c r="ZJ74" s="880"/>
      <c r="ZK74" s="880"/>
      <c r="ZL74" s="880"/>
      <c r="ZM74" s="880"/>
      <c r="ZN74" s="880"/>
      <c r="ZO74" s="880"/>
      <c r="ZP74" s="880"/>
      <c r="ZQ74" s="880"/>
      <c r="ZR74" s="880"/>
      <c r="ZS74" s="880"/>
      <c r="ZT74" s="880"/>
      <c r="ZU74" s="880"/>
      <c r="ZV74" s="880"/>
      <c r="ZW74" s="880"/>
      <c r="ZX74" s="880"/>
      <c r="ZY74" s="880"/>
      <c r="ZZ74" s="880"/>
      <c r="AAA74" s="880"/>
      <c r="AAB74" s="880"/>
      <c r="AAC74" s="880"/>
      <c r="AAD74" s="880"/>
      <c r="AAE74" s="880"/>
      <c r="AAF74" s="880"/>
      <c r="AAG74" s="880"/>
      <c r="AAH74" s="880"/>
      <c r="AAI74" s="880"/>
      <c r="AAJ74" s="880"/>
      <c r="AAK74" s="880"/>
      <c r="AAL74" s="880"/>
      <c r="AAM74" s="880"/>
      <c r="AAN74" s="880"/>
      <c r="AAO74" s="880"/>
      <c r="AAP74" s="880"/>
      <c r="AAQ74" s="880"/>
      <c r="AAR74" s="880"/>
      <c r="AAS74" s="880"/>
      <c r="AAT74" s="880"/>
      <c r="AAU74" s="880"/>
      <c r="AAV74" s="880"/>
      <c r="AAW74" s="880"/>
      <c r="AAX74" s="880"/>
      <c r="AAY74" s="880"/>
      <c r="AAZ74" s="880"/>
      <c r="ABA74" s="880"/>
      <c r="ABB74" s="880"/>
      <c r="ABC74" s="880"/>
      <c r="ABD74" s="880"/>
      <c r="ABE74" s="880"/>
      <c r="ABF74" s="880"/>
      <c r="ABG74" s="880"/>
      <c r="ABH74" s="880"/>
      <c r="ABI74" s="880"/>
      <c r="ABJ74" s="880"/>
      <c r="ABK74" s="880"/>
      <c r="ABL74" s="880"/>
      <c r="ABM74" s="880"/>
      <c r="ABN74" s="880"/>
      <c r="ABO74" s="880"/>
      <c r="ABP74" s="880"/>
      <c r="ABQ74" s="880"/>
      <c r="ABR74" s="880"/>
      <c r="ABS74" s="880"/>
      <c r="ABT74" s="880"/>
      <c r="ABU74" s="880"/>
      <c r="ABV74" s="880"/>
      <c r="ABW74" s="880"/>
      <c r="ABX74" s="880"/>
      <c r="ABY74" s="880"/>
      <c r="ABZ74" s="880"/>
      <c r="ACA74" s="880"/>
      <c r="ACB74" s="880"/>
      <c r="ACC74" s="880"/>
      <c r="ACD74" s="880"/>
      <c r="ACE74" s="880"/>
      <c r="ACF74" s="880"/>
      <c r="ACG74" s="880"/>
      <c r="ACH74" s="880"/>
      <c r="ACI74" s="880"/>
      <c r="ACJ74" s="880"/>
      <c r="ACK74" s="880"/>
      <c r="ACL74" s="880"/>
      <c r="ACM74" s="880"/>
      <c r="ACN74" s="880"/>
      <c r="ACO74" s="880"/>
      <c r="ACP74" s="880"/>
      <c r="ACQ74" s="880"/>
      <c r="ACR74" s="880"/>
      <c r="ACS74" s="880"/>
      <c r="ACT74" s="880"/>
      <c r="ACU74" s="880"/>
      <c r="ACV74" s="880"/>
      <c r="ACW74" s="880"/>
      <c r="ACX74" s="880"/>
      <c r="ACY74" s="880"/>
      <c r="ACZ74" s="880"/>
      <c r="ADA74" s="880"/>
      <c r="ADB74" s="880"/>
      <c r="ADC74" s="880"/>
      <c r="ADD74" s="880"/>
      <c r="ADE74" s="880"/>
      <c r="ADF74" s="880"/>
      <c r="ADG74" s="880"/>
      <c r="ADH74" s="880"/>
      <c r="ADI74" s="880"/>
      <c r="ADJ74" s="880"/>
      <c r="ADK74" s="880"/>
      <c r="ADL74" s="880"/>
      <c r="ADM74" s="880"/>
      <c r="ADN74" s="880"/>
      <c r="ADO74" s="880"/>
      <c r="ADP74" s="880"/>
      <c r="ADQ74" s="880"/>
      <c r="ADR74" s="880"/>
      <c r="ADS74" s="880"/>
      <c r="ADT74" s="880"/>
      <c r="ADU74" s="880"/>
      <c r="ADV74" s="880"/>
      <c r="ADW74" s="880"/>
      <c r="ADX74" s="880"/>
      <c r="ADY74" s="880"/>
      <c r="ADZ74" s="880"/>
      <c r="AEA74" s="880"/>
      <c r="AEB74" s="880"/>
      <c r="AEC74" s="880"/>
      <c r="AED74" s="880"/>
      <c r="AEE74" s="880"/>
      <c r="AEF74" s="880"/>
      <c r="AEG74" s="880"/>
      <c r="AEH74" s="880"/>
      <c r="AEI74" s="880"/>
      <c r="AEJ74" s="880"/>
      <c r="AEK74" s="880"/>
      <c r="AEL74" s="880"/>
      <c r="AEM74" s="880"/>
      <c r="AEN74" s="880"/>
      <c r="AEO74" s="880"/>
      <c r="AEP74" s="880"/>
      <c r="AEQ74" s="880"/>
      <c r="AER74" s="880"/>
      <c r="AES74" s="880"/>
      <c r="AET74" s="880"/>
      <c r="AEU74" s="880"/>
      <c r="AEV74" s="880"/>
      <c r="AEW74" s="880"/>
      <c r="AEX74" s="880"/>
      <c r="AEY74" s="880"/>
      <c r="AEZ74" s="880"/>
      <c r="AFA74" s="880"/>
      <c r="AFB74" s="880"/>
      <c r="AFC74" s="880"/>
      <c r="AFD74" s="880"/>
      <c r="AFE74" s="880"/>
      <c r="AFF74" s="880"/>
      <c r="AFG74" s="880"/>
      <c r="AFH74" s="880"/>
      <c r="AFI74" s="880"/>
      <c r="AFJ74" s="880"/>
      <c r="AFK74" s="880"/>
      <c r="AFL74" s="880"/>
      <c r="AFM74" s="880"/>
      <c r="AFN74" s="880"/>
      <c r="AFO74" s="880"/>
      <c r="AFP74" s="880"/>
      <c r="AFQ74" s="880"/>
      <c r="AFR74" s="880"/>
      <c r="AFS74" s="880"/>
      <c r="AFT74" s="880"/>
      <c r="AFU74" s="880"/>
      <c r="AFV74" s="880"/>
      <c r="AFW74" s="880"/>
      <c r="AFX74" s="880"/>
      <c r="AFY74" s="880"/>
      <c r="AFZ74" s="880"/>
      <c r="AGA74" s="880"/>
      <c r="AGB74" s="880"/>
      <c r="AGC74" s="880"/>
      <c r="AGD74" s="880"/>
      <c r="AGE74" s="880"/>
      <c r="AGF74" s="880"/>
      <c r="AGG74" s="880"/>
      <c r="AGH74" s="880"/>
      <c r="AGI74" s="880"/>
      <c r="AGJ74" s="880"/>
      <c r="AGK74" s="880"/>
      <c r="AGL74" s="880"/>
      <c r="AGM74" s="880"/>
      <c r="AGN74" s="880"/>
      <c r="AGO74" s="880"/>
      <c r="AGP74" s="880"/>
      <c r="AGQ74" s="880"/>
      <c r="AGR74" s="880"/>
      <c r="AGS74" s="880"/>
      <c r="AGT74" s="880"/>
      <c r="AGU74" s="880"/>
      <c r="AGV74" s="880"/>
      <c r="AGW74" s="880"/>
      <c r="AGX74" s="880"/>
      <c r="AGY74" s="880"/>
      <c r="AGZ74" s="880"/>
      <c r="AHA74" s="880"/>
      <c r="AHB74" s="880"/>
      <c r="AHC74" s="880"/>
      <c r="AHD74" s="880"/>
      <c r="AHE74" s="880"/>
      <c r="AHF74" s="880"/>
      <c r="AHG74" s="880"/>
      <c r="AHH74" s="880"/>
      <c r="AHI74" s="880"/>
      <c r="AHJ74" s="880"/>
      <c r="AHK74" s="880"/>
      <c r="AHL74" s="880"/>
      <c r="AHM74" s="880"/>
      <c r="AHN74" s="880"/>
      <c r="AHO74" s="880"/>
      <c r="AHP74" s="880"/>
      <c r="AHQ74" s="880"/>
      <c r="AHR74" s="880"/>
      <c r="AHS74" s="880"/>
      <c r="AHT74" s="880"/>
      <c r="AHU74" s="880"/>
      <c r="AHV74" s="880"/>
      <c r="AHW74" s="880"/>
      <c r="AHX74" s="880"/>
      <c r="AHY74" s="880"/>
      <c r="AHZ74" s="880"/>
      <c r="AIA74" s="880"/>
      <c r="AIB74" s="880"/>
      <c r="AIC74" s="880"/>
      <c r="AID74" s="880"/>
      <c r="AIE74" s="880"/>
      <c r="AIF74" s="880"/>
      <c r="AIG74" s="880"/>
      <c r="AIH74" s="880"/>
      <c r="AII74" s="880"/>
      <c r="AIJ74" s="880"/>
      <c r="AIK74" s="880"/>
      <c r="AIL74" s="880"/>
      <c r="AIM74" s="880"/>
      <c r="AIN74" s="880"/>
      <c r="AIO74" s="880"/>
      <c r="AIP74" s="880"/>
      <c r="AIQ74" s="880"/>
      <c r="AIR74" s="880"/>
      <c r="AIS74" s="880"/>
      <c r="AIT74" s="880"/>
      <c r="AIU74" s="880"/>
      <c r="AIV74" s="880"/>
      <c r="AIW74" s="880"/>
      <c r="AIX74" s="880"/>
      <c r="AIY74" s="880"/>
      <c r="AIZ74" s="880"/>
      <c r="AJA74" s="880"/>
      <c r="AJB74" s="880"/>
      <c r="AJC74" s="880"/>
      <c r="AJD74" s="880"/>
      <c r="AJE74" s="880"/>
      <c r="AJF74" s="880"/>
      <c r="AJG74" s="880"/>
      <c r="AJH74" s="880"/>
      <c r="AJI74" s="880"/>
      <c r="AJJ74" s="880"/>
      <c r="AJK74" s="880"/>
      <c r="AJL74" s="880"/>
      <c r="AJM74" s="880"/>
      <c r="AJN74" s="880"/>
      <c r="AJO74" s="880"/>
      <c r="AJP74" s="880"/>
      <c r="AJQ74" s="880"/>
      <c r="AJR74" s="880"/>
      <c r="AJS74" s="880"/>
      <c r="AJT74" s="880"/>
      <c r="AJU74" s="880"/>
      <c r="AJV74" s="880"/>
      <c r="AJW74" s="880"/>
      <c r="AJX74" s="880"/>
      <c r="AJY74" s="880"/>
      <c r="AJZ74" s="880"/>
      <c r="AKA74" s="880"/>
      <c r="AKB74" s="880"/>
      <c r="AKC74" s="880"/>
      <c r="AKD74" s="880"/>
      <c r="AKE74" s="880"/>
      <c r="AKF74" s="880"/>
      <c r="AKG74" s="880"/>
      <c r="AKH74" s="880"/>
      <c r="AKI74" s="880"/>
      <c r="AKJ74" s="880"/>
      <c r="AKK74" s="880"/>
      <c r="AKL74" s="880"/>
      <c r="AKM74" s="880"/>
      <c r="AKN74" s="880"/>
      <c r="AKO74" s="880"/>
      <c r="AKP74" s="880"/>
      <c r="AKQ74" s="880"/>
      <c r="AKR74" s="880"/>
      <c r="AKS74" s="880"/>
      <c r="AKT74" s="880"/>
      <c r="AKU74" s="880"/>
      <c r="AKV74" s="880"/>
      <c r="AKW74" s="880"/>
      <c r="AKX74" s="880"/>
      <c r="AKY74" s="880"/>
      <c r="AKZ74" s="880"/>
      <c r="ALA74" s="880"/>
      <c r="ALB74" s="880"/>
      <c r="ALC74" s="880"/>
      <c r="ALD74" s="880"/>
      <c r="ALE74" s="880"/>
      <c r="ALF74" s="880"/>
      <c r="ALG74" s="880"/>
      <c r="ALH74" s="880"/>
      <c r="ALI74" s="880"/>
      <c r="ALJ74" s="880"/>
      <c r="ALK74" s="880"/>
      <c r="ALL74" s="880"/>
      <c r="ALM74" s="880"/>
      <c r="ALN74" s="880"/>
      <c r="ALO74" s="880"/>
      <c r="ALP74" s="880"/>
      <c r="ALQ74" s="880"/>
      <c r="ALR74" s="880"/>
      <c r="ALS74" s="880"/>
      <c r="ALT74" s="880"/>
      <c r="ALU74" s="880"/>
      <c r="ALV74" s="880"/>
      <c r="ALW74" s="880"/>
      <c r="ALX74" s="880"/>
      <c r="ALY74" s="880"/>
      <c r="ALZ74" s="880"/>
      <c r="AMA74" s="880"/>
      <c r="AMB74" s="880"/>
      <c r="AMC74" s="880"/>
      <c r="AMD74" s="880"/>
      <c r="AME74" s="880"/>
      <c r="AMF74" s="880"/>
      <c r="AMG74" s="880"/>
      <c r="AMH74" s="880"/>
      <c r="AMI74" s="880"/>
      <c r="AMK74" s="880"/>
      <c r="AML74" s="880"/>
      <c r="AMM74" s="880"/>
      <c r="AMN74" s="880"/>
      <c r="AMO74" s="880"/>
      <c r="AMP74" s="880"/>
      <c r="AMQ74" s="880"/>
      <c r="AMR74" s="880"/>
      <c r="AMS74" s="880"/>
      <c r="AMT74" s="880"/>
      <c r="AMU74" s="880"/>
      <c r="AMV74" s="880"/>
      <c r="AMW74" s="880"/>
      <c r="AMX74" s="880"/>
      <c r="AMY74" s="880"/>
      <c r="AMZ74" s="880"/>
      <c r="ANA74" s="880"/>
      <c r="ANB74" s="880"/>
      <c r="ANC74" s="880"/>
      <c r="AND74" s="880"/>
      <c r="ANE74" s="880"/>
      <c r="ANF74" s="880"/>
      <c r="ANG74" s="880"/>
      <c r="ANH74" s="880"/>
      <c r="ANI74" s="880"/>
      <c r="ANJ74" s="880"/>
      <c r="ANK74" s="880"/>
      <c r="ANL74" s="880"/>
      <c r="ANM74" s="880"/>
      <c r="ANN74" s="880"/>
      <c r="ANO74" s="880"/>
      <c r="ANP74" s="880"/>
      <c r="ANQ74" s="880"/>
      <c r="ANR74" s="880"/>
      <c r="ANS74" s="880"/>
      <c r="ANT74" s="880"/>
      <c r="ANU74" s="880"/>
      <c r="ANV74" s="880"/>
      <c r="ANW74" s="880"/>
      <c r="ANX74" s="880"/>
      <c r="ANY74" s="880"/>
      <c r="ANZ74" s="880"/>
      <c r="AOA74" s="880"/>
      <c r="AOB74" s="880"/>
      <c r="AOC74" s="880"/>
      <c r="AOD74" s="880"/>
      <c r="AOE74" s="880"/>
      <c r="AOF74" s="880"/>
      <c r="AOG74" s="880"/>
      <c r="AOH74" s="880"/>
      <c r="AOI74" s="880"/>
      <c r="AOJ74" s="880"/>
      <c r="AOK74" s="880"/>
      <c r="AOL74" s="880"/>
      <c r="AOM74" s="880"/>
      <c r="AON74" s="880"/>
      <c r="AOO74" s="880"/>
      <c r="AOP74" s="880"/>
      <c r="AOQ74" s="880"/>
      <c r="AOR74" s="880"/>
      <c r="AOS74" s="880"/>
      <c r="AOT74" s="880"/>
      <c r="AOU74" s="880"/>
      <c r="AOV74" s="880"/>
      <c r="AOW74" s="880"/>
      <c r="AOX74" s="880"/>
      <c r="AOY74" s="880"/>
      <c r="AOZ74" s="880"/>
      <c r="APA74" s="880"/>
      <c r="APB74" s="880"/>
      <c r="APC74" s="880"/>
      <c r="APD74" s="880"/>
      <c r="APE74" s="880"/>
      <c r="APF74" s="880"/>
      <c r="APG74" s="880"/>
      <c r="APH74" s="880"/>
      <c r="API74" s="880"/>
      <c r="APJ74" s="880"/>
      <c r="APK74" s="880"/>
      <c r="APL74" s="880"/>
      <c r="APM74" s="880"/>
      <c r="APN74" s="880"/>
      <c r="APO74" s="880"/>
      <c r="APP74" s="880"/>
      <c r="APQ74" s="880"/>
      <c r="APR74" s="880"/>
      <c r="APS74" s="880"/>
      <c r="APT74" s="880"/>
      <c r="APU74" s="880"/>
      <c r="APV74" s="880"/>
      <c r="APW74" s="880"/>
      <c r="APX74" s="880"/>
      <c r="APY74" s="880"/>
      <c r="APZ74" s="880"/>
      <c r="AQA74" s="880"/>
      <c r="AQB74" s="880"/>
      <c r="AQC74" s="880"/>
      <c r="AQD74" s="880"/>
      <c r="AQE74" s="880"/>
      <c r="AQF74" s="880"/>
      <c r="AQG74" s="880"/>
      <c r="AQH74" s="880"/>
      <c r="AQI74" s="880"/>
      <c r="AQJ74" s="880"/>
      <c r="AQK74" s="880"/>
      <c r="AQL74" s="880"/>
      <c r="AQM74" s="880"/>
      <c r="AQN74" s="880"/>
      <c r="AQO74" s="880"/>
      <c r="AQP74" s="880"/>
      <c r="AQQ74" s="880"/>
      <c r="AQR74" s="880"/>
      <c r="AQS74" s="880"/>
      <c r="AQT74" s="880"/>
      <c r="AQU74" s="880"/>
      <c r="AQV74" s="880"/>
      <c r="AQW74" s="880"/>
      <c r="AQX74" s="880"/>
      <c r="AQY74" s="880"/>
      <c r="AQZ74" s="880"/>
      <c r="ARA74" s="880"/>
      <c r="ARB74" s="880"/>
      <c r="ARC74" s="880"/>
      <c r="ARD74" s="880"/>
      <c r="ARE74" s="880"/>
      <c r="ARF74" s="880"/>
      <c r="ARG74" s="880"/>
      <c r="ARH74" s="880"/>
      <c r="ARI74" s="880"/>
      <c r="ARJ74" s="880"/>
      <c r="ARK74" s="880"/>
      <c r="ARL74" s="880"/>
      <c r="ARM74" s="880"/>
      <c r="ARN74" s="880"/>
      <c r="ARO74" s="880"/>
      <c r="ARP74" s="880"/>
      <c r="ARQ74" s="880"/>
      <c r="ARR74" s="880"/>
      <c r="ARS74" s="880"/>
      <c r="ART74" s="880"/>
      <c r="ARU74" s="880"/>
      <c r="ARV74" s="880"/>
      <c r="ARW74" s="880"/>
      <c r="ARX74" s="880"/>
      <c r="ARY74" s="880"/>
      <c r="ARZ74" s="880"/>
      <c r="ASA74" s="880"/>
      <c r="ASB74" s="880"/>
      <c r="ASC74" s="880"/>
      <c r="ASD74" s="880"/>
      <c r="ASE74" s="880"/>
      <c r="ASF74" s="880"/>
      <c r="ASG74" s="880"/>
      <c r="ASH74" s="880"/>
      <c r="ASI74" s="880"/>
      <c r="ASJ74" s="880"/>
      <c r="ASK74" s="880"/>
      <c r="ASL74" s="880"/>
      <c r="ASM74" s="880"/>
      <c r="ASN74" s="880"/>
      <c r="ASO74" s="880"/>
      <c r="ASP74" s="880"/>
      <c r="ASQ74" s="880"/>
      <c r="ASR74" s="880"/>
      <c r="ASS74" s="880"/>
      <c r="AST74" s="880"/>
      <c r="ASU74" s="880"/>
      <c r="ASV74" s="880"/>
      <c r="ASW74" s="880"/>
      <c r="ASX74" s="880"/>
      <c r="ASY74" s="880"/>
      <c r="ASZ74" s="880"/>
      <c r="ATA74" s="880"/>
      <c r="ATB74" s="880"/>
      <c r="ATC74" s="880"/>
      <c r="ATD74" s="880"/>
      <c r="ATE74" s="880"/>
      <c r="ATF74" s="880"/>
      <c r="ATG74" s="880"/>
      <c r="ATH74" s="880"/>
      <c r="ATI74" s="880"/>
      <c r="ATJ74" s="880"/>
      <c r="ATK74" s="880"/>
      <c r="ATL74" s="880"/>
      <c r="ATM74" s="880"/>
      <c r="ATN74" s="880"/>
      <c r="ATO74" s="880"/>
      <c r="ATP74" s="880"/>
      <c r="ATQ74" s="880"/>
      <c r="ATR74" s="880"/>
      <c r="ATS74" s="880"/>
      <c r="ATT74" s="880"/>
      <c r="ATU74" s="880"/>
      <c r="ATV74" s="880"/>
      <c r="ATW74" s="880"/>
      <c r="ATX74" s="880"/>
      <c r="ATY74" s="880"/>
      <c r="ATZ74" s="880"/>
      <c r="AUA74" s="880"/>
      <c r="AUB74" s="880"/>
      <c r="AUC74" s="880"/>
      <c r="AUD74" s="880"/>
      <c r="AUE74" s="880"/>
      <c r="AUF74" s="880"/>
      <c r="AUG74" s="880"/>
      <c r="AUH74" s="880"/>
      <c r="AUI74" s="880"/>
      <c r="AUJ74" s="880"/>
      <c r="AUK74" s="880"/>
      <c r="AUL74" s="880"/>
      <c r="AUM74" s="880"/>
      <c r="AUN74" s="880"/>
      <c r="AUO74" s="880"/>
      <c r="AUP74" s="880"/>
      <c r="AUQ74" s="880"/>
      <c r="AUR74" s="880"/>
      <c r="AUS74" s="880"/>
      <c r="AUT74" s="880"/>
      <c r="AUU74" s="880"/>
      <c r="AUV74" s="880"/>
      <c r="AUW74" s="880"/>
      <c r="AUX74" s="880"/>
      <c r="AUY74" s="880"/>
      <c r="AUZ74" s="880"/>
      <c r="AVA74" s="880"/>
      <c r="AVB74" s="880"/>
      <c r="AVC74" s="880"/>
      <c r="AVD74" s="880"/>
      <c r="AVE74" s="880"/>
      <c r="AVF74" s="880"/>
      <c r="AVG74" s="880"/>
      <c r="AVH74" s="880"/>
      <c r="AVI74" s="880"/>
      <c r="AVJ74" s="880"/>
      <c r="AVK74" s="880"/>
      <c r="AVL74" s="880"/>
      <c r="AVM74" s="880"/>
      <c r="AVN74" s="880"/>
      <c r="AVO74" s="880"/>
      <c r="AVP74" s="880"/>
      <c r="AVQ74" s="880"/>
      <c r="AVR74" s="880"/>
      <c r="AVS74" s="880"/>
      <c r="AVT74" s="880"/>
      <c r="AVU74" s="880"/>
      <c r="AVV74" s="880"/>
      <c r="AVW74" s="880"/>
      <c r="AVX74" s="880"/>
      <c r="AVY74" s="880"/>
      <c r="AVZ74" s="880"/>
      <c r="AWA74" s="880"/>
      <c r="AWB74" s="880"/>
      <c r="AWC74" s="880"/>
      <c r="AWD74" s="880"/>
      <c r="AWE74" s="880"/>
      <c r="AWF74" s="880"/>
      <c r="AWG74" s="880"/>
      <c r="AWH74" s="880"/>
      <c r="AWI74" s="880"/>
      <c r="AWJ74" s="880"/>
      <c r="AWK74" s="880"/>
      <c r="AWL74" s="880"/>
      <c r="AWM74" s="880"/>
      <c r="AWN74" s="880"/>
      <c r="AWO74" s="880"/>
      <c r="AWP74" s="880"/>
      <c r="AWQ74" s="880"/>
      <c r="AWR74" s="880"/>
      <c r="AWS74" s="880"/>
      <c r="AWT74" s="880"/>
      <c r="AWU74" s="880"/>
      <c r="AWV74" s="880"/>
      <c r="AWW74" s="880"/>
      <c r="AWX74" s="880"/>
      <c r="AWY74" s="880"/>
      <c r="AWZ74" s="880"/>
      <c r="AXA74" s="880"/>
      <c r="AXB74" s="880"/>
      <c r="AXC74" s="880"/>
      <c r="AXD74" s="880"/>
      <c r="AXE74" s="880"/>
      <c r="AXF74" s="880"/>
      <c r="AXG74" s="880"/>
      <c r="AXH74" s="880"/>
      <c r="AXI74" s="880"/>
      <c r="AXJ74" s="880"/>
      <c r="AXK74" s="880"/>
      <c r="AXL74" s="880"/>
      <c r="AXM74" s="880"/>
      <c r="AXN74" s="880"/>
      <c r="AXO74" s="880"/>
      <c r="AXP74" s="880"/>
      <c r="AXQ74" s="880"/>
      <c r="AXR74" s="880"/>
      <c r="AXS74" s="880"/>
      <c r="AXT74" s="880"/>
      <c r="AXU74" s="880"/>
      <c r="AXV74" s="880"/>
      <c r="AXW74" s="880"/>
      <c r="AXX74" s="880"/>
      <c r="AXY74" s="880"/>
      <c r="AXZ74" s="880"/>
      <c r="AYA74" s="880"/>
      <c r="AYB74" s="880"/>
      <c r="AYC74" s="880"/>
      <c r="AYD74" s="880"/>
      <c r="AYE74" s="880"/>
      <c r="AYF74" s="880"/>
      <c r="AYG74" s="880"/>
      <c r="AYH74" s="880"/>
      <c r="AYI74" s="880"/>
      <c r="AYJ74" s="880"/>
      <c r="AYK74" s="880"/>
      <c r="AYL74" s="880"/>
      <c r="AYM74" s="880"/>
      <c r="AYN74" s="880"/>
      <c r="AYO74" s="880"/>
      <c r="AYP74" s="880"/>
      <c r="AYQ74" s="880"/>
      <c r="AYR74" s="880"/>
      <c r="AYS74" s="880"/>
      <c r="AYT74" s="880"/>
      <c r="AYU74" s="880"/>
      <c r="AYV74" s="880"/>
      <c r="AYW74" s="880"/>
      <c r="AYX74" s="880"/>
      <c r="AYY74" s="880"/>
      <c r="AYZ74" s="880"/>
      <c r="AZA74" s="880"/>
      <c r="AZB74" s="880"/>
      <c r="AZC74" s="880"/>
      <c r="AZD74" s="880"/>
      <c r="AZE74" s="880"/>
      <c r="AZF74" s="880"/>
      <c r="AZG74" s="880"/>
      <c r="AZH74" s="880"/>
      <c r="AZI74" s="880"/>
      <c r="AZJ74" s="880"/>
      <c r="AZK74" s="880"/>
      <c r="AZL74" s="880"/>
      <c r="AZM74" s="880"/>
      <c r="AZN74" s="880"/>
      <c r="AZO74" s="880"/>
      <c r="AZP74" s="880"/>
      <c r="AZQ74" s="880"/>
      <c r="AZR74" s="880"/>
      <c r="AZS74" s="880"/>
      <c r="AZT74" s="880"/>
      <c r="AZU74" s="880"/>
      <c r="AZV74" s="880"/>
      <c r="AZW74" s="880"/>
      <c r="AZX74" s="880"/>
      <c r="AZY74" s="880"/>
      <c r="AZZ74" s="880"/>
      <c r="BAA74" s="880"/>
      <c r="BAB74" s="880"/>
      <c r="BAC74" s="880"/>
      <c r="BAD74" s="880"/>
      <c r="BAE74" s="880"/>
      <c r="BAF74" s="880"/>
      <c r="BAG74" s="880"/>
      <c r="BAH74" s="880"/>
      <c r="BAI74" s="880"/>
      <c r="BAJ74" s="880"/>
      <c r="BAK74" s="880"/>
      <c r="BAL74" s="880"/>
      <c r="BAM74" s="880"/>
      <c r="BAN74" s="880"/>
      <c r="BAO74" s="880"/>
      <c r="BAP74" s="880"/>
      <c r="BAQ74" s="880"/>
      <c r="BAR74" s="880"/>
      <c r="BAS74" s="880"/>
      <c r="BAT74" s="880"/>
      <c r="BAU74" s="880"/>
      <c r="BAV74" s="880"/>
      <c r="BAW74" s="880"/>
      <c r="BAX74" s="880"/>
      <c r="BAY74" s="880"/>
      <c r="BAZ74" s="880"/>
      <c r="BBA74" s="880"/>
      <c r="BBB74" s="880"/>
      <c r="BBC74" s="880"/>
      <c r="BBD74" s="880"/>
      <c r="BBE74" s="880"/>
      <c r="BBF74" s="880"/>
      <c r="BBG74" s="880"/>
      <c r="BBH74" s="880"/>
      <c r="BBI74" s="880"/>
      <c r="BBJ74" s="880"/>
      <c r="BBK74" s="880"/>
      <c r="BBL74" s="880"/>
      <c r="BBM74" s="880"/>
      <c r="BBN74" s="880"/>
      <c r="BBO74" s="880"/>
      <c r="BBP74" s="880"/>
      <c r="BBQ74" s="880"/>
      <c r="BBR74" s="880"/>
      <c r="BBS74" s="880"/>
      <c r="BBT74" s="880"/>
      <c r="BBU74" s="880"/>
      <c r="BBV74" s="880"/>
      <c r="BBW74" s="880"/>
      <c r="BBX74" s="880"/>
      <c r="BBY74" s="880"/>
      <c r="BBZ74" s="880"/>
      <c r="BCA74" s="880"/>
      <c r="BCB74" s="880"/>
      <c r="BCC74" s="880"/>
      <c r="BCD74" s="880"/>
      <c r="BCE74" s="880"/>
      <c r="BCF74" s="880"/>
      <c r="BCG74" s="880"/>
      <c r="BCH74" s="880"/>
      <c r="BCI74" s="880"/>
      <c r="BCJ74" s="880"/>
      <c r="BCK74" s="880"/>
      <c r="BCL74" s="880"/>
      <c r="BCM74" s="880"/>
      <c r="BCN74" s="880"/>
      <c r="BCO74" s="880"/>
      <c r="BCP74" s="880"/>
      <c r="BCQ74" s="880"/>
      <c r="BCR74" s="880"/>
      <c r="BCS74" s="880"/>
      <c r="BCT74" s="880"/>
      <c r="BCU74" s="880"/>
      <c r="BCV74" s="880"/>
      <c r="BCW74" s="880"/>
      <c r="BCX74" s="880"/>
      <c r="BCY74" s="880"/>
      <c r="BCZ74" s="880"/>
      <c r="BDA74" s="880"/>
      <c r="BDB74" s="880"/>
      <c r="BDC74" s="880"/>
      <c r="BDD74" s="880"/>
      <c r="BDE74" s="880"/>
      <c r="BDF74" s="880"/>
      <c r="BDG74" s="880"/>
      <c r="BDH74" s="880"/>
      <c r="BDI74" s="880"/>
      <c r="BDJ74" s="880"/>
      <c r="BDK74" s="880"/>
      <c r="BDL74" s="880"/>
      <c r="BDM74" s="880"/>
      <c r="BDN74" s="880"/>
      <c r="BDO74" s="880"/>
      <c r="BDP74" s="880"/>
      <c r="BDQ74" s="880"/>
      <c r="BDR74" s="880"/>
      <c r="BDS74" s="880"/>
      <c r="BDT74" s="880"/>
      <c r="BDU74" s="880"/>
      <c r="BDV74" s="880"/>
      <c r="BDW74" s="880"/>
      <c r="BDX74" s="880"/>
      <c r="BDY74" s="880"/>
      <c r="BDZ74" s="880"/>
      <c r="BEA74" s="880"/>
      <c r="BEB74" s="880"/>
      <c r="BEC74" s="880"/>
      <c r="BED74" s="880"/>
      <c r="BEE74" s="880"/>
      <c r="BEF74" s="880"/>
      <c r="BEG74" s="880"/>
      <c r="BEH74" s="880"/>
      <c r="BEI74" s="880"/>
      <c r="BEJ74" s="880"/>
      <c r="BEK74" s="880"/>
      <c r="BEL74" s="880"/>
      <c r="BEM74" s="880"/>
      <c r="BEN74" s="880"/>
      <c r="BEO74" s="880"/>
      <c r="BEP74" s="880"/>
      <c r="BEQ74" s="880"/>
      <c r="BER74" s="880"/>
      <c r="BES74" s="880"/>
      <c r="BET74" s="880"/>
      <c r="BEU74" s="880"/>
      <c r="BEV74" s="880"/>
      <c r="BEW74" s="880"/>
      <c r="BEX74" s="880"/>
      <c r="BEY74" s="880"/>
      <c r="BEZ74" s="880"/>
      <c r="BFA74" s="880"/>
      <c r="BFB74" s="880"/>
      <c r="BFC74" s="880"/>
      <c r="BFD74" s="880"/>
      <c r="BFE74" s="880"/>
      <c r="BFF74" s="880"/>
      <c r="BFG74" s="880"/>
      <c r="BFH74" s="880"/>
      <c r="BFI74" s="880"/>
      <c r="BFJ74" s="880"/>
      <c r="BFK74" s="880"/>
      <c r="BFL74" s="880"/>
      <c r="BFM74" s="880"/>
      <c r="BFN74" s="880"/>
      <c r="BFO74" s="880"/>
      <c r="BFP74" s="880"/>
      <c r="BFQ74" s="880"/>
      <c r="BFR74" s="880"/>
      <c r="BFS74" s="880"/>
      <c r="BFT74" s="880"/>
      <c r="BFU74" s="880"/>
      <c r="BFV74" s="880"/>
      <c r="BFW74" s="880"/>
      <c r="BFX74" s="880"/>
      <c r="BFY74" s="880"/>
      <c r="BFZ74" s="880"/>
      <c r="BGA74" s="880"/>
      <c r="BGB74" s="880"/>
      <c r="BGC74" s="880"/>
      <c r="BGD74" s="880"/>
      <c r="BGE74" s="880"/>
      <c r="BGF74" s="880"/>
      <c r="BGG74" s="880"/>
      <c r="BGH74" s="880"/>
      <c r="BGI74" s="880"/>
      <c r="BGJ74" s="880"/>
      <c r="BGK74" s="880"/>
      <c r="BGL74" s="880"/>
      <c r="BGM74" s="880"/>
      <c r="BGN74" s="880"/>
      <c r="BGO74" s="880"/>
      <c r="BGP74" s="880"/>
      <c r="BGQ74" s="880"/>
      <c r="BGR74" s="880"/>
      <c r="BGS74" s="880"/>
      <c r="BGT74" s="880"/>
      <c r="BGU74" s="880"/>
      <c r="BGV74" s="880"/>
      <c r="BGW74" s="880"/>
      <c r="BGX74" s="880"/>
      <c r="BGY74" s="880"/>
      <c r="BGZ74" s="880"/>
      <c r="BHA74" s="880"/>
      <c r="BHB74" s="880"/>
      <c r="BHC74" s="880"/>
      <c r="BHD74" s="880"/>
      <c r="BHE74" s="880"/>
      <c r="BHF74" s="880"/>
      <c r="BHG74" s="880"/>
      <c r="BHH74" s="880"/>
      <c r="BHI74" s="880"/>
      <c r="BHJ74" s="880"/>
      <c r="BHK74" s="880"/>
      <c r="BHL74" s="880"/>
      <c r="BHM74" s="880"/>
      <c r="BHN74" s="880"/>
      <c r="BHO74" s="880"/>
      <c r="BHP74" s="880"/>
      <c r="BHQ74" s="880"/>
      <c r="BHR74" s="880"/>
      <c r="BHS74" s="880"/>
      <c r="BHT74" s="880"/>
      <c r="BHU74" s="880"/>
      <c r="BHV74" s="880"/>
      <c r="BHW74" s="880"/>
      <c r="BHX74" s="880"/>
      <c r="BHY74" s="880"/>
      <c r="BHZ74" s="880"/>
      <c r="BIA74" s="880"/>
      <c r="BIB74" s="880"/>
      <c r="BIC74" s="880"/>
      <c r="BID74" s="880"/>
      <c r="BIE74" s="880"/>
      <c r="BIF74" s="880"/>
      <c r="BIG74" s="880"/>
      <c r="BIH74" s="880"/>
      <c r="BII74" s="880"/>
      <c r="BIJ74" s="880"/>
      <c r="BIK74" s="880"/>
      <c r="BIL74" s="880"/>
      <c r="BIM74" s="880"/>
      <c r="BIN74" s="880"/>
      <c r="BIO74" s="880"/>
      <c r="BIP74" s="880"/>
      <c r="BIQ74" s="880"/>
      <c r="BIR74" s="880"/>
      <c r="BIS74" s="880"/>
      <c r="BIT74" s="880"/>
      <c r="BIU74" s="880"/>
      <c r="BIV74" s="880"/>
      <c r="BIW74" s="880"/>
      <c r="BIX74" s="880"/>
      <c r="BIY74" s="880"/>
      <c r="BIZ74" s="880"/>
      <c r="BJA74" s="880"/>
      <c r="BJB74" s="880"/>
      <c r="BJC74" s="880"/>
      <c r="BJD74" s="880"/>
      <c r="BJE74" s="880"/>
      <c r="BJF74" s="880"/>
      <c r="BJG74" s="880"/>
      <c r="BJH74" s="880"/>
      <c r="BJI74" s="880"/>
      <c r="BJJ74" s="880"/>
      <c r="BJK74" s="880"/>
      <c r="BJL74" s="880"/>
      <c r="BJM74" s="880"/>
      <c r="BJN74" s="880"/>
      <c r="BJO74" s="880"/>
      <c r="BJP74" s="880"/>
      <c r="BJQ74" s="880"/>
      <c r="BJR74" s="880"/>
      <c r="BJS74" s="880"/>
      <c r="BJT74" s="880"/>
      <c r="BJU74" s="880"/>
      <c r="BJV74" s="880"/>
      <c r="BJW74" s="880"/>
      <c r="BJX74" s="880"/>
      <c r="BJY74" s="880"/>
      <c r="BJZ74" s="880"/>
      <c r="BKA74" s="880"/>
      <c r="BKB74" s="880"/>
      <c r="BKC74" s="880"/>
      <c r="BKD74" s="880"/>
      <c r="BKE74" s="880"/>
      <c r="BKF74" s="880"/>
      <c r="BKG74" s="880"/>
      <c r="BKH74" s="880"/>
      <c r="BKI74" s="880"/>
      <c r="BKJ74" s="880"/>
      <c r="BKK74" s="880"/>
      <c r="BKL74" s="880"/>
      <c r="BKM74" s="880"/>
      <c r="BKN74" s="880"/>
      <c r="BKO74" s="880"/>
      <c r="BKP74" s="880"/>
      <c r="BKQ74" s="880"/>
      <c r="BKR74" s="880"/>
      <c r="BKS74" s="880"/>
      <c r="BKT74" s="880"/>
      <c r="BKU74" s="880"/>
      <c r="BKV74" s="880"/>
      <c r="BKW74" s="880"/>
      <c r="BKX74" s="880"/>
      <c r="BKY74" s="880"/>
      <c r="BKZ74" s="880"/>
      <c r="BLA74" s="880"/>
      <c r="BLB74" s="880"/>
      <c r="BLC74" s="880"/>
      <c r="BLD74" s="880"/>
      <c r="BLE74" s="880"/>
      <c r="BLF74" s="880"/>
      <c r="BLG74" s="880"/>
      <c r="BLH74" s="880"/>
      <c r="BLI74" s="880"/>
      <c r="BLJ74" s="880"/>
      <c r="BLK74" s="880"/>
      <c r="BLL74" s="880"/>
      <c r="BLM74" s="880"/>
      <c r="BLN74" s="880"/>
      <c r="BLO74" s="880"/>
      <c r="BLP74" s="880"/>
      <c r="BLQ74" s="880"/>
      <c r="BLR74" s="880"/>
      <c r="BLS74" s="880"/>
      <c r="BLT74" s="880"/>
      <c r="BLU74" s="880"/>
      <c r="BLV74" s="880"/>
      <c r="BLW74" s="880"/>
      <c r="BLX74" s="880"/>
      <c r="BLY74" s="880"/>
      <c r="BLZ74" s="880"/>
      <c r="BMA74" s="880"/>
      <c r="BMB74" s="880"/>
      <c r="BMC74" s="880"/>
      <c r="BMD74" s="880"/>
      <c r="BME74" s="880"/>
      <c r="BMF74" s="880"/>
      <c r="BMG74" s="880"/>
      <c r="BMH74" s="880"/>
      <c r="BMI74" s="880"/>
      <c r="BMJ74" s="880"/>
      <c r="BMK74" s="880"/>
      <c r="BML74" s="880"/>
      <c r="BMM74" s="880"/>
      <c r="BMN74" s="880"/>
      <c r="BMO74" s="880"/>
      <c r="BMP74" s="880"/>
      <c r="BMQ74" s="880"/>
      <c r="BMR74" s="880"/>
      <c r="BMS74" s="880"/>
      <c r="BMT74" s="880"/>
      <c r="BMU74" s="880"/>
      <c r="BMV74" s="880"/>
      <c r="BMW74" s="880"/>
      <c r="BMX74" s="880"/>
      <c r="BMY74" s="880"/>
      <c r="BMZ74" s="880"/>
      <c r="BNA74" s="880"/>
      <c r="BNB74" s="880"/>
      <c r="BNC74" s="880"/>
      <c r="BND74" s="880"/>
      <c r="BNE74" s="880"/>
      <c r="BNF74" s="880"/>
      <c r="BNG74" s="880"/>
      <c r="BNH74" s="880"/>
      <c r="BNI74" s="880"/>
      <c r="BNJ74" s="880"/>
      <c r="BNK74" s="880"/>
      <c r="BNL74" s="880"/>
      <c r="BNM74" s="880"/>
      <c r="BNN74" s="880"/>
      <c r="BNO74" s="880"/>
      <c r="BNP74" s="880"/>
      <c r="BNQ74" s="880"/>
      <c r="BNR74" s="880"/>
      <c r="BNS74" s="880"/>
      <c r="BNT74" s="880"/>
      <c r="BNU74" s="880"/>
      <c r="BNV74" s="880"/>
      <c r="BNW74" s="880"/>
      <c r="BNX74" s="880"/>
      <c r="BNY74" s="880"/>
      <c r="BNZ74" s="880"/>
      <c r="BOA74" s="880"/>
      <c r="BOB74" s="880"/>
      <c r="BOC74" s="880"/>
      <c r="BOD74" s="880"/>
      <c r="BOE74" s="880"/>
      <c r="BOF74" s="880"/>
      <c r="BOG74" s="880"/>
      <c r="BOH74" s="880"/>
      <c r="BOI74" s="880"/>
      <c r="BOJ74" s="880"/>
      <c r="BOK74" s="880"/>
      <c r="BOL74" s="880"/>
      <c r="BOM74" s="880"/>
      <c r="BON74" s="880"/>
      <c r="BOO74" s="880"/>
      <c r="BOP74" s="880"/>
      <c r="BOQ74" s="880"/>
      <c r="BOR74" s="880"/>
      <c r="BOS74" s="880"/>
      <c r="BOT74" s="880"/>
      <c r="BOU74" s="880"/>
      <c r="BOV74" s="880"/>
      <c r="BOW74" s="880"/>
      <c r="BOX74" s="880"/>
      <c r="BOY74" s="880"/>
      <c r="BOZ74" s="880"/>
      <c r="BPA74" s="880"/>
      <c r="BPB74" s="880"/>
      <c r="BPC74" s="880"/>
      <c r="BPD74" s="880"/>
      <c r="BPE74" s="880"/>
      <c r="BPF74" s="880"/>
      <c r="BPG74" s="880"/>
      <c r="BPH74" s="880"/>
      <c r="BPI74" s="880"/>
      <c r="BPJ74" s="880"/>
      <c r="BPK74" s="880"/>
      <c r="BPL74" s="880"/>
      <c r="BPM74" s="880"/>
      <c r="BPN74" s="880"/>
      <c r="BPO74" s="880"/>
      <c r="BPP74" s="880"/>
      <c r="BPQ74" s="880"/>
      <c r="BPR74" s="880"/>
      <c r="BPS74" s="880"/>
      <c r="BPT74" s="880"/>
      <c r="BPU74" s="880"/>
      <c r="BPV74" s="880"/>
      <c r="BPW74" s="880"/>
      <c r="BPX74" s="880"/>
      <c r="BPY74" s="880"/>
      <c r="BPZ74" s="880"/>
      <c r="BQA74" s="880"/>
      <c r="BQB74" s="880"/>
      <c r="BQC74" s="880"/>
      <c r="BQD74" s="880"/>
      <c r="BQE74" s="880"/>
      <c r="BQF74" s="880"/>
      <c r="BQG74" s="880"/>
      <c r="BQH74" s="880"/>
      <c r="BQI74" s="880"/>
      <c r="BQJ74" s="880"/>
      <c r="BQK74" s="880"/>
      <c r="BQL74" s="880"/>
      <c r="BQM74" s="880"/>
      <c r="BQN74" s="880"/>
      <c r="BQO74" s="880"/>
      <c r="BQP74" s="880"/>
      <c r="BQQ74" s="880"/>
      <c r="BQR74" s="880"/>
      <c r="BQS74" s="880"/>
      <c r="BQT74" s="880"/>
      <c r="BQU74" s="880"/>
      <c r="BQV74" s="880"/>
      <c r="BQW74" s="880"/>
      <c r="BQX74" s="880"/>
      <c r="BQY74" s="880"/>
      <c r="BQZ74" s="880"/>
      <c r="BRA74" s="880"/>
      <c r="BRB74" s="880"/>
      <c r="BRC74" s="880"/>
      <c r="BRD74" s="880"/>
      <c r="BRE74" s="880"/>
      <c r="BRF74" s="880"/>
      <c r="BRG74" s="880"/>
      <c r="BRH74" s="880"/>
      <c r="BRI74" s="880"/>
      <c r="BRJ74" s="880"/>
      <c r="BRK74" s="880"/>
      <c r="BRL74" s="880"/>
      <c r="BRM74" s="880"/>
      <c r="BRN74" s="880"/>
      <c r="BRO74" s="880"/>
      <c r="BRP74" s="880"/>
      <c r="BRQ74" s="880"/>
      <c r="BRR74" s="880"/>
      <c r="BRS74" s="880"/>
      <c r="BRT74" s="880"/>
      <c r="BRU74" s="880"/>
      <c r="BRV74" s="880"/>
      <c r="BRW74" s="880"/>
      <c r="BRX74" s="880"/>
      <c r="BRY74" s="880"/>
      <c r="BRZ74" s="880"/>
      <c r="BSA74" s="880"/>
      <c r="BSB74" s="880"/>
      <c r="BSC74" s="880"/>
      <c r="BSD74" s="880"/>
      <c r="BSE74" s="880"/>
      <c r="BSF74" s="880"/>
      <c r="BSG74" s="880"/>
      <c r="BSH74" s="880"/>
      <c r="BSI74" s="880"/>
      <c r="BSJ74" s="880"/>
      <c r="BSK74" s="880"/>
      <c r="BSL74" s="880"/>
      <c r="BSM74" s="880"/>
      <c r="BSN74" s="880"/>
      <c r="BSO74" s="880"/>
      <c r="BSP74" s="880"/>
      <c r="BSQ74" s="880"/>
      <c r="BSR74" s="880"/>
      <c r="BSS74" s="880"/>
      <c r="BST74" s="880"/>
      <c r="BSU74" s="880"/>
      <c r="BSV74" s="880"/>
      <c r="BSW74" s="880"/>
      <c r="BSX74" s="880"/>
      <c r="BSY74" s="880"/>
      <c r="BSZ74" s="880"/>
      <c r="BTA74" s="880"/>
      <c r="BTB74" s="880"/>
      <c r="BTC74" s="880"/>
      <c r="BTD74" s="880"/>
      <c r="BTE74" s="880"/>
      <c r="BTF74" s="880"/>
      <c r="BTG74" s="880"/>
      <c r="BTH74" s="880"/>
      <c r="BTI74" s="880"/>
      <c r="BTJ74" s="880"/>
      <c r="BTK74" s="880"/>
      <c r="BTL74" s="880"/>
      <c r="BTM74" s="880"/>
      <c r="BTN74" s="880"/>
      <c r="BTO74" s="880"/>
      <c r="BTP74" s="880"/>
      <c r="BTQ74" s="880"/>
      <c r="BTR74" s="880"/>
      <c r="BTS74" s="880"/>
      <c r="BTT74" s="880"/>
      <c r="BTU74" s="880"/>
      <c r="BTV74" s="880"/>
      <c r="BTW74" s="880"/>
      <c r="BTX74" s="880"/>
      <c r="BTY74" s="880"/>
      <c r="BTZ74" s="880"/>
      <c r="BUA74" s="880"/>
      <c r="BUB74" s="880"/>
      <c r="BUC74" s="880"/>
      <c r="BUD74" s="880"/>
      <c r="BUE74" s="880"/>
      <c r="BUF74" s="880"/>
      <c r="BUG74" s="880"/>
      <c r="BUH74" s="880"/>
      <c r="BUI74" s="880"/>
      <c r="BUJ74" s="880"/>
      <c r="BUK74" s="880"/>
      <c r="BUL74" s="880"/>
      <c r="BUM74" s="880"/>
      <c r="BUN74" s="880"/>
      <c r="BUO74" s="880"/>
      <c r="BUP74" s="880"/>
      <c r="BUQ74" s="880"/>
      <c r="BUR74" s="880"/>
      <c r="BUS74" s="880"/>
      <c r="BUT74" s="880"/>
      <c r="BUU74" s="880"/>
      <c r="BUV74" s="880"/>
      <c r="BUW74" s="880"/>
      <c r="BUX74" s="880"/>
      <c r="BUY74" s="880"/>
      <c r="BUZ74" s="880"/>
      <c r="BVA74" s="880"/>
      <c r="BVB74" s="880"/>
      <c r="BVC74" s="880"/>
      <c r="BVD74" s="880"/>
      <c r="BVE74" s="880"/>
      <c r="BVF74" s="880"/>
      <c r="BVG74" s="880"/>
      <c r="BVH74" s="880"/>
      <c r="BVI74" s="880"/>
      <c r="BVJ74" s="880"/>
      <c r="BVK74" s="880"/>
      <c r="BVL74" s="880"/>
      <c r="BVM74" s="880"/>
      <c r="BVN74" s="880"/>
      <c r="BVO74" s="880"/>
      <c r="BVP74" s="880"/>
      <c r="BVQ74" s="880"/>
      <c r="BVR74" s="880"/>
      <c r="BVS74" s="880"/>
      <c r="BVT74" s="880"/>
      <c r="BVU74" s="880"/>
      <c r="BVV74" s="880"/>
      <c r="BVW74" s="880"/>
      <c r="BVX74" s="880"/>
      <c r="BVY74" s="880"/>
      <c r="BVZ74" s="880"/>
      <c r="BWA74" s="880"/>
      <c r="BWB74" s="880"/>
      <c r="BWC74" s="880"/>
      <c r="BWD74" s="880"/>
      <c r="BWE74" s="880"/>
      <c r="BWF74" s="880"/>
      <c r="BWG74" s="880"/>
      <c r="BWH74" s="880"/>
      <c r="BWI74" s="880"/>
      <c r="BWJ74" s="880"/>
      <c r="BWK74" s="880"/>
      <c r="BWL74" s="880"/>
      <c r="BWM74" s="880"/>
      <c r="BWN74" s="880"/>
      <c r="BWO74" s="880"/>
      <c r="BWP74" s="880"/>
      <c r="BWQ74" s="880"/>
      <c r="BWR74" s="880"/>
      <c r="BWS74" s="880"/>
      <c r="BWT74" s="880"/>
      <c r="BWU74" s="880"/>
      <c r="BWV74" s="880"/>
      <c r="BWW74" s="880"/>
      <c r="BWX74" s="880"/>
      <c r="BWY74" s="880"/>
      <c r="BWZ74" s="880"/>
      <c r="BXA74" s="880"/>
      <c r="BXB74" s="880"/>
      <c r="BXC74" s="880"/>
      <c r="BXD74" s="880"/>
      <c r="BXE74" s="880"/>
      <c r="BXF74" s="880"/>
      <c r="BXG74" s="880"/>
      <c r="BXH74" s="880"/>
      <c r="BXI74" s="880"/>
      <c r="BXJ74" s="880"/>
      <c r="BXK74" s="880"/>
      <c r="BXL74" s="880"/>
      <c r="BXM74" s="880"/>
      <c r="BXN74" s="880"/>
      <c r="BXO74" s="880"/>
      <c r="BXP74" s="880"/>
      <c r="BXQ74" s="880"/>
      <c r="BXR74" s="880"/>
      <c r="BXS74" s="880"/>
      <c r="BXT74" s="880"/>
      <c r="BXU74" s="880"/>
      <c r="BXV74" s="880"/>
      <c r="BXW74" s="880"/>
      <c r="BXX74" s="880"/>
      <c r="BXY74" s="880"/>
      <c r="BXZ74" s="880"/>
      <c r="BYA74" s="880"/>
      <c r="BYB74" s="880"/>
      <c r="BYC74" s="880"/>
      <c r="BYD74" s="880"/>
      <c r="BYE74" s="880"/>
      <c r="BYF74" s="880"/>
      <c r="BYG74" s="880"/>
      <c r="BYH74" s="880"/>
      <c r="BYI74" s="880"/>
      <c r="BYJ74" s="880"/>
      <c r="BYK74" s="880"/>
      <c r="BYL74" s="880"/>
      <c r="BYM74" s="880"/>
      <c r="BYN74" s="880"/>
      <c r="BYO74" s="880"/>
      <c r="BYP74" s="880"/>
      <c r="BYQ74" s="880"/>
      <c r="BYR74" s="880"/>
      <c r="BYS74" s="880"/>
      <c r="BYT74" s="880"/>
      <c r="BYU74" s="880"/>
      <c r="BYV74" s="880"/>
      <c r="BYW74" s="880"/>
      <c r="BYX74" s="880"/>
      <c r="BYY74" s="880"/>
      <c r="BYZ74" s="880"/>
      <c r="BZA74" s="880"/>
      <c r="BZB74" s="880"/>
      <c r="BZC74" s="880"/>
      <c r="BZD74" s="880"/>
      <c r="BZE74" s="880"/>
      <c r="BZF74" s="880"/>
      <c r="BZG74" s="880"/>
      <c r="BZH74" s="880"/>
      <c r="BZI74" s="880"/>
      <c r="BZJ74" s="880"/>
      <c r="BZK74" s="880"/>
      <c r="BZL74" s="880"/>
      <c r="BZM74" s="880"/>
      <c r="BZN74" s="880"/>
      <c r="BZO74" s="880"/>
      <c r="BZP74" s="880"/>
      <c r="BZQ74" s="880"/>
      <c r="BZR74" s="880"/>
      <c r="BZS74" s="880"/>
      <c r="BZU74" s="880"/>
      <c r="BZV74" s="880"/>
      <c r="BZW74" s="880"/>
      <c r="BZX74" s="880"/>
      <c r="BZY74" s="880"/>
      <c r="BZZ74" s="880"/>
      <c r="CAA74" s="880"/>
      <c r="CAB74" s="880"/>
      <c r="CAC74" s="880"/>
      <c r="CAD74" s="880"/>
      <c r="CAE74" s="880"/>
      <c r="CAF74" s="880"/>
      <c r="CAG74" s="880"/>
      <c r="CAH74" s="880"/>
      <c r="CAI74" s="880"/>
      <c r="CAJ74" s="880"/>
      <c r="CAK74" s="880"/>
      <c r="CAL74" s="880"/>
      <c r="CAM74" s="880"/>
      <c r="CAN74" s="880"/>
      <c r="CAO74" s="880"/>
      <c r="CAP74" s="880"/>
      <c r="CAQ74" s="880"/>
      <c r="CAR74" s="880"/>
      <c r="CAS74" s="880"/>
      <c r="CAT74" s="880"/>
      <c r="CAU74" s="880"/>
      <c r="CAV74" s="880"/>
      <c r="CAW74" s="880"/>
      <c r="CAX74" s="880"/>
      <c r="CAY74" s="880"/>
      <c r="CAZ74" s="880"/>
      <c r="CBA74" s="880"/>
      <c r="CBB74" s="880"/>
      <c r="CBC74" s="880"/>
      <c r="CBD74" s="880"/>
      <c r="CBE74" s="880"/>
      <c r="CBF74" s="880"/>
      <c r="CBG74" s="880"/>
      <c r="CBH74" s="880"/>
      <c r="CBI74" s="880"/>
      <c r="CBJ74" s="880"/>
      <c r="CBK74" s="880"/>
      <c r="CBL74" s="880"/>
      <c r="CBM74" s="880"/>
      <c r="CBN74" s="880"/>
      <c r="CBO74" s="880"/>
      <c r="CBP74" s="880"/>
      <c r="CBQ74" s="880"/>
      <c r="CBR74" s="880"/>
      <c r="CBS74" s="880"/>
      <c r="CBT74" s="880"/>
      <c r="CBU74" s="880"/>
      <c r="CBV74" s="880"/>
      <c r="CBW74" s="880"/>
      <c r="CBX74" s="880"/>
      <c r="CBY74" s="880"/>
      <c r="CBZ74" s="880"/>
      <c r="CCA74" s="880"/>
      <c r="CCB74" s="880"/>
      <c r="CCC74" s="880"/>
      <c r="CCD74" s="880"/>
      <c r="CCE74" s="880"/>
      <c r="CCF74" s="880"/>
      <c r="CCG74" s="880"/>
      <c r="CCH74" s="880"/>
      <c r="CCI74" s="880"/>
      <c r="CCJ74" s="880"/>
      <c r="CCK74" s="880"/>
      <c r="CCL74" s="880"/>
      <c r="CCM74" s="880"/>
      <c r="CCN74" s="880"/>
      <c r="CCO74" s="880"/>
      <c r="CCP74" s="880"/>
      <c r="CCQ74" s="880"/>
      <c r="CCR74" s="880"/>
      <c r="CCS74" s="880"/>
      <c r="CCT74" s="880"/>
      <c r="CCU74" s="880"/>
      <c r="CCV74" s="880"/>
      <c r="CCW74" s="880"/>
      <c r="CCX74" s="880"/>
      <c r="CCY74" s="880"/>
      <c r="CCZ74" s="880"/>
      <c r="CDA74" s="880"/>
      <c r="CDB74" s="880"/>
      <c r="CDC74" s="880"/>
      <c r="CDD74" s="880"/>
      <c r="CDE74" s="880"/>
      <c r="CDF74" s="880"/>
      <c r="CDG74" s="880"/>
      <c r="CDH74" s="880"/>
      <c r="CDI74" s="880"/>
      <c r="CDJ74" s="880"/>
      <c r="CDK74" s="880"/>
      <c r="CDL74" s="880"/>
      <c r="CDM74" s="880"/>
      <c r="CDN74" s="880"/>
      <c r="CDO74" s="880"/>
      <c r="CDP74" s="880"/>
      <c r="CDQ74" s="880"/>
      <c r="CDR74" s="880"/>
      <c r="CDS74" s="880"/>
      <c r="CDT74" s="880"/>
      <c r="CDU74" s="880"/>
      <c r="CDV74" s="880"/>
      <c r="CDW74" s="880"/>
      <c r="CDX74" s="880"/>
      <c r="CDY74" s="880"/>
      <c r="CDZ74" s="880"/>
      <c r="CEA74" s="880"/>
      <c r="CEB74" s="880"/>
      <c r="CEC74" s="880"/>
      <c r="CED74" s="880"/>
      <c r="CEE74" s="880"/>
      <c r="CEF74" s="880"/>
      <c r="CEG74" s="880"/>
      <c r="CEH74" s="880"/>
      <c r="CEI74" s="880"/>
      <c r="CEJ74" s="880"/>
      <c r="CEK74" s="880"/>
      <c r="CEL74" s="880"/>
      <c r="CEM74" s="880"/>
      <c r="CEN74" s="880"/>
      <c r="CEO74" s="880"/>
      <c r="CEP74" s="880"/>
      <c r="CEQ74" s="880"/>
      <c r="CER74" s="880"/>
      <c r="CES74" s="880"/>
      <c r="CET74" s="880"/>
      <c r="CEU74" s="880"/>
      <c r="CEV74" s="880"/>
      <c r="CEW74" s="880"/>
      <c r="CEX74" s="880"/>
      <c r="CEY74" s="880"/>
      <c r="CEZ74" s="880"/>
      <c r="CFA74" s="880"/>
      <c r="CFB74" s="880"/>
      <c r="CFC74" s="880"/>
      <c r="CFD74" s="880"/>
      <c r="CFE74" s="880"/>
      <c r="CFF74" s="880"/>
      <c r="CFG74" s="880"/>
      <c r="CFH74" s="880"/>
      <c r="CFI74" s="880"/>
      <c r="CFJ74" s="880"/>
      <c r="CFK74" s="880"/>
      <c r="CFL74" s="880"/>
      <c r="CFM74" s="880"/>
      <c r="CFN74" s="880"/>
      <c r="CFO74" s="880"/>
      <c r="CFP74" s="880"/>
      <c r="CFQ74" s="880"/>
      <c r="CFR74" s="880"/>
      <c r="CFS74" s="880"/>
      <c r="CFT74" s="880"/>
      <c r="CFU74" s="880"/>
      <c r="CFV74" s="880"/>
      <c r="CFW74" s="880"/>
      <c r="CFX74" s="880"/>
      <c r="CFY74" s="880"/>
      <c r="CFZ74" s="880"/>
      <c r="CGA74" s="880"/>
      <c r="CGB74" s="880"/>
      <c r="CGC74" s="880"/>
      <c r="CGD74" s="880"/>
      <c r="CGE74" s="880"/>
      <c r="CGF74" s="880"/>
      <c r="CGG74" s="880"/>
      <c r="CGH74" s="880"/>
      <c r="CGI74" s="880"/>
      <c r="CGJ74" s="880"/>
      <c r="CGK74" s="880"/>
      <c r="CGL74" s="880"/>
      <c r="CGM74" s="880"/>
      <c r="CGN74" s="880"/>
      <c r="CGO74" s="880"/>
      <c r="CGP74" s="880"/>
      <c r="CGQ74" s="880"/>
      <c r="CGR74" s="880"/>
      <c r="CGS74" s="880"/>
      <c r="CGT74" s="880"/>
      <c r="CGU74" s="880"/>
      <c r="CGV74" s="880"/>
      <c r="CGW74" s="880"/>
      <c r="CGX74" s="880"/>
      <c r="CGY74" s="880"/>
      <c r="CGZ74" s="880"/>
      <c r="CHA74" s="880"/>
      <c r="CHB74" s="880"/>
      <c r="CHC74" s="880"/>
      <c r="CHD74" s="880"/>
      <c r="CHE74" s="880"/>
      <c r="CHF74" s="880"/>
      <c r="CHG74" s="880"/>
      <c r="CHH74" s="880"/>
      <c r="CHI74" s="880"/>
      <c r="CHJ74" s="880"/>
      <c r="CHK74" s="880"/>
      <c r="CHL74" s="880"/>
      <c r="CHM74" s="880"/>
      <c r="CHN74" s="880"/>
      <c r="CHO74" s="880"/>
      <c r="CHP74" s="880"/>
      <c r="CHQ74" s="880"/>
      <c r="CHR74" s="880"/>
      <c r="CHS74" s="880"/>
      <c r="CHT74" s="880"/>
      <c r="CHU74" s="880"/>
      <c r="CHV74" s="880"/>
      <c r="CHW74" s="880"/>
      <c r="CHX74" s="880"/>
      <c r="CHY74" s="880"/>
      <c r="CHZ74" s="880"/>
      <c r="CIA74" s="880"/>
      <c r="CIB74" s="880"/>
      <c r="CIC74" s="880"/>
      <c r="CID74" s="880"/>
      <c r="CIE74" s="880"/>
      <c r="CIF74" s="880"/>
      <c r="CIG74" s="880"/>
      <c r="CIH74" s="880"/>
      <c r="CII74" s="880"/>
      <c r="CIJ74" s="880"/>
      <c r="CIK74" s="880"/>
      <c r="CIL74" s="880"/>
      <c r="CIM74" s="880"/>
      <c r="CIN74" s="880"/>
      <c r="CIO74" s="880"/>
      <c r="CIP74" s="880"/>
      <c r="CIQ74" s="880"/>
      <c r="CIR74" s="880"/>
      <c r="CIS74" s="880"/>
      <c r="CIT74" s="880"/>
      <c r="CIU74" s="880"/>
      <c r="CIV74" s="880"/>
      <c r="CIW74" s="880"/>
      <c r="CIX74" s="880"/>
      <c r="CIY74" s="880"/>
      <c r="CIZ74" s="880"/>
      <c r="CJA74" s="880"/>
      <c r="CJB74" s="880"/>
      <c r="CJC74" s="880"/>
      <c r="CJD74" s="880"/>
      <c r="CJE74" s="880"/>
      <c r="CJF74" s="880"/>
      <c r="CJG74" s="880"/>
      <c r="CJH74" s="880"/>
      <c r="CJI74" s="880"/>
      <c r="CJJ74" s="880"/>
      <c r="CJK74" s="880"/>
      <c r="CJL74" s="880"/>
      <c r="CJM74" s="880"/>
      <c r="CJN74" s="880"/>
      <c r="CJO74" s="880"/>
      <c r="CJP74" s="880"/>
      <c r="CJQ74" s="880"/>
      <c r="CJR74" s="880"/>
      <c r="CJS74" s="880"/>
      <c r="CJT74" s="880"/>
      <c r="CJU74" s="880"/>
      <c r="CJV74" s="880"/>
      <c r="CJW74" s="880"/>
      <c r="CJX74" s="880"/>
      <c r="CJY74" s="880"/>
      <c r="CJZ74" s="880"/>
      <c r="CKA74" s="880"/>
      <c r="CKB74" s="880"/>
      <c r="CKC74" s="880"/>
      <c r="CKD74" s="880"/>
      <c r="CKE74" s="880"/>
      <c r="CKF74" s="880"/>
      <c r="CKG74" s="880"/>
      <c r="CKH74" s="880"/>
      <c r="CKI74" s="880"/>
      <c r="CKJ74" s="880"/>
      <c r="CKK74" s="880"/>
      <c r="CKL74" s="880"/>
      <c r="CKM74" s="880"/>
      <c r="CKN74" s="880"/>
      <c r="CKO74" s="880"/>
      <c r="CKP74" s="880"/>
      <c r="CKQ74" s="880"/>
      <c r="CKR74" s="880"/>
      <c r="CKS74" s="880"/>
      <c r="CKT74" s="880"/>
      <c r="CKU74" s="880"/>
      <c r="CKV74" s="880"/>
      <c r="CKW74" s="880"/>
      <c r="CKX74" s="880"/>
      <c r="CKY74" s="880"/>
      <c r="CKZ74" s="880"/>
      <c r="CLA74" s="880"/>
      <c r="CLB74" s="880"/>
      <c r="CLC74" s="880"/>
      <c r="CLD74" s="880"/>
      <c r="CLE74" s="880"/>
      <c r="CLF74" s="880"/>
      <c r="CLG74" s="880"/>
      <c r="CLH74" s="880"/>
      <c r="CLI74" s="880"/>
      <c r="CLJ74" s="880"/>
      <c r="CLK74" s="880"/>
      <c r="CLL74" s="880"/>
      <c r="CLM74" s="880"/>
      <c r="CLN74" s="880"/>
      <c r="CLO74" s="880"/>
      <c r="CLP74" s="880"/>
      <c r="CLQ74" s="880"/>
      <c r="CLR74" s="880"/>
      <c r="CLS74" s="880"/>
      <c r="CLT74" s="880"/>
      <c r="CLU74" s="880"/>
      <c r="CLV74" s="880"/>
      <c r="CLW74" s="880"/>
      <c r="CLX74" s="880"/>
      <c r="CLY74" s="880"/>
      <c r="CLZ74" s="880"/>
      <c r="CMA74" s="880"/>
      <c r="CMB74" s="880"/>
      <c r="CMC74" s="880"/>
      <c r="CMD74" s="880"/>
      <c r="CME74" s="880"/>
      <c r="CMF74" s="880"/>
      <c r="CMG74" s="880"/>
      <c r="CMH74" s="880"/>
      <c r="CMI74" s="880"/>
      <c r="CMJ74" s="880"/>
      <c r="CMK74" s="880"/>
      <c r="CML74" s="880"/>
      <c r="CMM74" s="880"/>
      <c r="CMN74" s="880"/>
      <c r="CMO74" s="880"/>
      <c r="CMP74" s="880"/>
      <c r="CMQ74" s="880"/>
      <c r="CMR74" s="880"/>
      <c r="CMS74" s="880"/>
      <c r="CMT74" s="880"/>
      <c r="CMU74" s="880"/>
      <c r="CMV74" s="880"/>
      <c r="CMW74" s="880"/>
      <c r="CMX74" s="880"/>
      <c r="CMY74" s="880"/>
      <c r="CMZ74" s="880"/>
      <c r="CNA74" s="880"/>
      <c r="CNB74" s="880"/>
      <c r="CNC74" s="880"/>
      <c r="CND74" s="880"/>
      <c r="CNE74" s="880"/>
      <c r="CNF74" s="880"/>
      <c r="CNG74" s="880"/>
      <c r="CNH74" s="880"/>
      <c r="CNI74" s="880"/>
      <c r="CNJ74" s="880"/>
      <c r="CNK74" s="880"/>
      <c r="CNL74" s="880"/>
      <c r="CNM74" s="880"/>
      <c r="CNN74" s="880"/>
      <c r="CNO74" s="880"/>
      <c r="CNP74" s="880"/>
      <c r="CNQ74" s="880"/>
      <c r="CNR74" s="880"/>
      <c r="CNS74" s="880"/>
      <c r="CNT74" s="880"/>
      <c r="CNU74" s="880"/>
      <c r="CNV74" s="880"/>
      <c r="CNW74" s="880"/>
      <c r="CNX74" s="880"/>
      <c r="CNY74" s="880"/>
      <c r="CNZ74" s="880"/>
      <c r="COA74" s="880"/>
      <c r="COB74" s="880"/>
      <c r="COC74" s="880"/>
      <c r="COD74" s="880"/>
      <c r="COE74" s="880"/>
      <c r="COF74" s="880"/>
      <c r="COG74" s="880"/>
      <c r="COH74" s="880"/>
      <c r="COI74" s="880"/>
      <c r="COJ74" s="880"/>
      <c r="COK74" s="880"/>
      <c r="COL74" s="880"/>
      <c r="COM74" s="880"/>
      <c r="CON74" s="880"/>
      <c r="COO74" s="880"/>
      <c r="COP74" s="880"/>
      <c r="COQ74" s="880"/>
      <c r="COR74" s="880"/>
      <c r="COS74" s="880"/>
      <c r="COT74" s="880"/>
      <c r="COU74" s="880"/>
      <c r="COV74" s="880"/>
      <c r="COW74" s="880"/>
      <c r="COX74" s="880"/>
      <c r="COY74" s="880"/>
      <c r="COZ74" s="880"/>
      <c r="CPA74" s="880"/>
      <c r="CPB74" s="880"/>
      <c r="CPC74" s="880"/>
      <c r="CPD74" s="880"/>
      <c r="CPE74" s="880"/>
      <c r="CPF74" s="880"/>
      <c r="CPG74" s="880"/>
      <c r="CPH74" s="880"/>
      <c r="CPI74" s="880"/>
      <c r="CPJ74" s="880"/>
      <c r="CPK74" s="880"/>
      <c r="CPL74" s="880"/>
      <c r="CPM74" s="880"/>
      <c r="CPN74" s="880"/>
      <c r="CPO74" s="880"/>
      <c r="CPP74" s="880"/>
      <c r="CPQ74" s="880"/>
      <c r="CPR74" s="880"/>
      <c r="CPS74" s="880"/>
      <c r="CPT74" s="880"/>
      <c r="CPU74" s="880"/>
      <c r="CPV74" s="880"/>
      <c r="CPW74" s="880"/>
      <c r="CPX74" s="880"/>
      <c r="CPY74" s="880"/>
      <c r="CPZ74" s="880"/>
      <c r="CQA74" s="880"/>
      <c r="CQB74" s="880"/>
      <c r="CQC74" s="880"/>
      <c r="CQD74" s="880"/>
      <c r="CQE74" s="880"/>
      <c r="CQF74" s="880"/>
      <c r="CQG74" s="880"/>
      <c r="CQH74" s="880"/>
      <c r="CQI74" s="880"/>
      <c r="CQJ74" s="880"/>
      <c r="CQK74" s="880"/>
      <c r="CQL74" s="880"/>
      <c r="CQM74" s="880"/>
      <c r="CQN74" s="880"/>
      <c r="CQO74" s="880"/>
      <c r="CQP74" s="880"/>
      <c r="CQQ74" s="880"/>
      <c r="CQR74" s="880"/>
      <c r="CQS74" s="880"/>
      <c r="CQT74" s="880"/>
      <c r="CQU74" s="880"/>
      <c r="CQV74" s="880"/>
      <c r="CQW74" s="880"/>
      <c r="CQX74" s="880"/>
      <c r="CQY74" s="880"/>
      <c r="CQZ74" s="880"/>
      <c r="CRA74" s="880"/>
      <c r="CRB74" s="880"/>
      <c r="CRC74" s="880"/>
      <c r="CRD74" s="880"/>
      <c r="CRE74" s="880"/>
      <c r="CRF74" s="880"/>
      <c r="CRG74" s="880"/>
      <c r="CRH74" s="880"/>
      <c r="CRI74" s="880"/>
      <c r="CRJ74" s="880"/>
      <c r="CRK74" s="880"/>
      <c r="CRL74" s="880"/>
      <c r="CRM74" s="880"/>
      <c r="CRN74" s="880"/>
      <c r="CRO74" s="880"/>
      <c r="CRP74" s="880"/>
      <c r="CRQ74" s="880"/>
      <c r="CRR74" s="880"/>
      <c r="CRS74" s="880"/>
      <c r="CRT74" s="880"/>
      <c r="CRU74" s="880"/>
      <c r="CRV74" s="880"/>
      <c r="CRW74" s="880"/>
      <c r="CRX74" s="880"/>
      <c r="CRY74" s="880"/>
      <c r="CRZ74" s="880"/>
      <c r="CSA74" s="880"/>
      <c r="CSB74" s="880"/>
      <c r="CSC74" s="880"/>
      <c r="CSD74" s="880"/>
      <c r="CSE74" s="880"/>
      <c r="CSF74" s="880"/>
      <c r="CSG74" s="880"/>
      <c r="CSH74" s="880"/>
      <c r="CSI74" s="880"/>
      <c r="CSJ74" s="880"/>
      <c r="CSK74" s="880"/>
      <c r="CSL74" s="880"/>
      <c r="CSM74" s="880"/>
      <c r="CSN74" s="880"/>
      <c r="CSO74" s="880"/>
      <c r="CSP74" s="880"/>
      <c r="CSQ74" s="880"/>
      <c r="CSR74" s="880"/>
      <c r="CSS74" s="880"/>
      <c r="CST74" s="880"/>
      <c r="CSU74" s="880"/>
      <c r="CSV74" s="880"/>
      <c r="CSW74" s="880"/>
      <c r="CSX74" s="880"/>
      <c r="CSY74" s="880"/>
      <c r="CSZ74" s="880"/>
      <c r="CTA74" s="880"/>
      <c r="CTB74" s="880"/>
      <c r="CTC74" s="880"/>
      <c r="CTD74" s="880"/>
      <c r="CTE74" s="880"/>
      <c r="CTF74" s="880"/>
      <c r="CTG74" s="880"/>
      <c r="CTH74" s="880"/>
      <c r="CTI74" s="880"/>
      <c r="CTJ74" s="880"/>
      <c r="CTK74" s="880"/>
      <c r="CTL74" s="880"/>
      <c r="CTM74" s="880"/>
      <c r="CTN74" s="880"/>
      <c r="CTO74" s="880"/>
      <c r="CTP74" s="880"/>
      <c r="CTQ74" s="880"/>
      <c r="CTR74" s="880"/>
      <c r="CTS74" s="880"/>
      <c r="CTT74" s="880"/>
      <c r="CTU74" s="880"/>
      <c r="CTV74" s="880"/>
      <c r="CTW74" s="880"/>
      <c r="CTX74" s="880"/>
      <c r="CTY74" s="880"/>
      <c r="CTZ74" s="880"/>
      <c r="CUA74" s="880"/>
      <c r="CUB74" s="880"/>
      <c r="CUC74" s="880"/>
      <c r="CUD74" s="880"/>
      <c r="CUE74" s="880"/>
      <c r="CUF74" s="880"/>
      <c r="CUG74" s="880"/>
      <c r="CUH74" s="880"/>
      <c r="CUI74" s="880"/>
      <c r="CUJ74" s="880"/>
      <c r="CUK74" s="880"/>
      <c r="CUL74" s="880"/>
      <c r="CUM74" s="880"/>
      <c r="CUN74" s="880"/>
      <c r="CUO74" s="880"/>
      <c r="CUP74" s="880"/>
      <c r="CUQ74" s="880"/>
      <c r="CUR74" s="880"/>
      <c r="CUS74" s="880"/>
      <c r="CUT74" s="880"/>
      <c r="CUU74" s="880"/>
      <c r="CUV74" s="880"/>
      <c r="CUW74" s="880"/>
      <c r="CUX74" s="880"/>
      <c r="CUY74" s="880"/>
      <c r="CUZ74" s="880"/>
      <c r="CVA74" s="880"/>
      <c r="CVB74" s="880"/>
      <c r="CVC74" s="880"/>
      <c r="CVD74" s="880"/>
      <c r="CVE74" s="880"/>
      <c r="CVF74" s="880"/>
      <c r="CVG74" s="880"/>
      <c r="CVH74" s="880"/>
      <c r="CVI74" s="880"/>
      <c r="CVJ74" s="880"/>
      <c r="CVK74" s="880"/>
      <c r="CVL74" s="880"/>
      <c r="CVM74" s="880"/>
      <c r="CVN74" s="880"/>
      <c r="CVO74" s="880"/>
      <c r="CVP74" s="880"/>
      <c r="CVQ74" s="880"/>
      <c r="CVR74" s="880"/>
      <c r="CVS74" s="880"/>
      <c r="CVT74" s="880"/>
      <c r="CVU74" s="880"/>
      <c r="CVV74" s="880"/>
      <c r="CVW74" s="880"/>
      <c r="CVX74" s="880"/>
      <c r="CVY74" s="880"/>
      <c r="CVZ74" s="880"/>
      <c r="CWA74" s="880"/>
      <c r="CWB74" s="880"/>
      <c r="CWC74" s="880"/>
      <c r="CWD74" s="880"/>
      <c r="CWE74" s="880"/>
      <c r="CWF74" s="880"/>
      <c r="CWG74" s="880"/>
      <c r="CWH74" s="880"/>
      <c r="CWI74" s="880"/>
      <c r="CWJ74" s="880"/>
      <c r="CWK74" s="880"/>
      <c r="CWL74" s="880"/>
      <c r="CWM74" s="880"/>
      <c r="CWN74" s="880"/>
      <c r="CWO74" s="880"/>
      <c r="CWP74" s="880"/>
      <c r="CWQ74" s="880"/>
      <c r="CWR74" s="880"/>
      <c r="CWS74" s="880"/>
      <c r="CWT74" s="880"/>
      <c r="CWU74" s="880"/>
      <c r="CWV74" s="880"/>
      <c r="CWW74" s="880"/>
      <c r="CWX74" s="880"/>
      <c r="CWY74" s="880"/>
      <c r="CWZ74" s="880"/>
      <c r="CXA74" s="880"/>
      <c r="CXB74" s="880"/>
      <c r="CXC74" s="880"/>
      <c r="CXD74" s="880"/>
      <c r="CXE74" s="880"/>
      <c r="CXF74" s="880"/>
      <c r="CXG74" s="880"/>
      <c r="CXH74" s="880"/>
      <c r="CXI74" s="880"/>
      <c r="CXJ74" s="880"/>
      <c r="CXK74" s="880"/>
      <c r="CXL74" s="880"/>
      <c r="CXM74" s="880"/>
      <c r="CXN74" s="880"/>
      <c r="CXO74" s="880"/>
      <c r="CXP74" s="880"/>
      <c r="CXQ74" s="880"/>
      <c r="CXR74" s="880"/>
      <c r="CXS74" s="880"/>
      <c r="CXT74" s="880"/>
      <c r="CXU74" s="880"/>
      <c r="CXV74" s="880"/>
      <c r="CXW74" s="880"/>
      <c r="CXX74" s="880"/>
      <c r="CXY74" s="880"/>
      <c r="CXZ74" s="880"/>
      <c r="CYA74" s="880"/>
      <c r="CYB74" s="880"/>
      <c r="CYC74" s="880"/>
      <c r="CYD74" s="880"/>
      <c r="CYE74" s="880"/>
      <c r="CYF74" s="880"/>
      <c r="CYG74" s="880"/>
      <c r="CYH74" s="880"/>
      <c r="CYI74" s="880"/>
      <c r="CYJ74" s="880"/>
      <c r="CYK74" s="880"/>
      <c r="CYL74" s="880"/>
      <c r="CYM74" s="880"/>
      <c r="CYN74" s="880"/>
      <c r="CYO74" s="880"/>
      <c r="CYP74" s="880"/>
      <c r="CYQ74" s="880"/>
      <c r="CYR74" s="880"/>
      <c r="CYS74" s="880"/>
      <c r="CYT74" s="880"/>
      <c r="CYU74" s="880"/>
      <c r="CYV74" s="880"/>
      <c r="CYW74" s="880"/>
      <c r="CYX74" s="880"/>
      <c r="CYY74" s="880"/>
      <c r="CYZ74" s="880"/>
      <c r="CZA74" s="880"/>
      <c r="CZB74" s="880"/>
      <c r="CZC74" s="880"/>
      <c r="CZD74" s="880"/>
      <c r="CZE74" s="880"/>
      <c r="CZF74" s="880"/>
      <c r="CZG74" s="880"/>
      <c r="CZH74" s="880"/>
      <c r="CZI74" s="880"/>
      <c r="CZJ74" s="880"/>
      <c r="CZK74" s="880"/>
      <c r="CZL74" s="880"/>
      <c r="CZM74" s="880"/>
      <c r="CZN74" s="880"/>
      <c r="CZO74" s="880"/>
      <c r="CZP74" s="880"/>
      <c r="CZQ74" s="880"/>
      <c r="CZR74" s="880"/>
      <c r="CZS74" s="880"/>
      <c r="CZT74" s="880"/>
      <c r="CZU74" s="880"/>
      <c r="CZV74" s="880"/>
      <c r="CZW74" s="880"/>
      <c r="CZX74" s="880"/>
      <c r="CZY74" s="880"/>
      <c r="CZZ74" s="880"/>
      <c r="DAA74" s="880"/>
      <c r="DAB74" s="880"/>
      <c r="DAC74" s="880"/>
      <c r="DAD74" s="880"/>
      <c r="DAE74" s="880"/>
      <c r="DAF74" s="880"/>
      <c r="DAG74" s="880"/>
      <c r="DAH74" s="880"/>
      <c r="DAI74" s="880"/>
      <c r="DAJ74" s="880"/>
      <c r="DAK74" s="880"/>
      <c r="DAL74" s="880"/>
      <c r="DAM74" s="880"/>
      <c r="DAN74" s="880"/>
      <c r="DAO74" s="880"/>
      <c r="DAP74" s="880"/>
      <c r="DAQ74" s="880"/>
      <c r="DAR74" s="880"/>
      <c r="DAS74" s="880"/>
      <c r="DAT74" s="880"/>
      <c r="DAU74" s="880"/>
      <c r="DAV74" s="880"/>
      <c r="DAW74" s="880"/>
      <c r="DAX74" s="880"/>
      <c r="DAY74" s="880"/>
      <c r="DAZ74" s="880"/>
      <c r="DBA74" s="880"/>
      <c r="DBB74" s="880"/>
      <c r="DBC74" s="880"/>
      <c r="DBD74" s="880"/>
      <c r="DBE74" s="880"/>
      <c r="DBF74" s="880"/>
      <c r="DBG74" s="880"/>
      <c r="DBH74" s="880"/>
      <c r="DBI74" s="880"/>
      <c r="DBJ74" s="880"/>
      <c r="DBK74" s="880"/>
      <c r="DBL74" s="880"/>
      <c r="DBM74" s="880"/>
      <c r="DBN74" s="880"/>
      <c r="DBO74" s="880"/>
      <c r="DBP74" s="880"/>
      <c r="DBQ74" s="880"/>
      <c r="DBR74" s="880"/>
      <c r="DBS74" s="880"/>
      <c r="DBT74" s="880"/>
      <c r="DBU74" s="880"/>
      <c r="DBV74" s="880"/>
      <c r="DBW74" s="880"/>
      <c r="DBX74" s="880"/>
      <c r="DBY74" s="880"/>
      <c r="DBZ74" s="880"/>
      <c r="DCA74" s="880"/>
      <c r="DCB74" s="880"/>
      <c r="DCC74" s="880"/>
      <c r="DCD74" s="880"/>
      <c r="DCE74" s="880"/>
      <c r="DCF74" s="880"/>
      <c r="DCG74" s="880"/>
      <c r="DCH74" s="880"/>
      <c r="DCI74" s="880"/>
      <c r="DCJ74" s="880"/>
      <c r="DCK74" s="880"/>
      <c r="DCL74" s="880"/>
      <c r="DCM74" s="880"/>
      <c r="DCN74" s="880"/>
      <c r="DCO74" s="880"/>
      <c r="DCP74" s="880"/>
      <c r="DCQ74" s="880"/>
      <c r="DCR74" s="880"/>
      <c r="DCS74" s="880"/>
      <c r="DCT74" s="880"/>
      <c r="DCU74" s="880"/>
      <c r="DCV74" s="880"/>
      <c r="DCW74" s="880"/>
      <c r="DCX74" s="880"/>
      <c r="DCY74" s="880"/>
      <c r="DCZ74" s="880"/>
      <c r="DDA74" s="880"/>
      <c r="DDB74" s="880"/>
      <c r="DDC74" s="880"/>
      <c r="DDD74" s="880"/>
      <c r="DDE74" s="880"/>
      <c r="DDF74" s="880"/>
      <c r="DDG74" s="880"/>
      <c r="DDH74" s="880"/>
      <c r="DDI74" s="880"/>
      <c r="DDJ74" s="880"/>
      <c r="DDK74" s="880"/>
      <c r="DDL74" s="880"/>
      <c r="DDM74" s="880"/>
      <c r="DDN74" s="880"/>
      <c r="DDO74" s="880"/>
      <c r="DDP74" s="880"/>
      <c r="DDQ74" s="880"/>
      <c r="DDR74" s="880"/>
      <c r="DDS74" s="880"/>
      <c r="DDT74" s="880"/>
      <c r="DDU74" s="880"/>
      <c r="DDV74" s="880"/>
      <c r="DDW74" s="880"/>
      <c r="DDX74" s="880"/>
      <c r="DDY74" s="880"/>
      <c r="DDZ74" s="880"/>
      <c r="DEA74" s="880"/>
      <c r="DEB74" s="880"/>
      <c r="DEC74" s="880"/>
      <c r="DED74" s="880"/>
      <c r="DEE74" s="880"/>
      <c r="DEF74" s="880"/>
      <c r="DEG74" s="880"/>
      <c r="DEH74" s="880"/>
      <c r="DEI74" s="880"/>
      <c r="DEJ74" s="880"/>
      <c r="DEK74" s="880"/>
      <c r="DEL74" s="880"/>
      <c r="DEM74" s="880"/>
      <c r="DEN74" s="880"/>
      <c r="DEO74" s="880"/>
      <c r="DEP74" s="880"/>
      <c r="DEQ74" s="880"/>
      <c r="DER74" s="880"/>
      <c r="DES74" s="880"/>
      <c r="DET74" s="880"/>
      <c r="DEU74" s="880"/>
      <c r="DEV74" s="880"/>
      <c r="DEW74" s="880"/>
      <c r="DEX74" s="880"/>
      <c r="DEY74" s="880"/>
      <c r="DEZ74" s="880"/>
      <c r="DFA74" s="880"/>
      <c r="DFB74" s="880"/>
      <c r="DFC74" s="880"/>
      <c r="DFD74" s="880"/>
      <c r="DFE74" s="880"/>
      <c r="DFF74" s="880"/>
      <c r="DFG74" s="880"/>
      <c r="DFH74" s="880"/>
      <c r="DFI74" s="880"/>
      <c r="DFJ74" s="880"/>
      <c r="DFK74" s="880"/>
      <c r="DFL74" s="880"/>
      <c r="DFM74" s="880"/>
      <c r="DFN74" s="880"/>
      <c r="DFO74" s="880"/>
      <c r="DFP74" s="880"/>
      <c r="DFQ74" s="880"/>
      <c r="DFR74" s="880"/>
      <c r="DFS74" s="880"/>
      <c r="DFT74" s="880"/>
      <c r="DFU74" s="880"/>
      <c r="DFV74" s="880"/>
      <c r="DFW74" s="880"/>
      <c r="DFX74" s="880"/>
      <c r="DFY74" s="880"/>
      <c r="DFZ74" s="880"/>
      <c r="DGA74" s="880"/>
      <c r="DGB74" s="880"/>
      <c r="DGC74" s="880"/>
      <c r="DGD74" s="880"/>
      <c r="DGE74" s="880"/>
      <c r="DGF74" s="880"/>
      <c r="DGG74" s="880"/>
      <c r="DGH74" s="880"/>
      <c r="DGI74" s="880"/>
      <c r="DGJ74" s="880"/>
      <c r="DGK74" s="880"/>
      <c r="DGL74" s="880"/>
      <c r="DGM74" s="880"/>
      <c r="DGN74" s="880"/>
      <c r="DGO74" s="880"/>
      <c r="DGP74" s="880"/>
      <c r="DGQ74" s="880"/>
      <c r="DGR74" s="880"/>
      <c r="DGS74" s="880"/>
      <c r="DGT74" s="880"/>
      <c r="DGU74" s="880"/>
      <c r="DGV74" s="880"/>
      <c r="DGW74" s="880"/>
      <c r="DGX74" s="880"/>
      <c r="DGY74" s="880"/>
      <c r="DGZ74" s="880"/>
      <c r="DHA74" s="880"/>
      <c r="DHB74" s="880"/>
      <c r="DHC74" s="880"/>
      <c r="DHD74" s="880"/>
      <c r="DHE74" s="880"/>
      <c r="DHF74" s="880"/>
      <c r="DHG74" s="880"/>
      <c r="DHH74" s="880"/>
      <c r="DHI74" s="880"/>
      <c r="DHJ74" s="880"/>
      <c r="DHK74" s="880"/>
      <c r="DHL74" s="880"/>
      <c r="DHM74" s="880"/>
      <c r="DHN74" s="880"/>
      <c r="DHO74" s="880"/>
      <c r="DHP74" s="880"/>
      <c r="DHQ74" s="880"/>
      <c r="DHR74" s="880"/>
      <c r="DHS74" s="880"/>
      <c r="DHT74" s="880"/>
      <c r="DHU74" s="880"/>
      <c r="DHV74" s="880"/>
      <c r="DHW74" s="880"/>
      <c r="DHX74" s="880"/>
      <c r="DHY74" s="880"/>
      <c r="DHZ74" s="880"/>
      <c r="DIA74" s="880"/>
      <c r="DIB74" s="880"/>
      <c r="DIC74" s="880"/>
      <c r="DID74" s="880"/>
      <c r="DIE74" s="880"/>
      <c r="DIF74" s="880"/>
      <c r="DIG74" s="880"/>
      <c r="DIH74" s="880"/>
      <c r="DII74" s="880"/>
      <c r="DIJ74" s="880"/>
      <c r="DIK74" s="880"/>
      <c r="DIL74" s="880"/>
      <c r="DIM74" s="880"/>
      <c r="DIN74" s="880"/>
      <c r="DIO74" s="880"/>
      <c r="DIP74" s="880"/>
      <c r="DIQ74" s="880"/>
      <c r="DIR74" s="880"/>
      <c r="DIS74" s="880"/>
      <c r="DIT74" s="880"/>
      <c r="DIU74" s="880"/>
      <c r="DIV74" s="880"/>
      <c r="DIW74" s="880"/>
      <c r="DIX74" s="880"/>
      <c r="DIY74" s="880"/>
      <c r="DIZ74" s="880"/>
      <c r="DJA74" s="880"/>
      <c r="DJB74" s="880"/>
      <c r="DJC74" s="880"/>
      <c r="DJD74" s="880"/>
      <c r="DJE74" s="880"/>
      <c r="DJF74" s="880"/>
      <c r="DJG74" s="880"/>
      <c r="DJH74" s="880"/>
      <c r="DJI74" s="880"/>
      <c r="DJJ74" s="880"/>
      <c r="DJK74" s="880"/>
      <c r="DJL74" s="880"/>
      <c r="DJM74" s="880"/>
      <c r="DJN74" s="880"/>
      <c r="DJO74" s="880"/>
      <c r="DJP74" s="880"/>
      <c r="DJQ74" s="880"/>
      <c r="DJR74" s="880"/>
      <c r="DJS74" s="880"/>
      <c r="DJT74" s="880"/>
      <c r="DJU74" s="880"/>
      <c r="DJV74" s="880"/>
      <c r="DJW74" s="880"/>
      <c r="DJX74" s="880"/>
      <c r="DJY74" s="880"/>
      <c r="DJZ74" s="880"/>
      <c r="DKA74" s="880"/>
      <c r="DKB74" s="880"/>
      <c r="DKC74" s="880"/>
      <c r="DKD74" s="880"/>
      <c r="DKE74" s="880"/>
      <c r="DKF74" s="880"/>
      <c r="DKG74" s="880"/>
      <c r="DKH74" s="880"/>
      <c r="DKI74" s="880"/>
      <c r="DKJ74" s="880"/>
      <c r="DKK74" s="880"/>
      <c r="DKL74" s="880"/>
      <c r="DKM74" s="880"/>
      <c r="DKN74" s="880"/>
      <c r="DKO74" s="880"/>
      <c r="DKP74" s="880"/>
      <c r="DKQ74" s="880"/>
      <c r="DKR74" s="880"/>
      <c r="DKS74" s="880"/>
      <c r="DKT74" s="880"/>
      <c r="DKU74" s="880"/>
      <c r="DKV74" s="880"/>
      <c r="DKW74" s="880"/>
      <c r="DKX74" s="880"/>
      <c r="DKY74" s="880"/>
      <c r="DKZ74" s="880"/>
      <c r="DLA74" s="880"/>
      <c r="DLB74" s="880"/>
      <c r="DLC74" s="880"/>
      <c r="DLD74" s="880"/>
      <c r="DLE74" s="880"/>
      <c r="DLF74" s="880"/>
      <c r="DLG74" s="880"/>
      <c r="DLH74" s="880"/>
      <c r="DLI74" s="880"/>
      <c r="DLJ74" s="880"/>
      <c r="DLK74" s="880"/>
      <c r="DLL74" s="880"/>
      <c r="DLM74" s="880"/>
      <c r="DLN74" s="880"/>
      <c r="DLO74" s="880"/>
      <c r="DLP74" s="880"/>
      <c r="DLQ74" s="880"/>
      <c r="DLR74" s="880"/>
      <c r="DLS74" s="880"/>
      <c r="DLT74" s="880"/>
      <c r="DLU74" s="880"/>
      <c r="DLV74" s="880"/>
      <c r="DLW74" s="880"/>
      <c r="DLX74" s="880"/>
      <c r="DLY74" s="880"/>
      <c r="DLZ74" s="880"/>
      <c r="DMA74" s="880"/>
      <c r="DMB74" s="880"/>
      <c r="DMC74" s="880"/>
      <c r="DMD74" s="880"/>
      <c r="DME74" s="880"/>
      <c r="DMF74" s="880"/>
      <c r="DMG74" s="880"/>
      <c r="DMH74" s="880"/>
      <c r="DMI74" s="880"/>
      <c r="DMJ74" s="880"/>
      <c r="DMK74" s="880"/>
      <c r="DML74" s="880"/>
      <c r="DMM74" s="880"/>
      <c r="DMN74" s="880"/>
      <c r="DMO74" s="880"/>
      <c r="DMP74" s="880"/>
      <c r="DMQ74" s="880"/>
      <c r="DMR74" s="880"/>
      <c r="DMS74" s="880"/>
      <c r="DMT74" s="880"/>
      <c r="DMU74" s="880"/>
      <c r="DMV74" s="880"/>
      <c r="DMW74" s="880"/>
      <c r="DMX74" s="880"/>
      <c r="DMY74" s="880"/>
      <c r="DMZ74" s="880"/>
      <c r="DNA74" s="880"/>
      <c r="DNB74" s="880"/>
      <c r="DNC74" s="880"/>
      <c r="DNE74" s="880"/>
      <c r="DNF74" s="880"/>
      <c r="DNG74" s="880"/>
      <c r="DNH74" s="880"/>
      <c r="DNI74" s="880"/>
      <c r="DNJ74" s="880"/>
      <c r="DNK74" s="880"/>
      <c r="DNL74" s="880"/>
      <c r="DNM74" s="880"/>
      <c r="DNN74" s="880"/>
      <c r="DNO74" s="880"/>
      <c r="DNP74" s="880"/>
      <c r="DNQ74" s="880"/>
      <c r="DNR74" s="880"/>
      <c r="DNS74" s="880"/>
      <c r="DNT74" s="880"/>
      <c r="DNU74" s="880"/>
      <c r="DNV74" s="880"/>
      <c r="DNW74" s="880"/>
      <c r="DNX74" s="880"/>
      <c r="DNY74" s="880"/>
      <c r="DNZ74" s="880"/>
      <c r="DOA74" s="880"/>
      <c r="DOB74" s="880"/>
      <c r="DOC74" s="880"/>
      <c r="DOD74" s="880"/>
      <c r="DOE74" s="880"/>
      <c r="DOF74" s="880"/>
      <c r="DOG74" s="880"/>
      <c r="DOH74" s="880"/>
      <c r="DOI74" s="880"/>
      <c r="DOJ74" s="880"/>
      <c r="DOK74" s="880"/>
      <c r="DOL74" s="880"/>
      <c r="DOM74" s="880"/>
      <c r="DON74" s="880"/>
      <c r="DOO74" s="880"/>
      <c r="DOP74" s="880"/>
      <c r="DOQ74" s="880"/>
      <c r="DOR74" s="880"/>
      <c r="DOS74" s="880"/>
      <c r="DOT74" s="880"/>
      <c r="DOU74" s="880"/>
      <c r="DOV74" s="880"/>
      <c r="DOW74" s="880"/>
      <c r="DOX74" s="880"/>
      <c r="DOY74" s="880"/>
      <c r="DOZ74" s="880"/>
      <c r="DPA74" s="880"/>
      <c r="DPB74" s="880"/>
      <c r="DPC74" s="880"/>
      <c r="DPD74" s="880"/>
      <c r="DPE74" s="880"/>
      <c r="DPF74" s="880"/>
      <c r="DPG74" s="880"/>
      <c r="DPH74" s="880"/>
      <c r="DPI74" s="880"/>
      <c r="DPJ74" s="880"/>
      <c r="DPK74" s="880"/>
      <c r="DPL74" s="880"/>
      <c r="DPM74" s="880"/>
      <c r="DPN74" s="880"/>
      <c r="DPO74" s="880"/>
      <c r="DPP74" s="880"/>
      <c r="DPQ74" s="880"/>
      <c r="DPR74" s="880"/>
      <c r="DPS74" s="880"/>
      <c r="DPT74" s="880"/>
      <c r="DPU74" s="880"/>
      <c r="DPV74" s="880"/>
      <c r="DPW74" s="880"/>
      <c r="DPX74" s="880"/>
      <c r="DPY74" s="880"/>
      <c r="DPZ74" s="880"/>
      <c r="DQA74" s="880"/>
      <c r="DQB74" s="880"/>
      <c r="DQC74" s="880"/>
      <c r="DQD74" s="880"/>
      <c r="DQE74" s="880"/>
      <c r="DQF74" s="880"/>
      <c r="DQG74" s="880"/>
      <c r="DQH74" s="880"/>
      <c r="DQI74" s="880"/>
      <c r="DQJ74" s="880"/>
      <c r="DQK74" s="880"/>
      <c r="DQL74" s="880"/>
      <c r="DQM74" s="880"/>
      <c r="DQN74" s="880"/>
      <c r="DQO74" s="880"/>
      <c r="DQP74" s="880"/>
      <c r="DQQ74" s="880"/>
      <c r="DQR74" s="880"/>
      <c r="DQS74" s="880"/>
      <c r="DQT74" s="880"/>
      <c r="DQU74" s="880"/>
      <c r="DQV74" s="880"/>
      <c r="DQW74" s="880"/>
      <c r="DQX74" s="880"/>
      <c r="DQY74" s="880"/>
      <c r="DQZ74" s="880"/>
      <c r="DRA74" s="880"/>
      <c r="DRB74" s="880"/>
      <c r="DRC74" s="880"/>
      <c r="DRD74" s="880"/>
      <c r="DRE74" s="880"/>
      <c r="DRF74" s="880"/>
      <c r="DRG74" s="880"/>
      <c r="DRH74" s="880"/>
      <c r="DRI74" s="880"/>
      <c r="DRJ74" s="880"/>
      <c r="DRK74" s="880"/>
      <c r="DRL74" s="880"/>
      <c r="DRM74" s="880"/>
      <c r="DRN74" s="880"/>
      <c r="DRO74" s="880"/>
      <c r="DRP74" s="880"/>
      <c r="DRQ74" s="880"/>
      <c r="DRR74" s="880"/>
      <c r="DRS74" s="880"/>
      <c r="DRT74" s="880"/>
      <c r="DRU74" s="880"/>
      <c r="DRV74" s="880"/>
      <c r="DRW74" s="880"/>
      <c r="DRX74" s="880"/>
      <c r="DRY74" s="880"/>
      <c r="DRZ74" s="880"/>
      <c r="DSA74" s="880"/>
      <c r="DSB74" s="880"/>
      <c r="DSC74" s="880"/>
      <c r="DSD74" s="880"/>
      <c r="DSE74" s="880"/>
      <c r="DSF74" s="880"/>
      <c r="DSG74" s="880"/>
      <c r="DSH74" s="880"/>
      <c r="DSI74" s="880"/>
      <c r="DSJ74" s="880"/>
      <c r="DSK74" s="880"/>
      <c r="DSL74" s="880"/>
      <c r="DSM74" s="880"/>
      <c r="DSN74" s="880"/>
      <c r="DSO74" s="880"/>
      <c r="DSP74" s="880"/>
      <c r="DSQ74" s="880"/>
      <c r="DSR74" s="880"/>
      <c r="DSS74" s="880"/>
      <c r="DST74" s="880"/>
      <c r="DSU74" s="880"/>
      <c r="DSV74" s="880"/>
      <c r="DSW74" s="880"/>
      <c r="DSX74" s="880"/>
      <c r="DSY74" s="880"/>
      <c r="DSZ74" s="880"/>
      <c r="DTA74" s="880"/>
      <c r="DTB74" s="880"/>
      <c r="DTC74" s="880"/>
      <c r="DTD74" s="880"/>
      <c r="DTE74" s="880"/>
      <c r="DTF74" s="880"/>
      <c r="DTG74" s="880"/>
      <c r="DTH74" s="880"/>
      <c r="DTI74" s="880"/>
      <c r="DTJ74" s="880"/>
      <c r="DTK74" s="880"/>
      <c r="DTL74" s="880"/>
      <c r="DTM74" s="880"/>
      <c r="DTN74" s="880"/>
      <c r="DTO74" s="880"/>
      <c r="DTP74" s="880"/>
      <c r="DTQ74" s="880"/>
      <c r="DTR74" s="880"/>
      <c r="DTS74" s="880"/>
      <c r="DTT74" s="880"/>
      <c r="DTU74" s="880"/>
      <c r="DTV74" s="880"/>
      <c r="DTW74" s="880"/>
      <c r="DTX74" s="880"/>
      <c r="DTY74" s="880"/>
      <c r="DTZ74" s="880"/>
      <c r="DUA74" s="880"/>
      <c r="DUB74" s="880"/>
      <c r="DUC74" s="880"/>
      <c r="DUD74" s="880"/>
      <c r="DUE74" s="880"/>
      <c r="DUF74" s="880"/>
      <c r="DUG74" s="880"/>
      <c r="DUH74" s="880"/>
      <c r="DUI74" s="880"/>
      <c r="DUJ74" s="880"/>
      <c r="DUK74" s="880"/>
      <c r="DUL74" s="880"/>
      <c r="DUM74" s="880"/>
      <c r="DUN74" s="880"/>
      <c r="DUO74" s="880"/>
      <c r="DUP74" s="880"/>
      <c r="DUQ74" s="880"/>
      <c r="DUR74" s="880"/>
      <c r="DUS74" s="880"/>
      <c r="DUT74" s="880"/>
      <c r="DUU74" s="880"/>
      <c r="DUV74" s="880"/>
      <c r="DUW74" s="880"/>
      <c r="DUX74" s="880"/>
      <c r="DUY74" s="880"/>
      <c r="DUZ74" s="880"/>
      <c r="DVA74" s="880"/>
      <c r="DVB74" s="880"/>
      <c r="DVC74" s="880"/>
      <c r="DVD74" s="880"/>
      <c r="DVE74" s="880"/>
      <c r="DVF74" s="880"/>
      <c r="DVG74" s="880"/>
      <c r="DVH74" s="880"/>
      <c r="DVI74" s="880"/>
      <c r="DVJ74" s="880"/>
      <c r="DVK74" s="880"/>
      <c r="DVL74" s="880"/>
      <c r="DVM74" s="880"/>
      <c r="DVN74" s="880"/>
      <c r="DVO74" s="880"/>
      <c r="DVP74" s="880"/>
      <c r="DVQ74" s="880"/>
      <c r="DVR74" s="880"/>
      <c r="DVS74" s="880"/>
      <c r="DVT74" s="880"/>
      <c r="DVU74" s="880"/>
      <c r="DVV74" s="880"/>
      <c r="DVW74" s="880"/>
      <c r="DVX74" s="880"/>
      <c r="DVY74" s="880"/>
      <c r="DVZ74" s="880"/>
      <c r="DWA74" s="880"/>
      <c r="DWB74" s="880"/>
      <c r="DWC74" s="880"/>
      <c r="DWD74" s="880"/>
      <c r="DWE74" s="880"/>
      <c r="DWF74" s="880"/>
      <c r="DWG74" s="880"/>
      <c r="DWH74" s="880"/>
      <c r="DWI74" s="880"/>
      <c r="DWJ74" s="880"/>
      <c r="DWK74" s="880"/>
      <c r="DWL74" s="880"/>
      <c r="DWM74" s="880"/>
      <c r="DWN74" s="880"/>
      <c r="DWO74" s="880"/>
      <c r="DWP74" s="880"/>
      <c r="DWQ74" s="880"/>
      <c r="DWR74" s="880"/>
      <c r="DWS74" s="880"/>
      <c r="DWT74" s="880"/>
      <c r="DWU74" s="880"/>
      <c r="DWV74" s="880"/>
      <c r="DWW74" s="880"/>
      <c r="DWX74" s="880"/>
      <c r="DWY74" s="880"/>
      <c r="DWZ74" s="880"/>
      <c r="DXA74" s="880"/>
      <c r="DXB74" s="880"/>
      <c r="DXC74" s="880"/>
      <c r="DXD74" s="880"/>
      <c r="DXE74" s="880"/>
      <c r="DXF74" s="880"/>
      <c r="DXG74" s="880"/>
      <c r="DXH74" s="880"/>
      <c r="DXI74" s="880"/>
      <c r="DXJ74" s="880"/>
      <c r="DXK74" s="880"/>
      <c r="DXL74" s="880"/>
      <c r="DXM74" s="880"/>
      <c r="DXN74" s="880"/>
      <c r="DXO74" s="880"/>
      <c r="DXP74" s="880"/>
      <c r="DXQ74" s="880"/>
      <c r="DXR74" s="880"/>
      <c r="DXS74" s="880"/>
      <c r="DXT74" s="880"/>
      <c r="DXU74" s="880"/>
      <c r="DXV74" s="880"/>
      <c r="DXW74" s="880"/>
      <c r="DXX74" s="880"/>
      <c r="DXY74" s="880"/>
      <c r="DXZ74" s="880"/>
      <c r="DYA74" s="880"/>
      <c r="DYB74" s="880"/>
      <c r="DYC74" s="880"/>
      <c r="DYD74" s="880"/>
      <c r="DYE74" s="880"/>
      <c r="DYF74" s="880"/>
      <c r="DYG74" s="880"/>
      <c r="DYH74" s="880"/>
      <c r="DYI74" s="880"/>
      <c r="DYJ74" s="880"/>
      <c r="DYK74" s="880"/>
      <c r="DYL74" s="880"/>
      <c r="DYM74" s="880"/>
      <c r="DYN74" s="880"/>
      <c r="DYO74" s="880"/>
      <c r="DYP74" s="880"/>
      <c r="DYQ74" s="880"/>
      <c r="DYR74" s="880"/>
      <c r="DYS74" s="880"/>
      <c r="DYT74" s="880"/>
      <c r="DYU74" s="880"/>
      <c r="DYV74" s="880"/>
      <c r="DYW74" s="880"/>
      <c r="DYX74" s="880"/>
      <c r="DYY74" s="880"/>
      <c r="DYZ74" s="880"/>
      <c r="DZA74" s="880"/>
      <c r="DZB74" s="880"/>
      <c r="DZC74" s="880"/>
      <c r="DZD74" s="880"/>
      <c r="DZE74" s="880"/>
      <c r="DZF74" s="880"/>
      <c r="DZG74" s="880"/>
      <c r="DZH74" s="880"/>
      <c r="DZI74" s="880"/>
      <c r="DZJ74" s="880"/>
      <c r="DZK74" s="880"/>
      <c r="DZL74" s="880"/>
      <c r="DZM74" s="880"/>
      <c r="DZN74" s="880"/>
      <c r="DZO74" s="880"/>
      <c r="DZP74" s="880"/>
      <c r="DZQ74" s="880"/>
      <c r="DZR74" s="880"/>
      <c r="DZS74" s="880"/>
      <c r="DZT74" s="880"/>
      <c r="DZU74" s="880"/>
      <c r="DZV74" s="880"/>
      <c r="DZW74" s="880"/>
      <c r="DZX74" s="880"/>
      <c r="DZY74" s="880"/>
      <c r="DZZ74" s="880"/>
      <c r="EAA74" s="880"/>
      <c r="EAB74" s="880"/>
      <c r="EAC74" s="880"/>
      <c r="EAD74" s="880"/>
      <c r="EAE74" s="880"/>
      <c r="EAF74" s="880"/>
      <c r="EAG74" s="880"/>
      <c r="EAH74" s="880"/>
      <c r="EAI74" s="880"/>
      <c r="EAJ74" s="880"/>
      <c r="EAK74" s="880"/>
      <c r="EAL74" s="880"/>
      <c r="EAM74" s="880"/>
      <c r="EAN74" s="880"/>
      <c r="EAO74" s="880"/>
      <c r="EAP74" s="880"/>
      <c r="EAQ74" s="880"/>
      <c r="EAR74" s="880"/>
      <c r="EAS74" s="880"/>
      <c r="EAT74" s="880"/>
      <c r="EAU74" s="880"/>
      <c r="EAV74" s="880"/>
      <c r="EAW74" s="880"/>
      <c r="EAX74" s="880"/>
      <c r="EAY74" s="880"/>
      <c r="EAZ74" s="880"/>
      <c r="EBA74" s="880"/>
      <c r="EBB74" s="880"/>
      <c r="EBC74" s="880"/>
      <c r="EBD74" s="880"/>
      <c r="EBE74" s="880"/>
      <c r="EBF74" s="880"/>
      <c r="EBG74" s="880"/>
      <c r="EBH74" s="880"/>
      <c r="EBI74" s="880"/>
      <c r="EBJ74" s="880"/>
      <c r="EBK74" s="880"/>
      <c r="EBL74" s="880"/>
      <c r="EBM74" s="880"/>
      <c r="EBN74" s="880"/>
      <c r="EBO74" s="880"/>
      <c r="EBP74" s="880"/>
      <c r="EBQ74" s="880"/>
      <c r="EBR74" s="880"/>
      <c r="EBS74" s="880"/>
      <c r="EBT74" s="880"/>
      <c r="EBU74" s="880"/>
      <c r="EBV74" s="880"/>
      <c r="EBW74" s="880"/>
      <c r="EBX74" s="880"/>
      <c r="EBY74" s="880"/>
      <c r="EBZ74" s="880"/>
      <c r="ECA74" s="880"/>
      <c r="ECB74" s="880"/>
      <c r="ECC74" s="880"/>
      <c r="ECD74" s="880"/>
      <c r="ECE74" s="880"/>
      <c r="ECF74" s="880"/>
      <c r="ECG74" s="880"/>
      <c r="ECH74" s="880"/>
      <c r="ECI74" s="880"/>
      <c r="ECJ74" s="880"/>
      <c r="ECK74" s="880"/>
      <c r="ECL74" s="880"/>
      <c r="ECM74" s="880"/>
      <c r="ECN74" s="880"/>
      <c r="ECO74" s="880"/>
      <c r="ECP74" s="880"/>
      <c r="ECQ74" s="880"/>
      <c r="ECR74" s="880"/>
      <c r="ECS74" s="880"/>
      <c r="ECT74" s="880"/>
      <c r="ECU74" s="880"/>
      <c r="ECV74" s="880"/>
      <c r="ECW74" s="880"/>
      <c r="ECX74" s="880"/>
      <c r="ECY74" s="880"/>
      <c r="ECZ74" s="880"/>
      <c r="EDA74" s="880"/>
      <c r="EDB74" s="880"/>
      <c r="EDC74" s="880"/>
      <c r="EDD74" s="880"/>
      <c r="EDE74" s="880"/>
      <c r="EDF74" s="880"/>
      <c r="EDG74" s="880"/>
      <c r="EDH74" s="880"/>
      <c r="EDI74" s="880"/>
      <c r="EDJ74" s="880"/>
      <c r="EDK74" s="880"/>
      <c r="EDL74" s="880"/>
      <c r="EDM74" s="880"/>
      <c r="EDN74" s="880"/>
      <c r="EDO74" s="880"/>
      <c r="EDP74" s="880"/>
      <c r="EDQ74" s="880"/>
      <c r="EDR74" s="880"/>
      <c r="EDS74" s="880"/>
      <c r="EDT74" s="880"/>
      <c r="EDU74" s="880"/>
      <c r="EDV74" s="880"/>
      <c r="EDW74" s="880"/>
      <c r="EDX74" s="880"/>
      <c r="EDY74" s="880"/>
      <c r="EDZ74" s="880"/>
      <c r="EEA74" s="880"/>
      <c r="EEB74" s="880"/>
      <c r="EEC74" s="880"/>
      <c r="EED74" s="880"/>
      <c r="EEE74" s="880"/>
      <c r="EEF74" s="880"/>
      <c r="EEG74" s="880"/>
      <c r="EEH74" s="880"/>
      <c r="EEI74" s="880"/>
      <c r="EEJ74" s="880"/>
      <c r="EEK74" s="880"/>
      <c r="EEL74" s="880"/>
      <c r="EEM74" s="880"/>
      <c r="EEN74" s="880"/>
      <c r="EEO74" s="880"/>
      <c r="EEP74" s="880"/>
      <c r="EEQ74" s="880"/>
      <c r="EER74" s="880"/>
      <c r="EES74" s="880"/>
      <c r="EET74" s="880"/>
      <c r="EEU74" s="880"/>
      <c r="EEV74" s="880"/>
      <c r="EEW74" s="880"/>
      <c r="EEX74" s="880"/>
      <c r="EEY74" s="880"/>
      <c r="EEZ74" s="880"/>
      <c r="EFA74" s="880"/>
      <c r="EFB74" s="880"/>
      <c r="EFC74" s="880"/>
      <c r="EFD74" s="880"/>
      <c r="EFE74" s="880"/>
      <c r="EFF74" s="880"/>
      <c r="EFG74" s="880"/>
      <c r="EFH74" s="880"/>
      <c r="EFI74" s="880"/>
      <c r="EFJ74" s="880"/>
      <c r="EFK74" s="880"/>
      <c r="EFL74" s="880"/>
      <c r="EFM74" s="880"/>
      <c r="EFN74" s="880"/>
      <c r="EFO74" s="880"/>
      <c r="EFP74" s="880"/>
      <c r="EFQ74" s="880"/>
      <c r="EFR74" s="880"/>
      <c r="EFS74" s="880"/>
      <c r="EFT74" s="880"/>
      <c r="EFU74" s="880"/>
      <c r="EFV74" s="880"/>
      <c r="EFW74" s="880"/>
      <c r="EFX74" s="880"/>
      <c r="EFY74" s="880"/>
      <c r="EFZ74" s="880"/>
      <c r="EGA74" s="880"/>
      <c r="EGB74" s="880"/>
      <c r="EGC74" s="880"/>
      <c r="EGD74" s="880"/>
      <c r="EGE74" s="880"/>
      <c r="EGF74" s="880"/>
      <c r="EGG74" s="880"/>
      <c r="EGH74" s="880"/>
      <c r="EGI74" s="880"/>
      <c r="EGJ74" s="880"/>
      <c r="EGK74" s="880"/>
      <c r="EGL74" s="880"/>
      <c r="EGM74" s="880"/>
      <c r="EGN74" s="880"/>
      <c r="EGO74" s="880"/>
      <c r="EGP74" s="880"/>
      <c r="EGQ74" s="880"/>
      <c r="EGR74" s="880"/>
      <c r="EGS74" s="880"/>
      <c r="EGT74" s="880"/>
      <c r="EGU74" s="880"/>
      <c r="EGV74" s="880"/>
      <c r="EGW74" s="880"/>
      <c r="EGX74" s="880"/>
      <c r="EGY74" s="880"/>
      <c r="EGZ74" s="880"/>
      <c r="EHA74" s="880"/>
      <c r="EHB74" s="880"/>
      <c r="EHC74" s="880"/>
      <c r="EHD74" s="880"/>
      <c r="EHE74" s="880"/>
      <c r="EHF74" s="880"/>
      <c r="EHG74" s="880"/>
      <c r="EHH74" s="880"/>
      <c r="EHI74" s="880"/>
      <c r="EHJ74" s="880"/>
      <c r="EHK74" s="880"/>
      <c r="EHL74" s="880"/>
      <c r="EHM74" s="880"/>
      <c r="EHN74" s="880"/>
      <c r="EHO74" s="880"/>
      <c r="EHP74" s="880"/>
      <c r="EHQ74" s="880"/>
      <c r="EHR74" s="880"/>
      <c r="EHS74" s="880"/>
      <c r="EHT74" s="880"/>
      <c r="EHU74" s="880"/>
      <c r="EHV74" s="880"/>
      <c r="EHW74" s="880"/>
      <c r="EHX74" s="880"/>
      <c r="EHY74" s="880"/>
      <c r="EHZ74" s="880"/>
      <c r="EIA74" s="880"/>
      <c r="EIB74" s="880"/>
      <c r="EIC74" s="880"/>
      <c r="EID74" s="880"/>
      <c r="EIE74" s="880"/>
      <c r="EIF74" s="880"/>
      <c r="EIG74" s="880"/>
      <c r="EIH74" s="880"/>
      <c r="EII74" s="880"/>
      <c r="EIJ74" s="880"/>
      <c r="EIK74" s="880"/>
      <c r="EIL74" s="880"/>
      <c r="EIM74" s="880"/>
      <c r="EIN74" s="880"/>
      <c r="EIO74" s="880"/>
      <c r="EIP74" s="880"/>
      <c r="EIQ74" s="880"/>
      <c r="EIR74" s="880"/>
      <c r="EIS74" s="880"/>
      <c r="EIT74" s="880"/>
      <c r="EIU74" s="880"/>
      <c r="EIV74" s="880"/>
      <c r="EIW74" s="880"/>
      <c r="EIX74" s="880"/>
      <c r="EIY74" s="880"/>
      <c r="EIZ74" s="880"/>
      <c r="EJA74" s="880"/>
      <c r="EJB74" s="880"/>
      <c r="EJC74" s="880"/>
      <c r="EJD74" s="880"/>
      <c r="EJE74" s="880"/>
      <c r="EJF74" s="880"/>
      <c r="EJG74" s="880"/>
      <c r="EJH74" s="880"/>
      <c r="EJI74" s="880"/>
      <c r="EJJ74" s="880"/>
      <c r="EJK74" s="880"/>
      <c r="EJL74" s="880"/>
      <c r="EJM74" s="880"/>
      <c r="EJN74" s="880"/>
      <c r="EJO74" s="880"/>
      <c r="EJP74" s="880"/>
      <c r="EJQ74" s="880"/>
      <c r="EJR74" s="880"/>
      <c r="EJS74" s="880"/>
      <c r="EJT74" s="880"/>
      <c r="EJU74" s="880"/>
      <c r="EJV74" s="880"/>
      <c r="EJW74" s="880"/>
      <c r="EJX74" s="880"/>
      <c r="EJY74" s="880"/>
      <c r="EJZ74" s="880"/>
      <c r="EKA74" s="880"/>
      <c r="EKB74" s="880"/>
      <c r="EKC74" s="880"/>
      <c r="EKD74" s="880"/>
      <c r="EKE74" s="880"/>
      <c r="EKF74" s="880"/>
      <c r="EKG74" s="880"/>
      <c r="EKH74" s="880"/>
      <c r="EKI74" s="880"/>
      <c r="EKJ74" s="880"/>
      <c r="EKK74" s="880"/>
      <c r="EKL74" s="880"/>
      <c r="EKM74" s="880"/>
      <c r="EKN74" s="880"/>
      <c r="EKO74" s="880"/>
      <c r="EKP74" s="880"/>
      <c r="EKQ74" s="880"/>
      <c r="EKR74" s="880"/>
      <c r="EKS74" s="880"/>
      <c r="EKT74" s="880"/>
      <c r="EKU74" s="880"/>
      <c r="EKV74" s="880"/>
      <c r="EKW74" s="880"/>
      <c r="EKX74" s="880"/>
      <c r="EKY74" s="880"/>
      <c r="EKZ74" s="880"/>
      <c r="ELA74" s="880"/>
      <c r="ELB74" s="880"/>
      <c r="ELC74" s="880"/>
      <c r="ELD74" s="880"/>
      <c r="ELE74" s="880"/>
      <c r="ELF74" s="880"/>
      <c r="ELG74" s="880"/>
      <c r="ELH74" s="880"/>
      <c r="ELI74" s="880"/>
      <c r="ELJ74" s="880"/>
      <c r="ELK74" s="880"/>
      <c r="ELL74" s="880"/>
      <c r="ELM74" s="880"/>
      <c r="ELN74" s="880"/>
      <c r="ELO74" s="880"/>
      <c r="ELP74" s="880"/>
      <c r="ELQ74" s="880"/>
      <c r="ELR74" s="880"/>
      <c r="ELS74" s="880"/>
      <c r="ELT74" s="880"/>
      <c r="ELU74" s="880"/>
      <c r="ELV74" s="880"/>
      <c r="ELW74" s="880"/>
      <c r="ELX74" s="880"/>
      <c r="ELY74" s="880"/>
      <c r="ELZ74" s="880"/>
      <c r="EMA74" s="880"/>
      <c r="EMB74" s="880"/>
      <c r="EMC74" s="880"/>
      <c r="EMD74" s="880"/>
      <c r="EME74" s="880"/>
      <c r="EMF74" s="880"/>
      <c r="EMG74" s="880"/>
      <c r="EMH74" s="880"/>
      <c r="EMI74" s="880"/>
      <c r="EMJ74" s="880"/>
      <c r="EMK74" s="880"/>
      <c r="EML74" s="880"/>
      <c r="EMM74" s="880"/>
      <c r="EMN74" s="880"/>
      <c r="EMO74" s="880"/>
      <c r="EMP74" s="880"/>
      <c r="EMQ74" s="880"/>
      <c r="EMR74" s="880"/>
      <c r="EMS74" s="880"/>
      <c r="EMT74" s="880"/>
      <c r="EMU74" s="880"/>
      <c r="EMV74" s="880"/>
      <c r="EMW74" s="880"/>
      <c r="EMX74" s="880"/>
      <c r="EMY74" s="880"/>
      <c r="EMZ74" s="880"/>
      <c r="ENA74" s="880"/>
      <c r="ENB74" s="880"/>
      <c r="ENC74" s="880"/>
      <c r="END74" s="880"/>
      <c r="ENE74" s="880"/>
      <c r="ENF74" s="880"/>
      <c r="ENG74" s="880"/>
      <c r="ENH74" s="880"/>
      <c r="ENI74" s="880"/>
      <c r="ENJ74" s="880"/>
      <c r="ENK74" s="880"/>
      <c r="ENL74" s="880"/>
      <c r="ENM74" s="880"/>
      <c r="ENN74" s="880"/>
      <c r="ENO74" s="880"/>
      <c r="ENP74" s="880"/>
      <c r="ENQ74" s="880"/>
      <c r="ENR74" s="880"/>
      <c r="ENS74" s="880"/>
      <c r="ENT74" s="880"/>
      <c r="ENU74" s="880"/>
      <c r="ENV74" s="880"/>
      <c r="ENW74" s="880"/>
      <c r="ENX74" s="880"/>
      <c r="ENY74" s="880"/>
      <c r="ENZ74" s="880"/>
      <c r="EOA74" s="880"/>
      <c r="EOB74" s="880"/>
      <c r="EOC74" s="880"/>
      <c r="EOD74" s="880"/>
      <c r="EOE74" s="880"/>
      <c r="EOF74" s="880"/>
      <c r="EOG74" s="880"/>
      <c r="EOH74" s="880"/>
      <c r="EOI74" s="880"/>
      <c r="EOJ74" s="880"/>
      <c r="EOK74" s="880"/>
      <c r="EOL74" s="880"/>
      <c r="EOM74" s="880"/>
      <c r="EON74" s="880"/>
      <c r="EOO74" s="880"/>
      <c r="EOP74" s="880"/>
      <c r="EOQ74" s="880"/>
      <c r="EOR74" s="880"/>
      <c r="EOS74" s="880"/>
      <c r="EOT74" s="880"/>
      <c r="EOU74" s="880"/>
      <c r="EOV74" s="880"/>
      <c r="EOW74" s="880"/>
      <c r="EOX74" s="880"/>
      <c r="EOY74" s="880"/>
      <c r="EOZ74" s="880"/>
      <c r="EPA74" s="880"/>
      <c r="EPB74" s="880"/>
      <c r="EPC74" s="880"/>
      <c r="EPD74" s="880"/>
      <c r="EPE74" s="880"/>
      <c r="EPF74" s="880"/>
      <c r="EPG74" s="880"/>
      <c r="EPH74" s="880"/>
      <c r="EPI74" s="880"/>
      <c r="EPJ74" s="880"/>
      <c r="EPK74" s="880"/>
      <c r="EPL74" s="880"/>
      <c r="EPM74" s="880"/>
      <c r="EPN74" s="880"/>
      <c r="EPO74" s="880"/>
      <c r="EPP74" s="880"/>
      <c r="EPQ74" s="880"/>
      <c r="EPR74" s="880"/>
      <c r="EPS74" s="880"/>
      <c r="EPT74" s="880"/>
      <c r="EPU74" s="880"/>
      <c r="EPV74" s="880"/>
      <c r="EPW74" s="880"/>
      <c r="EPX74" s="880"/>
      <c r="EPY74" s="880"/>
      <c r="EPZ74" s="880"/>
      <c r="EQA74" s="880"/>
      <c r="EQB74" s="880"/>
      <c r="EQC74" s="880"/>
      <c r="EQD74" s="880"/>
      <c r="EQE74" s="880"/>
      <c r="EQF74" s="880"/>
      <c r="EQG74" s="880"/>
      <c r="EQH74" s="880"/>
      <c r="EQI74" s="880"/>
      <c r="EQJ74" s="880"/>
      <c r="EQK74" s="880"/>
      <c r="EQL74" s="880"/>
      <c r="EQM74" s="880"/>
      <c r="EQN74" s="880"/>
      <c r="EQO74" s="880"/>
      <c r="EQP74" s="880"/>
      <c r="EQQ74" s="880"/>
      <c r="EQR74" s="880"/>
      <c r="EQS74" s="880"/>
      <c r="EQT74" s="880"/>
      <c r="EQU74" s="880"/>
      <c r="EQV74" s="880"/>
      <c r="EQW74" s="880"/>
      <c r="EQX74" s="880"/>
      <c r="EQY74" s="880"/>
      <c r="EQZ74" s="880"/>
      <c r="ERA74" s="880"/>
      <c r="ERB74" s="880"/>
      <c r="ERC74" s="880"/>
      <c r="ERD74" s="880"/>
      <c r="ERE74" s="880"/>
      <c r="ERF74" s="880"/>
      <c r="ERG74" s="880"/>
      <c r="ERH74" s="880"/>
      <c r="ERI74" s="880"/>
      <c r="ERJ74" s="880"/>
      <c r="ERK74" s="880"/>
      <c r="ERL74" s="880"/>
      <c r="ERM74" s="880"/>
      <c r="ERN74" s="880"/>
      <c r="ERO74" s="880"/>
      <c r="ERP74" s="880"/>
      <c r="ERQ74" s="880"/>
      <c r="ERR74" s="880"/>
      <c r="ERS74" s="880"/>
      <c r="ERT74" s="880"/>
      <c r="ERU74" s="880"/>
      <c r="ERV74" s="880"/>
      <c r="ERW74" s="880"/>
      <c r="ERX74" s="880"/>
      <c r="ERY74" s="880"/>
      <c r="ERZ74" s="880"/>
      <c r="ESA74" s="880"/>
      <c r="ESB74" s="880"/>
      <c r="ESC74" s="880"/>
      <c r="ESD74" s="880"/>
      <c r="ESE74" s="880"/>
      <c r="ESF74" s="880"/>
      <c r="ESG74" s="880"/>
      <c r="ESH74" s="880"/>
      <c r="ESI74" s="880"/>
      <c r="ESJ74" s="880"/>
      <c r="ESK74" s="880"/>
      <c r="ESL74" s="880"/>
      <c r="ESM74" s="880"/>
      <c r="ESN74" s="880"/>
      <c r="ESO74" s="880"/>
      <c r="ESP74" s="880"/>
      <c r="ESQ74" s="880"/>
      <c r="ESR74" s="880"/>
      <c r="ESS74" s="880"/>
      <c r="EST74" s="880"/>
      <c r="ESU74" s="880"/>
      <c r="ESV74" s="880"/>
      <c r="ESW74" s="880"/>
      <c r="ESX74" s="880"/>
      <c r="ESY74" s="880"/>
      <c r="ESZ74" s="880"/>
      <c r="ETA74" s="880"/>
      <c r="ETB74" s="880"/>
      <c r="ETC74" s="880"/>
      <c r="ETD74" s="880"/>
      <c r="ETE74" s="880"/>
      <c r="ETF74" s="880"/>
      <c r="ETG74" s="880"/>
      <c r="ETH74" s="880"/>
      <c r="ETI74" s="880"/>
      <c r="ETJ74" s="880"/>
      <c r="ETK74" s="880"/>
      <c r="ETL74" s="880"/>
      <c r="ETM74" s="880"/>
      <c r="ETN74" s="880"/>
      <c r="ETO74" s="880"/>
      <c r="ETP74" s="880"/>
      <c r="ETQ74" s="880"/>
      <c r="ETR74" s="880"/>
      <c r="ETS74" s="880"/>
      <c r="ETT74" s="880"/>
      <c r="ETU74" s="880"/>
      <c r="ETV74" s="880"/>
      <c r="ETW74" s="880"/>
      <c r="ETX74" s="880"/>
      <c r="ETY74" s="880"/>
      <c r="ETZ74" s="880"/>
      <c r="EUA74" s="880"/>
      <c r="EUB74" s="880"/>
      <c r="EUC74" s="880"/>
      <c r="EUD74" s="880"/>
      <c r="EUE74" s="880"/>
      <c r="EUF74" s="880"/>
      <c r="EUG74" s="880"/>
      <c r="EUH74" s="880"/>
      <c r="EUI74" s="880"/>
      <c r="EUJ74" s="880"/>
      <c r="EUK74" s="880"/>
      <c r="EUL74" s="880"/>
      <c r="EUM74" s="880"/>
      <c r="EUN74" s="880"/>
      <c r="EUO74" s="880"/>
      <c r="EUP74" s="880"/>
      <c r="EUQ74" s="880"/>
      <c r="EUR74" s="880"/>
      <c r="EUS74" s="880"/>
      <c r="EUT74" s="880"/>
      <c r="EUU74" s="880"/>
      <c r="EUV74" s="880"/>
      <c r="EUW74" s="880"/>
      <c r="EUX74" s="880"/>
      <c r="EUY74" s="880"/>
      <c r="EUZ74" s="880"/>
      <c r="EVA74" s="880"/>
      <c r="EVB74" s="880"/>
      <c r="EVC74" s="880"/>
      <c r="EVD74" s="880"/>
      <c r="EVE74" s="880"/>
      <c r="EVF74" s="880"/>
      <c r="EVG74" s="880"/>
      <c r="EVH74" s="880"/>
      <c r="EVI74" s="880"/>
      <c r="EVJ74" s="880"/>
      <c r="EVK74" s="880"/>
      <c r="EVL74" s="880"/>
      <c r="EVM74" s="880"/>
      <c r="EVN74" s="880"/>
      <c r="EVO74" s="880"/>
      <c r="EVP74" s="880"/>
      <c r="EVQ74" s="880"/>
      <c r="EVR74" s="880"/>
      <c r="EVS74" s="880"/>
      <c r="EVT74" s="880"/>
      <c r="EVU74" s="880"/>
      <c r="EVV74" s="880"/>
      <c r="EVW74" s="880"/>
      <c r="EVX74" s="880"/>
      <c r="EVY74" s="880"/>
      <c r="EVZ74" s="880"/>
      <c r="EWA74" s="880"/>
      <c r="EWB74" s="880"/>
      <c r="EWC74" s="880"/>
      <c r="EWD74" s="880"/>
      <c r="EWE74" s="880"/>
      <c r="EWF74" s="880"/>
      <c r="EWG74" s="880"/>
      <c r="EWH74" s="880"/>
      <c r="EWI74" s="880"/>
      <c r="EWJ74" s="880"/>
      <c r="EWK74" s="880"/>
      <c r="EWL74" s="880"/>
      <c r="EWM74" s="880"/>
      <c r="EWN74" s="880"/>
      <c r="EWO74" s="880"/>
      <c r="EWP74" s="880"/>
      <c r="EWQ74" s="880"/>
      <c r="EWR74" s="880"/>
      <c r="EWS74" s="880"/>
      <c r="EWT74" s="880"/>
      <c r="EWU74" s="880"/>
      <c r="EWV74" s="880"/>
      <c r="EWW74" s="880"/>
      <c r="EWX74" s="880"/>
      <c r="EWY74" s="880"/>
      <c r="EWZ74" s="880"/>
      <c r="EXA74" s="880"/>
      <c r="EXB74" s="880"/>
      <c r="EXC74" s="880"/>
      <c r="EXD74" s="880"/>
      <c r="EXE74" s="880"/>
      <c r="EXF74" s="880"/>
      <c r="EXG74" s="880"/>
      <c r="EXH74" s="880"/>
      <c r="EXI74" s="880"/>
      <c r="EXJ74" s="880"/>
      <c r="EXK74" s="880"/>
      <c r="EXL74" s="880"/>
      <c r="EXM74" s="880"/>
      <c r="EXN74" s="880"/>
      <c r="EXO74" s="880"/>
      <c r="EXP74" s="880"/>
      <c r="EXQ74" s="880"/>
      <c r="EXR74" s="880"/>
      <c r="EXS74" s="880"/>
      <c r="EXT74" s="880"/>
      <c r="EXU74" s="880"/>
      <c r="EXV74" s="880"/>
      <c r="EXW74" s="880"/>
      <c r="EXX74" s="880"/>
      <c r="EXY74" s="880"/>
      <c r="EXZ74" s="880"/>
      <c r="EYA74" s="880"/>
      <c r="EYB74" s="880"/>
      <c r="EYC74" s="880"/>
      <c r="EYD74" s="880"/>
      <c r="EYE74" s="880"/>
      <c r="EYF74" s="880"/>
      <c r="EYG74" s="880"/>
      <c r="EYH74" s="880"/>
      <c r="EYI74" s="880"/>
      <c r="EYJ74" s="880"/>
      <c r="EYK74" s="880"/>
      <c r="EYL74" s="880"/>
      <c r="EYM74" s="880"/>
      <c r="EYN74" s="880"/>
      <c r="EYO74" s="880"/>
      <c r="EYP74" s="880"/>
      <c r="EYQ74" s="880"/>
      <c r="EYR74" s="880"/>
      <c r="EYS74" s="880"/>
      <c r="EYT74" s="880"/>
      <c r="EYU74" s="880"/>
      <c r="EYV74" s="880"/>
      <c r="EYW74" s="880"/>
      <c r="EYX74" s="880"/>
      <c r="EYY74" s="880"/>
      <c r="EYZ74" s="880"/>
      <c r="EZA74" s="880"/>
      <c r="EZB74" s="880"/>
      <c r="EZC74" s="880"/>
      <c r="EZD74" s="880"/>
      <c r="EZE74" s="880"/>
      <c r="EZF74" s="880"/>
      <c r="EZG74" s="880"/>
      <c r="EZH74" s="880"/>
      <c r="EZI74" s="880"/>
      <c r="EZJ74" s="880"/>
      <c r="EZK74" s="880"/>
      <c r="EZL74" s="880"/>
      <c r="EZM74" s="880"/>
      <c r="EZN74" s="880"/>
      <c r="EZO74" s="880"/>
      <c r="EZP74" s="880"/>
      <c r="EZQ74" s="880"/>
      <c r="EZR74" s="880"/>
      <c r="EZS74" s="880"/>
      <c r="EZT74" s="880"/>
      <c r="EZU74" s="880"/>
      <c r="EZV74" s="880"/>
      <c r="EZW74" s="880"/>
      <c r="EZX74" s="880"/>
      <c r="EZY74" s="880"/>
      <c r="EZZ74" s="880"/>
      <c r="FAA74" s="880"/>
      <c r="FAB74" s="880"/>
      <c r="FAC74" s="880"/>
      <c r="FAD74" s="880"/>
      <c r="FAE74" s="880"/>
      <c r="FAF74" s="880"/>
      <c r="FAG74" s="880"/>
      <c r="FAH74" s="880"/>
      <c r="FAI74" s="880"/>
      <c r="FAJ74" s="880"/>
      <c r="FAK74" s="880"/>
      <c r="FAL74" s="880"/>
      <c r="FAM74" s="880"/>
      <c r="FAO74" s="880"/>
      <c r="FAP74" s="880"/>
      <c r="FAQ74" s="880"/>
      <c r="FAR74" s="880"/>
      <c r="FAS74" s="880"/>
      <c r="FAT74" s="880"/>
      <c r="FAU74" s="880"/>
      <c r="FAV74" s="880"/>
      <c r="FAW74" s="880"/>
      <c r="FAX74" s="880"/>
      <c r="FAY74" s="880"/>
      <c r="FAZ74" s="880"/>
      <c r="FBA74" s="880"/>
      <c r="FBB74" s="880"/>
      <c r="FBC74" s="880"/>
      <c r="FBD74" s="880"/>
      <c r="FBE74" s="880"/>
      <c r="FBF74" s="880"/>
      <c r="FBG74" s="880"/>
      <c r="FBH74" s="880"/>
      <c r="FBI74" s="880"/>
      <c r="FBJ74" s="880"/>
      <c r="FBK74" s="880"/>
      <c r="FBL74" s="880"/>
      <c r="FBM74" s="880"/>
      <c r="FBN74" s="880"/>
      <c r="FBO74" s="880"/>
      <c r="FBP74" s="880"/>
      <c r="FBQ74" s="880"/>
      <c r="FBR74" s="880"/>
      <c r="FBS74" s="880"/>
      <c r="FBT74" s="880"/>
      <c r="FBU74" s="880"/>
      <c r="FBV74" s="880"/>
      <c r="FBW74" s="880"/>
      <c r="FBX74" s="880"/>
      <c r="FBY74" s="880"/>
      <c r="FBZ74" s="880"/>
      <c r="FCA74" s="880"/>
      <c r="FCB74" s="880"/>
      <c r="FCC74" s="880"/>
      <c r="FCD74" s="880"/>
      <c r="FCE74" s="880"/>
      <c r="FCF74" s="880"/>
      <c r="FCG74" s="880"/>
      <c r="FCH74" s="880"/>
      <c r="FCI74" s="880"/>
      <c r="FCJ74" s="880"/>
      <c r="FCK74" s="880"/>
      <c r="FCL74" s="880"/>
      <c r="FCM74" s="880"/>
      <c r="FCN74" s="880"/>
      <c r="FCO74" s="880"/>
      <c r="FCP74" s="880"/>
      <c r="FCQ74" s="880"/>
      <c r="FCR74" s="880"/>
      <c r="FCS74" s="880"/>
      <c r="FCT74" s="880"/>
      <c r="FCU74" s="880"/>
      <c r="FCV74" s="880"/>
      <c r="FCW74" s="880"/>
      <c r="FCX74" s="880"/>
      <c r="FCY74" s="880"/>
      <c r="FCZ74" s="880"/>
      <c r="FDA74" s="880"/>
      <c r="FDB74" s="880"/>
      <c r="FDC74" s="880"/>
      <c r="FDD74" s="880"/>
      <c r="FDE74" s="880"/>
      <c r="FDF74" s="880"/>
      <c r="FDG74" s="880"/>
      <c r="FDH74" s="880"/>
      <c r="FDI74" s="880"/>
      <c r="FDJ74" s="880"/>
      <c r="FDK74" s="880"/>
      <c r="FDL74" s="880"/>
      <c r="FDM74" s="880"/>
      <c r="FDN74" s="880"/>
      <c r="FDO74" s="880"/>
      <c r="FDP74" s="880"/>
      <c r="FDQ74" s="880"/>
      <c r="FDR74" s="880"/>
      <c r="FDS74" s="880"/>
      <c r="FDT74" s="880"/>
      <c r="FDU74" s="880"/>
      <c r="FDV74" s="880"/>
      <c r="FDW74" s="880"/>
      <c r="FDX74" s="880"/>
      <c r="FDY74" s="880"/>
      <c r="FDZ74" s="880"/>
      <c r="FEA74" s="880"/>
      <c r="FEB74" s="880"/>
      <c r="FEC74" s="880"/>
      <c r="FED74" s="880"/>
      <c r="FEE74" s="880"/>
      <c r="FEF74" s="880"/>
      <c r="FEG74" s="880"/>
      <c r="FEH74" s="880"/>
      <c r="FEI74" s="880"/>
      <c r="FEJ74" s="880"/>
      <c r="FEK74" s="880"/>
      <c r="FEL74" s="880"/>
      <c r="FEM74" s="880"/>
      <c r="FEN74" s="880"/>
      <c r="FEO74" s="880"/>
      <c r="FEP74" s="880"/>
      <c r="FEQ74" s="880"/>
      <c r="FER74" s="880"/>
      <c r="FES74" s="880"/>
      <c r="FET74" s="880"/>
      <c r="FEU74" s="880"/>
      <c r="FEV74" s="880"/>
      <c r="FEW74" s="880"/>
      <c r="FEX74" s="880"/>
      <c r="FEY74" s="880"/>
      <c r="FEZ74" s="880"/>
      <c r="FFA74" s="880"/>
      <c r="FFB74" s="880"/>
      <c r="FFC74" s="880"/>
      <c r="FFD74" s="880"/>
      <c r="FFE74" s="880"/>
      <c r="FFF74" s="880"/>
      <c r="FFG74" s="880"/>
      <c r="FFH74" s="880"/>
      <c r="FFI74" s="880"/>
      <c r="FFJ74" s="880"/>
      <c r="FFK74" s="880"/>
      <c r="FFL74" s="880"/>
      <c r="FFM74" s="880"/>
      <c r="FFN74" s="880"/>
      <c r="FFO74" s="880"/>
      <c r="FFP74" s="880"/>
      <c r="FFQ74" s="880"/>
      <c r="FFR74" s="880"/>
      <c r="FFS74" s="880"/>
      <c r="FFT74" s="880"/>
      <c r="FFU74" s="880"/>
      <c r="FFV74" s="880"/>
      <c r="FFW74" s="880"/>
      <c r="FFX74" s="880"/>
      <c r="FFY74" s="880"/>
      <c r="FFZ74" s="880"/>
      <c r="FGA74" s="880"/>
      <c r="FGB74" s="880"/>
      <c r="FGC74" s="880"/>
      <c r="FGD74" s="880"/>
      <c r="FGE74" s="880"/>
      <c r="FGF74" s="880"/>
      <c r="FGG74" s="880"/>
      <c r="FGH74" s="880"/>
      <c r="FGI74" s="880"/>
      <c r="FGJ74" s="880"/>
      <c r="FGK74" s="880"/>
      <c r="FGL74" s="880"/>
      <c r="FGM74" s="880"/>
      <c r="FGN74" s="880"/>
      <c r="FGO74" s="880"/>
      <c r="FGP74" s="880"/>
      <c r="FGQ74" s="880"/>
      <c r="FGR74" s="880"/>
      <c r="FGS74" s="880"/>
      <c r="FGT74" s="880"/>
      <c r="FGU74" s="880"/>
      <c r="FGV74" s="880"/>
      <c r="FGW74" s="880"/>
      <c r="FGX74" s="880"/>
      <c r="FGY74" s="880"/>
      <c r="FGZ74" s="880"/>
      <c r="FHA74" s="880"/>
      <c r="FHB74" s="880"/>
      <c r="FHC74" s="880"/>
      <c r="FHD74" s="880"/>
      <c r="FHE74" s="880"/>
      <c r="FHF74" s="880"/>
      <c r="FHG74" s="880"/>
      <c r="FHH74" s="880"/>
      <c r="FHI74" s="880"/>
      <c r="FHJ74" s="880"/>
      <c r="FHK74" s="880"/>
      <c r="FHL74" s="880"/>
      <c r="FHM74" s="880"/>
      <c r="FHN74" s="880"/>
      <c r="FHO74" s="880"/>
      <c r="FHP74" s="880"/>
      <c r="FHQ74" s="880"/>
      <c r="FHR74" s="880"/>
      <c r="FHS74" s="880"/>
      <c r="FHT74" s="880"/>
      <c r="FHU74" s="880"/>
      <c r="FHV74" s="880"/>
      <c r="FHW74" s="880"/>
      <c r="FHX74" s="880"/>
      <c r="FHY74" s="880"/>
      <c r="FHZ74" s="880"/>
      <c r="FIA74" s="880"/>
      <c r="FIB74" s="880"/>
      <c r="FIC74" s="880"/>
      <c r="FID74" s="880"/>
      <c r="FIE74" s="880"/>
      <c r="FIF74" s="880"/>
      <c r="FIG74" s="880"/>
      <c r="FIH74" s="880"/>
      <c r="FII74" s="880"/>
      <c r="FIJ74" s="880"/>
      <c r="FIK74" s="880"/>
      <c r="FIL74" s="880"/>
      <c r="FIM74" s="880"/>
      <c r="FIN74" s="880"/>
      <c r="FIO74" s="880"/>
      <c r="FIP74" s="880"/>
      <c r="FIQ74" s="880"/>
      <c r="FIR74" s="880"/>
      <c r="FIS74" s="880"/>
      <c r="FIT74" s="880"/>
      <c r="FIU74" s="880"/>
      <c r="FIV74" s="880"/>
      <c r="FIW74" s="880"/>
      <c r="FIX74" s="880"/>
      <c r="FIY74" s="880"/>
      <c r="FIZ74" s="880"/>
      <c r="FJA74" s="880"/>
      <c r="FJB74" s="880"/>
      <c r="FJC74" s="880"/>
      <c r="FJD74" s="880"/>
      <c r="FJE74" s="880"/>
      <c r="FJF74" s="880"/>
      <c r="FJG74" s="880"/>
      <c r="FJH74" s="880"/>
      <c r="FJI74" s="880"/>
      <c r="FJJ74" s="880"/>
      <c r="FJK74" s="880"/>
      <c r="FJL74" s="880"/>
      <c r="FJM74" s="880"/>
      <c r="FJN74" s="880"/>
      <c r="FJO74" s="880"/>
      <c r="FJP74" s="880"/>
      <c r="FJQ74" s="880"/>
      <c r="FJR74" s="880"/>
      <c r="FJS74" s="880"/>
      <c r="FJT74" s="880"/>
      <c r="FJU74" s="880"/>
      <c r="FJV74" s="880"/>
      <c r="FJW74" s="880"/>
      <c r="FJX74" s="880"/>
      <c r="FJY74" s="880"/>
      <c r="FJZ74" s="880"/>
      <c r="FKA74" s="880"/>
      <c r="FKB74" s="880"/>
      <c r="FKC74" s="880"/>
      <c r="FKD74" s="880"/>
      <c r="FKE74" s="880"/>
      <c r="FKF74" s="880"/>
      <c r="FKG74" s="880"/>
      <c r="FKH74" s="880"/>
      <c r="FKI74" s="880"/>
      <c r="FKJ74" s="880"/>
      <c r="FKK74" s="880"/>
      <c r="FKL74" s="880"/>
      <c r="FKM74" s="880"/>
      <c r="FKN74" s="880"/>
      <c r="FKO74" s="880"/>
      <c r="FKP74" s="880"/>
      <c r="FKQ74" s="880"/>
      <c r="FKR74" s="880"/>
      <c r="FKS74" s="880"/>
      <c r="FKT74" s="880"/>
      <c r="FKU74" s="880"/>
      <c r="FKV74" s="880"/>
      <c r="FKW74" s="880"/>
      <c r="FKX74" s="880"/>
      <c r="FKY74" s="880"/>
      <c r="FKZ74" s="880"/>
      <c r="FLA74" s="880"/>
      <c r="FLB74" s="880"/>
      <c r="FLC74" s="880"/>
      <c r="FLD74" s="880"/>
      <c r="FLE74" s="880"/>
      <c r="FLF74" s="880"/>
      <c r="FLG74" s="880"/>
      <c r="FLH74" s="880"/>
      <c r="FLI74" s="880"/>
      <c r="FLJ74" s="880"/>
      <c r="FLK74" s="880"/>
      <c r="FLL74" s="880"/>
      <c r="FLM74" s="880"/>
      <c r="FLN74" s="880"/>
      <c r="FLO74" s="880"/>
      <c r="FLP74" s="880"/>
      <c r="FLQ74" s="880"/>
      <c r="FLR74" s="880"/>
      <c r="FLS74" s="880"/>
      <c r="FLT74" s="880"/>
      <c r="FLU74" s="880"/>
      <c r="FLV74" s="880"/>
      <c r="FLW74" s="880"/>
      <c r="FLX74" s="880"/>
      <c r="FLY74" s="880"/>
      <c r="FLZ74" s="880"/>
      <c r="FMA74" s="880"/>
      <c r="FMB74" s="880"/>
      <c r="FMC74" s="880"/>
      <c r="FMD74" s="880"/>
      <c r="FME74" s="880"/>
      <c r="FMF74" s="880"/>
      <c r="FMG74" s="880"/>
      <c r="FMH74" s="880"/>
      <c r="FMI74" s="880"/>
      <c r="FMJ74" s="880"/>
      <c r="FMK74" s="880"/>
      <c r="FML74" s="880"/>
      <c r="FMM74" s="880"/>
      <c r="FMN74" s="880"/>
      <c r="FMO74" s="880"/>
      <c r="FMP74" s="880"/>
      <c r="FMQ74" s="880"/>
      <c r="FMR74" s="880"/>
      <c r="FMS74" s="880"/>
      <c r="FMT74" s="880"/>
      <c r="FMU74" s="880"/>
      <c r="FMV74" s="880"/>
      <c r="FMW74" s="880"/>
      <c r="FMX74" s="880"/>
      <c r="FMY74" s="880"/>
      <c r="FMZ74" s="880"/>
      <c r="FNA74" s="880"/>
      <c r="FNB74" s="880"/>
      <c r="FNC74" s="880"/>
      <c r="FND74" s="880"/>
      <c r="FNE74" s="880"/>
      <c r="FNF74" s="880"/>
      <c r="FNG74" s="880"/>
      <c r="FNH74" s="880"/>
      <c r="FNI74" s="880"/>
      <c r="FNJ74" s="880"/>
      <c r="FNK74" s="880"/>
      <c r="FNL74" s="880"/>
      <c r="FNM74" s="880"/>
      <c r="FNN74" s="880"/>
      <c r="FNO74" s="880"/>
      <c r="FNP74" s="880"/>
      <c r="FNQ74" s="880"/>
      <c r="FNR74" s="880"/>
      <c r="FNS74" s="880"/>
      <c r="FNT74" s="880"/>
      <c r="FNU74" s="880"/>
      <c r="FNV74" s="880"/>
      <c r="FNW74" s="880"/>
      <c r="FNX74" s="880"/>
      <c r="FNY74" s="880"/>
      <c r="FNZ74" s="880"/>
      <c r="FOA74" s="880"/>
      <c r="FOB74" s="880"/>
      <c r="FOC74" s="880"/>
      <c r="FOD74" s="880"/>
      <c r="FOE74" s="880"/>
      <c r="FOF74" s="880"/>
      <c r="FOG74" s="880"/>
      <c r="FOH74" s="880"/>
      <c r="FOI74" s="880"/>
      <c r="FOJ74" s="880"/>
      <c r="FOK74" s="880"/>
      <c r="FOL74" s="880"/>
      <c r="FOM74" s="880"/>
      <c r="FON74" s="880"/>
      <c r="FOO74" s="880"/>
      <c r="FOP74" s="880"/>
      <c r="FOQ74" s="880"/>
      <c r="FOR74" s="880"/>
      <c r="FOS74" s="880"/>
      <c r="FOT74" s="880"/>
      <c r="FOU74" s="880"/>
      <c r="FOV74" s="880"/>
      <c r="FOW74" s="880"/>
      <c r="FOX74" s="880"/>
      <c r="FOY74" s="880"/>
      <c r="FOZ74" s="880"/>
      <c r="FPA74" s="880"/>
      <c r="FPB74" s="880"/>
      <c r="FPC74" s="880"/>
      <c r="FPD74" s="880"/>
      <c r="FPE74" s="880"/>
      <c r="FPF74" s="880"/>
      <c r="FPG74" s="880"/>
      <c r="FPH74" s="880"/>
      <c r="FPI74" s="880"/>
      <c r="FPJ74" s="880"/>
      <c r="FPK74" s="880"/>
      <c r="FPL74" s="880"/>
      <c r="FPM74" s="880"/>
      <c r="FPN74" s="880"/>
      <c r="FPO74" s="880"/>
      <c r="FPP74" s="880"/>
      <c r="FPQ74" s="880"/>
      <c r="FPR74" s="880"/>
      <c r="FPS74" s="880"/>
      <c r="FPT74" s="880"/>
      <c r="FPU74" s="880"/>
      <c r="FPV74" s="880"/>
      <c r="FPW74" s="880"/>
      <c r="FPX74" s="880"/>
      <c r="FPY74" s="880"/>
      <c r="FPZ74" s="880"/>
      <c r="FQA74" s="880"/>
      <c r="FQB74" s="880"/>
      <c r="FQC74" s="880"/>
      <c r="FQD74" s="880"/>
      <c r="FQE74" s="880"/>
      <c r="FQF74" s="880"/>
      <c r="FQG74" s="880"/>
      <c r="FQH74" s="880"/>
      <c r="FQI74" s="880"/>
      <c r="FQJ74" s="880"/>
      <c r="FQK74" s="880"/>
      <c r="FQL74" s="880"/>
      <c r="FQM74" s="880"/>
      <c r="FQN74" s="880"/>
      <c r="FQO74" s="880"/>
      <c r="FQP74" s="880"/>
      <c r="FQQ74" s="880"/>
      <c r="FQR74" s="880"/>
      <c r="FQS74" s="880"/>
      <c r="FQT74" s="880"/>
      <c r="FQU74" s="880"/>
      <c r="FQV74" s="880"/>
      <c r="FQW74" s="880"/>
      <c r="FQX74" s="880"/>
      <c r="FQY74" s="880"/>
      <c r="FQZ74" s="880"/>
      <c r="FRA74" s="880"/>
      <c r="FRB74" s="880"/>
      <c r="FRC74" s="880"/>
      <c r="FRD74" s="880"/>
      <c r="FRE74" s="880"/>
      <c r="FRF74" s="880"/>
      <c r="FRG74" s="880"/>
      <c r="FRH74" s="880"/>
      <c r="FRI74" s="880"/>
      <c r="FRJ74" s="880"/>
      <c r="FRK74" s="880"/>
      <c r="FRL74" s="880"/>
      <c r="FRM74" s="880"/>
      <c r="FRN74" s="880"/>
      <c r="FRO74" s="880"/>
      <c r="FRP74" s="880"/>
      <c r="FRQ74" s="880"/>
      <c r="FRR74" s="880"/>
      <c r="FRS74" s="880"/>
      <c r="FRT74" s="880"/>
      <c r="FRU74" s="880"/>
      <c r="FRV74" s="880"/>
      <c r="FRW74" s="880"/>
      <c r="FRX74" s="880"/>
      <c r="FRY74" s="880"/>
      <c r="FRZ74" s="880"/>
      <c r="FSA74" s="880"/>
      <c r="FSB74" s="880"/>
      <c r="FSC74" s="880"/>
      <c r="FSD74" s="880"/>
      <c r="FSE74" s="880"/>
      <c r="FSF74" s="880"/>
      <c r="FSG74" s="880"/>
      <c r="FSH74" s="880"/>
      <c r="FSI74" s="880"/>
      <c r="FSJ74" s="880"/>
      <c r="FSK74" s="880"/>
      <c r="FSL74" s="880"/>
      <c r="FSM74" s="880"/>
      <c r="FSN74" s="880"/>
      <c r="FSO74" s="880"/>
      <c r="FSP74" s="880"/>
      <c r="FSQ74" s="880"/>
      <c r="FSR74" s="880"/>
      <c r="FSS74" s="880"/>
      <c r="FST74" s="880"/>
      <c r="FSU74" s="880"/>
      <c r="FSV74" s="880"/>
      <c r="FSW74" s="880"/>
      <c r="FSX74" s="880"/>
      <c r="FSY74" s="880"/>
      <c r="FSZ74" s="880"/>
      <c r="FTA74" s="880"/>
      <c r="FTB74" s="880"/>
      <c r="FTC74" s="880"/>
      <c r="FTD74" s="880"/>
      <c r="FTE74" s="880"/>
      <c r="FTF74" s="880"/>
      <c r="FTG74" s="880"/>
      <c r="FTH74" s="880"/>
      <c r="FTI74" s="880"/>
      <c r="FTJ74" s="880"/>
      <c r="FTK74" s="880"/>
      <c r="FTL74" s="880"/>
      <c r="FTM74" s="880"/>
      <c r="FTN74" s="880"/>
      <c r="FTO74" s="880"/>
      <c r="FTP74" s="880"/>
      <c r="FTQ74" s="880"/>
      <c r="FTR74" s="880"/>
      <c r="FTS74" s="880"/>
      <c r="FTT74" s="880"/>
      <c r="FTU74" s="880"/>
      <c r="FTV74" s="880"/>
      <c r="FTW74" s="880"/>
      <c r="FTX74" s="880"/>
      <c r="FTY74" s="880"/>
      <c r="FTZ74" s="880"/>
      <c r="FUA74" s="880"/>
      <c r="FUB74" s="880"/>
      <c r="FUC74" s="880"/>
      <c r="FUD74" s="880"/>
      <c r="FUE74" s="880"/>
      <c r="FUF74" s="880"/>
      <c r="FUG74" s="880"/>
      <c r="FUH74" s="880"/>
      <c r="FUI74" s="880"/>
      <c r="FUJ74" s="880"/>
      <c r="FUK74" s="880"/>
      <c r="FUL74" s="880"/>
      <c r="FUM74" s="880"/>
      <c r="FUN74" s="880"/>
      <c r="FUO74" s="880"/>
      <c r="FUP74" s="880"/>
      <c r="FUQ74" s="880"/>
      <c r="FUR74" s="880"/>
      <c r="FUS74" s="880"/>
      <c r="FUT74" s="880"/>
      <c r="FUU74" s="880"/>
      <c r="FUV74" s="880"/>
      <c r="FUW74" s="880"/>
      <c r="FUX74" s="880"/>
      <c r="FUY74" s="880"/>
      <c r="FUZ74" s="880"/>
      <c r="FVA74" s="880"/>
      <c r="FVB74" s="880"/>
      <c r="FVC74" s="880"/>
      <c r="FVD74" s="880"/>
      <c r="FVE74" s="880"/>
      <c r="FVF74" s="880"/>
      <c r="FVG74" s="880"/>
      <c r="FVH74" s="880"/>
      <c r="FVI74" s="880"/>
      <c r="FVJ74" s="880"/>
      <c r="FVK74" s="880"/>
      <c r="FVL74" s="880"/>
      <c r="FVM74" s="880"/>
      <c r="FVN74" s="880"/>
      <c r="FVO74" s="880"/>
      <c r="FVP74" s="880"/>
      <c r="FVQ74" s="880"/>
      <c r="FVR74" s="880"/>
      <c r="FVS74" s="880"/>
      <c r="FVT74" s="880"/>
      <c r="FVU74" s="880"/>
      <c r="FVV74" s="880"/>
      <c r="FVW74" s="880"/>
      <c r="FVX74" s="880"/>
      <c r="FVY74" s="880"/>
      <c r="FVZ74" s="880"/>
      <c r="FWA74" s="880"/>
      <c r="FWB74" s="880"/>
      <c r="FWC74" s="880"/>
      <c r="FWD74" s="880"/>
      <c r="FWE74" s="880"/>
      <c r="FWF74" s="880"/>
      <c r="FWG74" s="880"/>
      <c r="FWH74" s="880"/>
      <c r="FWI74" s="880"/>
      <c r="FWJ74" s="880"/>
      <c r="FWK74" s="880"/>
      <c r="FWL74" s="880"/>
      <c r="FWM74" s="880"/>
      <c r="FWN74" s="880"/>
      <c r="FWO74" s="880"/>
      <c r="FWP74" s="880"/>
      <c r="FWQ74" s="880"/>
      <c r="FWR74" s="880"/>
      <c r="FWS74" s="880"/>
      <c r="FWT74" s="880"/>
      <c r="FWU74" s="880"/>
      <c r="FWV74" s="880"/>
      <c r="FWW74" s="880"/>
      <c r="FWX74" s="880"/>
      <c r="FWY74" s="880"/>
      <c r="FWZ74" s="880"/>
      <c r="FXA74" s="880"/>
      <c r="FXB74" s="880"/>
      <c r="FXC74" s="880"/>
      <c r="FXD74" s="880"/>
      <c r="FXE74" s="880"/>
      <c r="FXF74" s="880"/>
      <c r="FXG74" s="880"/>
      <c r="FXH74" s="880"/>
      <c r="FXI74" s="880"/>
      <c r="FXJ74" s="880"/>
      <c r="FXK74" s="880"/>
      <c r="FXL74" s="880"/>
      <c r="FXM74" s="880"/>
      <c r="FXN74" s="880"/>
      <c r="FXO74" s="880"/>
      <c r="FXP74" s="880"/>
      <c r="FXQ74" s="880"/>
      <c r="FXR74" s="880"/>
      <c r="FXS74" s="880"/>
      <c r="FXT74" s="880"/>
      <c r="FXU74" s="880"/>
      <c r="FXV74" s="880"/>
      <c r="FXW74" s="880"/>
      <c r="FXX74" s="880"/>
      <c r="FXY74" s="880"/>
      <c r="FXZ74" s="880"/>
      <c r="FYA74" s="880"/>
      <c r="FYB74" s="880"/>
      <c r="FYC74" s="880"/>
      <c r="FYD74" s="880"/>
      <c r="FYE74" s="880"/>
      <c r="FYF74" s="880"/>
      <c r="FYG74" s="880"/>
      <c r="FYH74" s="880"/>
      <c r="FYI74" s="880"/>
      <c r="FYJ74" s="880"/>
      <c r="FYK74" s="880"/>
      <c r="FYL74" s="880"/>
      <c r="FYM74" s="880"/>
      <c r="FYN74" s="880"/>
      <c r="FYO74" s="880"/>
      <c r="FYP74" s="880"/>
      <c r="FYQ74" s="880"/>
      <c r="FYR74" s="880"/>
      <c r="FYS74" s="880"/>
      <c r="FYT74" s="880"/>
      <c r="FYU74" s="880"/>
      <c r="FYV74" s="880"/>
      <c r="FYW74" s="880"/>
      <c r="FYX74" s="880"/>
      <c r="FYY74" s="880"/>
      <c r="FYZ74" s="880"/>
      <c r="FZA74" s="880"/>
      <c r="FZB74" s="880"/>
      <c r="FZC74" s="880"/>
      <c r="FZD74" s="880"/>
      <c r="FZE74" s="880"/>
      <c r="FZF74" s="880"/>
      <c r="FZG74" s="880"/>
      <c r="FZH74" s="880"/>
      <c r="FZI74" s="880"/>
      <c r="FZJ74" s="880"/>
      <c r="FZK74" s="880"/>
      <c r="FZL74" s="880"/>
      <c r="FZM74" s="880"/>
      <c r="FZN74" s="880"/>
      <c r="FZO74" s="880"/>
      <c r="FZP74" s="880"/>
      <c r="FZQ74" s="880"/>
      <c r="FZR74" s="880"/>
      <c r="FZS74" s="880"/>
      <c r="FZT74" s="880"/>
      <c r="FZU74" s="880"/>
      <c r="FZV74" s="880"/>
      <c r="FZW74" s="880"/>
      <c r="FZX74" s="880"/>
      <c r="FZY74" s="880"/>
      <c r="FZZ74" s="880"/>
      <c r="GAA74" s="880"/>
      <c r="GAB74" s="880"/>
      <c r="GAC74" s="880"/>
      <c r="GAD74" s="880"/>
      <c r="GAE74" s="880"/>
      <c r="GAF74" s="880"/>
      <c r="GAG74" s="880"/>
      <c r="GAH74" s="880"/>
      <c r="GAI74" s="880"/>
      <c r="GAJ74" s="880"/>
      <c r="GAK74" s="880"/>
      <c r="GAL74" s="880"/>
      <c r="GAM74" s="880"/>
      <c r="GAN74" s="880"/>
      <c r="GAO74" s="880"/>
      <c r="GAP74" s="880"/>
      <c r="GAQ74" s="880"/>
      <c r="GAR74" s="880"/>
      <c r="GAS74" s="880"/>
      <c r="GAT74" s="880"/>
      <c r="GAU74" s="880"/>
      <c r="GAV74" s="880"/>
      <c r="GAW74" s="880"/>
      <c r="GAX74" s="880"/>
      <c r="GAY74" s="880"/>
      <c r="GAZ74" s="880"/>
      <c r="GBA74" s="880"/>
      <c r="GBB74" s="880"/>
      <c r="GBC74" s="880"/>
      <c r="GBD74" s="880"/>
      <c r="GBE74" s="880"/>
      <c r="GBF74" s="880"/>
      <c r="GBG74" s="880"/>
      <c r="GBH74" s="880"/>
      <c r="GBI74" s="880"/>
      <c r="GBJ74" s="880"/>
      <c r="GBK74" s="880"/>
      <c r="GBL74" s="880"/>
      <c r="GBM74" s="880"/>
      <c r="GBN74" s="880"/>
      <c r="GBO74" s="880"/>
      <c r="GBP74" s="880"/>
      <c r="GBQ74" s="880"/>
      <c r="GBR74" s="880"/>
      <c r="GBS74" s="880"/>
      <c r="GBT74" s="880"/>
      <c r="GBU74" s="880"/>
      <c r="GBV74" s="880"/>
      <c r="GBW74" s="880"/>
      <c r="GBX74" s="880"/>
      <c r="GBY74" s="880"/>
      <c r="GBZ74" s="880"/>
      <c r="GCA74" s="880"/>
      <c r="GCB74" s="880"/>
      <c r="GCC74" s="880"/>
      <c r="GCD74" s="880"/>
      <c r="GCE74" s="880"/>
      <c r="GCF74" s="880"/>
      <c r="GCG74" s="880"/>
      <c r="GCH74" s="880"/>
      <c r="GCI74" s="880"/>
      <c r="GCJ74" s="880"/>
      <c r="GCK74" s="880"/>
      <c r="GCL74" s="880"/>
      <c r="GCM74" s="880"/>
      <c r="GCN74" s="880"/>
      <c r="GCO74" s="880"/>
      <c r="GCP74" s="880"/>
      <c r="GCQ74" s="880"/>
      <c r="GCR74" s="880"/>
      <c r="GCS74" s="880"/>
      <c r="GCT74" s="880"/>
      <c r="GCU74" s="880"/>
      <c r="GCV74" s="880"/>
      <c r="GCW74" s="880"/>
      <c r="GCX74" s="880"/>
      <c r="GCY74" s="880"/>
      <c r="GCZ74" s="880"/>
      <c r="GDA74" s="880"/>
      <c r="GDB74" s="880"/>
      <c r="GDC74" s="880"/>
      <c r="GDD74" s="880"/>
      <c r="GDE74" s="880"/>
      <c r="GDF74" s="880"/>
      <c r="GDG74" s="880"/>
      <c r="GDH74" s="880"/>
      <c r="GDI74" s="880"/>
      <c r="GDJ74" s="880"/>
      <c r="GDK74" s="880"/>
      <c r="GDL74" s="880"/>
      <c r="GDM74" s="880"/>
      <c r="GDN74" s="880"/>
      <c r="GDO74" s="880"/>
      <c r="GDP74" s="880"/>
      <c r="GDQ74" s="880"/>
      <c r="GDR74" s="880"/>
      <c r="GDS74" s="880"/>
      <c r="GDT74" s="880"/>
      <c r="GDU74" s="880"/>
      <c r="GDV74" s="880"/>
      <c r="GDW74" s="880"/>
      <c r="GDX74" s="880"/>
      <c r="GDY74" s="880"/>
      <c r="GDZ74" s="880"/>
      <c r="GEA74" s="880"/>
      <c r="GEB74" s="880"/>
      <c r="GEC74" s="880"/>
      <c r="GED74" s="880"/>
      <c r="GEE74" s="880"/>
      <c r="GEF74" s="880"/>
      <c r="GEG74" s="880"/>
      <c r="GEH74" s="880"/>
      <c r="GEI74" s="880"/>
      <c r="GEJ74" s="880"/>
      <c r="GEK74" s="880"/>
      <c r="GEL74" s="880"/>
      <c r="GEM74" s="880"/>
      <c r="GEN74" s="880"/>
      <c r="GEO74" s="880"/>
      <c r="GEP74" s="880"/>
      <c r="GEQ74" s="880"/>
      <c r="GER74" s="880"/>
      <c r="GES74" s="880"/>
      <c r="GET74" s="880"/>
      <c r="GEU74" s="880"/>
      <c r="GEV74" s="880"/>
      <c r="GEW74" s="880"/>
      <c r="GEX74" s="880"/>
      <c r="GEY74" s="880"/>
      <c r="GEZ74" s="880"/>
      <c r="GFA74" s="880"/>
      <c r="GFB74" s="880"/>
      <c r="GFC74" s="880"/>
      <c r="GFD74" s="880"/>
      <c r="GFE74" s="880"/>
      <c r="GFF74" s="880"/>
      <c r="GFG74" s="880"/>
      <c r="GFH74" s="880"/>
      <c r="GFI74" s="880"/>
      <c r="GFJ74" s="880"/>
      <c r="GFK74" s="880"/>
      <c r="GFL74" s="880"/>
      <c r="GFM74" s="880"/>
      <c r="GFN74" s="880"/>
      <c r="GFO74" s="880"/>
      <c r="GFP74" s="880"/>
      <c r="GFQ74" s="880"/>
      <c r="GFR74" s="880"/>
      <c r="GFS74" s="880"/>
      <c r="GFT74" s="880"/>
      <c r="GFU74" s="880"/>
      <c r="GFV74" s="880"/>
      <c r="GFW74" s="880"/>
      <c r="GFX74" s="880"/>
      <c r="GFY74" s="880"/>
      <c r="GFZ74" s="880"/>
      <c r="GGA74" s="880"/>
      <c r="GGB74" s="880"/>
      <c r="GGC74" s="880"/>
      <c r="GGD74" s="880"/>
      <c r="GGE74" s="880"/>
      <c r="GGF74" s="880"/>
      <c r="GGG74" s="880"/>
      <c r="GGH74" s="880"/>
      <c r="GGI74" s="880"/>
      <c r="GGJ74" s="880"/>
      <c r="GGK74" s="880"/>
      <c r="GGL74" s="880"/>
      <c r="GGM74" s="880"/>
      <c r="GGN74" s="880"/>
      <c r="GGO74" s="880"/>
      <c r="GGP74" s="880"/>
      <c r="GGQ74" s="880"/>
      <c r="GGR74" s="880"/>
      <c r="GGS74" s="880"/>
      <c r="GGT74" s="880"/>
      <c r="GGU74" s="880"/>
      <c r="GGV74" s="880"/>
      <c r="GGW74" s="880"/>
      <c r="GGX74" s="880"/>
      <c r="GGY74" s="880"/>
      <c r="GGZ74" s="880"/>
      <c r="GHA74" s="880"/>
      <c r="GHB74" s="880"/>
      <c r="GHC74" s="880"/>
      <c r="GHD74" s="880"/>
      <c r="GHE74" s="880"/>
      <c r="GHF74" s="880"/>
      <c r="GHG74" s="880"/>
      <c r="GHH74" s="880"/>
      <c r="GHI74" s="880"/>
      <c r="GHJ74" s="880"/>
      <c r="GHK74" s="880"/>
      <c r="GHL74" s="880"/>
      <c r="GHM74" s="880"/>
      <c r="GHN74" s="880"/>
      <c r="GHO74" s="880"/>
      <c r="GHP74" s="880"/>
      <c r="GHQ74" s="880"/>
      <c r="GHR74" s="880"/>
      <c r="GHS74" s="880"/>
      <c r="GHT74" s="880"/>
      <c r="GHU74" s="880"/>
      <c r="GHV74" s="880"/>
      <c r="GHW74" s="880"/>
      <c r="GHX74" s="880"/>
      <c r="GHY74" s="880"/>
      <c r="GHZ74" s="880"/>
      <c r="GIA74" s="880"/>
      <c r="GIB74" s="880"/>
      <c r="GIC74" s="880"/>
      <c r="GID74" s="880"/>
      <c r="GIE74" s="880"/>
      <c r="GIF74" s="880"/>
      <c r="GIG74" s="880"/>
      <c r="GIH74" s="880"/>
      <c r="GII74" s="880"/>
      <c r="GIJ74" s="880"/>
      <c r="GIK74" s="880"/>
      <c r="GIL74" s="880"/>
      <c r="GIM74" s="880"/>
      <c r="GIN74" s="880"/>
      <c r="GIO74" s="880"/>
      <c r="GIP74" s="880"/>
      <c r="GIQ74" s="880"/>
      <c r="GIR74" s="880"/>
      <c r="GIS74" s="880"/>
      <c r="GIT74" s="880"/>
      <c r="GIU74" s="880"/>
      <c r="GIV74" s="880"/>
      <c r="GIW74" s="880"/>
      <c r="GIX74" s="880"/>
      <c r="GIY74" s="880"/>
      <c r="GIZ74" s="880"/>
      <c r="GJA74" s="880"/>
      <c r="GJB74" s="880"/>
      <c r="GJC74" s="880"/>
      <c r="GJD74" s="880"/>
      <c r="GJE74" s="880"/>
      <c r="GJF74" s="880"/>
      <c r="GJG74" s="880"/>
      <c r="GJH74" s="880"/>
      <c r="GJI74" s="880"/>
      <c r="GJJ74" s="880"/>
      <c r="GJK74" s="880"/>
      <c r="GJL74" s="880"/>
      <c r="GJM74" s="880"/>
      <c r="GJN74" s="880"/>
      <c r="GJO74" s="880"/>
      <c r="GJP74" s="880"/>
      <c r="GJQ74" s="880"/>
      <c r="GJR74" s="880"/>
      <c r="GJS74" s="880"/>
      <c r="GJT74" s="880"/>
      <c r="GJU74" s="880"/>
      <c r="GJV74" s="880"/>
      <c r="GJW74" s="880"/>
      <c r="GJX74" s="880"/>
      <c r="GJY74" s="880"/>
      <c r="GJZ74" s="880"/>
      <c r="GKA74" s="880"/>
      <c r="GKB74" s="880"/>
      <c r="GKC74" s="880"/>
      <c r="GKD74" s="880"/>
      <c r="GKE74" s="880"/>
      <c r="GKF74" s="880"/>
      <c r="GKG74" s="880"/>
      <c r="GKH74" s="880"/>
      <c r="GKI74" s="880"/>
      <c r="GKJ74" s="880"/>
      <c r="GKK74" s="880"/>
      <c r="GKL74" s="880"/>
      <c r="GKM74" s="880"/>
      <c r="GKN74" s="880"/>
      <c r="GKO74" s="880"/>
      <c r="GKP74" s="880"/>
      <c r="GKQ74" s="880"/>
      <c r="GKR74" s="880"/>
      <c r="GKS74" s="880"/>
      <c r="GKT74" s="880"/>
      <c r="GKU74" s="880"/>
      <c r="GKV74" s="880"/>
      <c r="GKW74" s="880"/>
      <c r="GKX74" s="880"/>
      <c r="GKY74" s="880"/>
      <c r="GKZ74" s="880"/>
      <c r="GLA74" s="880"/>
      <c r="GLB74" s="880"/>
      <c r="GLC74" s="880"/>
      <c r="GLD74" s="880"/>
      <c r="GLE74" s="880"/>
      <c r="GLF74" s="880"/>
      <c r="GLG74" s="880"/>
      <c r="GLH74" s="880"/>
      <c r="GLI74" s="880"/>
      <c r="GLJ74" s="880"/>
      <c r="GLK74" s="880"/>
      <c r="GLL74" s="880"/>
      <c r="GLM74" s="880"/>
      <c r="GLN74" s="880"/>
      <c r="GLO74" s="880"/>
      <c r="GLP74" s="880"/>
      <c r="GLQ74" s="880"/>
      <c r="GLR74" s="880"/>
      <c r="GLS74" s="880"/>
      <c r="GLT74" s="880"/>
      <c r="GLU74" s="880"/>
      <c r="GLV74" s="880"/>
      <c r="GLW74" s="880"/>
      <c r="GLX74" s="880"/>
      <c r="GLY74" s="880"/>
      <c r="GLZ74" s="880"/>
      <c r="GMA74" s="880"/>
      <c r="GMB74" s="880"/>
      <c r="GMC74" s="880"/>
      <c r="GMD74" s="880"/>
      <c r="GME74" s="880"/>
      <c r="GMF74" s="880"/>
      <c r="GMG74" s="880"/>
      <c r="GMH74" s="880"/>
      <c r="GMI74" s="880"/>
      <c r="GMJ74" s="880"/>
      <c r="GMK74" s="880"/>
      <c r="GML74" s="880"/>
      <c r="GMM74" s="880"/>
      <c r="GMN74" s="880"/>
      <c r="GMO74" s="880"/>
      <c r="GMP74" s="880"/>
      <c r="GMQ74" s="880"/>
      <c r="GMR74" s="880"/>
      <c r="GMS74" s="880"/>
      <c r="GMT74" s="880"/>
      <c r="GMU74" s="880"/>
      <c r="GMV74" s="880"/>
      <c r="GMW74" s="880"/>
      <c r="GMX74" s="880"/>
      <c r="GMY74" s="880"/>
      <c r="GMZ74" s="880"/>
      <c r="GNA74" s="880"/>
      <c r="GNB74" s="880"/>
      <c r="GNC74" s="880"/>
      <c r="GND74" s="880"/>
      <c r="GNE74" s="880"/>
      <c r="GNF74" s="880"/>
      <c r="GNG74" s="880"/>
      <c r="GNH74" s="880"/>
      <c r="GNI74" s="880"/>
      <c r="GNJ74" s="880"/>
      <c r="GNK74" s="880"/>
      <c r="GNL74" s="880"/>
      <c r="GNM74" s="880"/>
      <c r="GNN74" s="880"/>
      <c r="GNO74" s="880"/>
      <c r="GNP74" s="880"/>
      <c r="GNQ74" s="880"/>
      <c r="GNR74" s="880"/>
      <c r="GNS74" s="880"/>
      <c r="GNT74" s="880"/>
      <c r="GNU74" s="880"/>
      <c r="GNV74" s="880"/>
      <c r="GNW74" s="880"/>
      <c r="GNY74" s="880"/>
      <c r="GNZ74" s="880"/>
      <c r="GOA74" s="880"/>
      <c r="GOB74" s="880"/>
      <c r="GOC74" s="880"/>
      <c r="GOD74" s="880"/>
      <c r="GOE74" s="880"/>
      <c r="GOF74" s="880"/>
      <c r="GOG74" s="880"/>
      <c r="GOH74" s="880"/>
      <c r="GOI74" s="880"/>
      <c r="GOJ74" s="880"/>
      <c r="GOK74" s="880"/>
      <c r="GOL74" s="880"/>
      <c r="GOM74" s="880"/>
      <c r="GON74" s="880"/>
      <c r="GOO74" s="880"/>
      <c r="GOP74" s="880"/>
      <c r="GOQ74" s="880"/>
      <c r="GOR74" s="880"/>
      <c r="GOS74" s="880"/>
      <c r="GOT74" s="880"/>
      <c r="GOU74" s="880"/>
      <c r="GOV74" s="880"/>
      <c r="GOW74" s="880"/>
      <c r="GOX74" s="880"/>
      <c r="GOY74" s="880"/>
      <c r="GOZ74" s="880"/>
      <c r="GPA74" s="880"/>
      <c r="GPB74" s="880"/>
      <c r="GPC74" s="880"/>
      <c r="GPD74" s="880"/>
      <c r="GPE74" s="880"/>
      <c r="GPF74" s="880"/>
      <c r="GPG74" s="880"/>
      <c r="GPH74" s="880"/>
      <c r="GPI74" s="880"/>
      <c r="GPJ74" s="880"/>
      <c r="GPK74" s="880"/>
      <c r="GPL74" s="880"/>
      <c r="GPM74" s="880"/>
      <c r="GPN74" s="880"/>
      <c r="GPO74" s="880"/>
      <c r="GPP74" s="880"/>
      <c r="GPQ74" s="880"/>
      <c r="GPR74" s="880"/>
      <c r="GPS74" s="880"/>
      <c r="GPT74" s="880"/>
      <c r="GPU74" s="880"/>
      <c r="GPV74" s="880"/>
      <c r="GPW74" s="880"/>
      <c r="GPX74" s="880"/>
      <c r="GPY74" s="880"/>
      <c r="GPZ74" s="880"/>
      <c r="GQA74" s="880"/>
      <c r="GQB74" s="880"/>
      <c r="GQC74" s="880"/>
      <c r="GQD74" s="880"/>
      <c r="GQE74" s="880"/>
      <c r="GQF74" s="880"/>
      <c r="GQG74" s="880"/>
      <c r="GQH74" s="880"/>
      <c r="GQI74" s="880"/>
      <c r="GQJ74" s="880"/>
      <c r="GQK74" s="880"/>
      <c r="GQL74" s="880"/>
      <c r="GQM74" s="880"/>
      <c r="GQN74" s="880"/>
      <c r="GQO74" s="880"/>
      <c r="GQP74" s="880"/>
      <c r="GQQ74" s="880"/>
      <c r="GQR74" s="880"/>
      <c r="GQS74" s="880"/>
      <c r="GQT74" s="880"/>
      <c r="GQU74" s="880"/>
      <c r="GQV74" s="880"/>
      <c r="GQW74" s="880"/>
      <c r="GQX74" s="880"/>
      <c r="GQY74" s="880"/>
      <c r="GQZ74" s="880"/>
      <c r="GRA74" s="880"/>
      <c r="GRB74" s="880"/>
      <c r="GRC74" s="880"/>
      <c r="GRD74" s="880"/>
      <c r="GRE74" s="880"/>
      <c r="GRF74" s="880"/>
      <c r="GRG74" s="880"/>
      <c r="GRH74" s="880"/>
      <c r="GRI74" s="880"/>
      <c r="GRJ74" s="880"/>
      <c r="GRK74" s="880"/>
      <c r="GRL74" s="880"/>
      <c r="GRM74" s="880"/>
      <c r="GRN74" s="880"/>
      <c r="GRO74" s="880"/>
      <c r="GRP74" s="880"/>
      <c r="GRQ74" s="880"/>
      <c r="GRR74" s="880"/>
      <c r="GRS74" s="880"/>
      <c r="GRT74" s="880"/>
      <c r="GRU74" s="880"/>
      <c r="GRV74" s="880"/>
      <c r="GRW74" s="880"/>
      <c r="GRX74" s="880"/>
      <c r="GRY74" s="880"/>
      <c r="GRZ74" s="880"/>
      <c r="GSA74" s="880"/>
      <c r="GSB74" s="880"/>
      <c r="GSC74" s="880"/>
      <c r="GSD74" s="880"/>
      <c r="GSE74" s="880"/>
      <c r="GSF74" s="880"/>
      <c r="GSG74" s="880"/>
      <c r="GSH74" s="880"/>
      <c r="GSI74" s="880"/>
      <c r="GSJ74" s="880"/>
      <c r="GSK74" s="880"/>
      <c r="GSL74" s="880"/>
      <c r="GSM74" s="880"/>
      <c r="GSN74" s="880"/>
      <c r="GSO74" s="880"/>
      <c r="GSP74" s="880"/>
      <c r="GSQ74" s="880"/>
      <c r="GSR74" s="880"/>
      <c r="GSS74" s="880"/>
      <c r="GST74" s="880"/>
      <c r="GSU74" s="880"/>
      <c r="GSV74" s="880"/>
      <c r="GSW74" s="880"/>
      <c r="GSX74" s="880"/>
      <c r="GSY74" s="880"/>
      <c r="GSZ74" s="880"/>
      <c r="GTA74" s="880"/>
      <c r="GTB74" s="880"/>
      <c r="GTC74" s="880"/>
      <c r="GTD74" s="880"/>
      <c r="GTE74" s="880"/>
      <c r="GTF74" s="880"/>
      <c r="GTG74" s="880"/>
      <c r="GTH74" s="880"/>
      <c r="GTI74" s="880"/>
      <c r="GTJ74" s="880"/>
      <c r="GTK74" s="880"/>
      <c r="GTL74" s="880"/>
      <c r="GTM74" s="880"/>
      <c r="GTN74" s="880"/>
      <c r="GTO74" s="880"/>
      <c r="GTP74" s="880"/>
      <c r="GTQ74" s="880"/>
      <c r="GTR74" s="880"/>
      <c r="GTS74" s="880"/>
      <c r="GTT74" s="880"/>
      <c r="GTU74" s="880"/>
      <c r="GTV74" s="880"/>
      <c r="GTW74" s="880"/>
      <c r="GTX74" s="880"/>
      <c r="GTY74" s="880"/>
      <c r="GTZ74" s="880"/>
      <c r="GUA74" s="880"/>
      <c r="GUB74" s="880"/>
      <c r="GUC74" s="880"/>
      <c r="GUD74" s="880"/>
      <c r="GUE74" s="880"/>
      <c r="GUF74" s="880"/>
      <c r="GUG74" s="880"/>
      <c r="GUH74" s="880"/>
      <c r="GUI74" s="880"/>
      <c r="GUJ74" s="880"/>
      <c r="GUK74" s="880"/>
      <c r="GUL74" s="880"/>
      <c r="GUM74" s="880"/>
      <c r="GUN74" s="880"/>
      <c r="GUO74" s="880"/>
      <c r="GUP74" s="880"/>
      <c r="GUQ74" s="880"/>
      <c r="GUR74" s="880"/>
      <c r="GUS74" s="880"/>
      <c r="GUT74" s="880"/>
      <c r="GUU74" s="880"/>
      <c r="GUV74" s="880"/>
      <c r="GUW74" s="880"/>
      <c r="GUX74" s="880"/>
      <c r="GUY74" s="880"/>
      <c r="GUZ74" s="880"/>
      <c r="GVA74" s="880"/>
      <c r="GVB74" s="880"/>
      <c r="GVC74" s="880"/>
      <c r="GVD74" s="880"/>
      <c r="GVE74" s="880"/>
      <c r="GVF74" s="880"/>
      <c r="GVG74" s="880"/>
      <c r="GVH74" s="880"/>
      <c r="GVI74" s="880"/>
      <c r="GVJ74" s="880"/>
      <c r="GVK74" s="880"/>
      <c r="GVL74" s="880"/>
      <c r="GVM74" s="880"/>
      <c r="GVN74" s="880"/>
      <c r="GVO74" s="880"/>
      <c r="GVP74" s="880"/>
      <c r="GVQ74" s="880"/>
      <c r="GVR74" s="880"/>
      <c r="GVS74" s="880"/>
      <c r="GVT74" s="880"/>
      <c r="GVU74" s="880"/>
      <c r="GVV74" s="880"/>
      <c r="GVW74" s="880"/>
      <c r="GVX74" s="880"/>
      <c r="GVY74" s="880"/>
      <c r="GVZ74" s="880"/>
      <c r="GWA74" s="880"/>
      <c r="GWB74" s="880"/>
      <c r="GWC74" s="880"/>
      <c r="GWD74" s="880"/>
      <c r="GWE74" s="880"/>
      <c r="GWF74" s="880"/>
      <c r="GWG74" s="880"/>
      <c r="GWH74" s="880"/>
      <c r="GWI74" s="880"/>
      <c r="GWJ74" s="880"/>
      <c r="GWK74" s="880"/>
      <c r="GWL74" s="880"/>
      <c r="GWM74" s="880"/>
      <c r="GWN74" s="880"/>
      <c r="GWO74" s="880"/>
      <c r="GWP74" s="880"/>
      <c r="GWQ74" s="880"/>
      <c r="GWR74" s="880"/>
      <c r="GWS74" s="880"/>
      <c r="GWT74" s="880"/>
      <c r="GWU74" s="880"/>
      <c r="GWV74" s="880"/>
      <c r="GWW74" s="880"/>
      <c r="GWX74" s="880"/>
      <c r="GWY74" s="880"/>
      <c r="GWZ74" s="880"/>
      <c r="GXA74" s="880"/>
      <c r="GXB74" s="880"/>
      <c r="GXC74" s="880"/>
      <c r="GXD74" s="880"/>
      <c r="GXE74" s="880"/>
      <c r="GXF74" s="880"/>
      <c r="GXG74" s="880"/>
      <c r="GXH74" s="880"/>
      <c r="GXI74" s="880"/>
      <c r="GXJ74" s="880"/>
      <c r="GXK74" s="880"/>
      <c r="GXL74" s="880"/>
      <c r="GXM74" s="880"/>
      <c r="GXN74" s="880"/>
      <c r="GXO74" s="880"/>
      <c r="GXP74" s="880"/>
      <c r="GXQ74" s="880"/>
      <c r="GXR74" s="880"/>
      <c r="GXS74" s="880"/>
      <c r="GXT74" s="880"/>
      <c r="GXU74" s="880"/>
      <c r="GXV74" s="880"/>
      <c r="GXW74" s="880"/>
      <c r="GXX74" s="880"/>
      <c r="GXY74" s="880"/>
      <c r="GXZ74" s="880"/>
      <c r="GYA74" s="880"/>
      <c r="GYB74" s="880"/>
      <c r="GYC74" s="880"/>
      <c r="GYD74" s="880"/>
      <c r="GYE74" s="880"/>
      <c r="GYF74" s="880"/>
      <c r="GYG74" s="880"/>
      <c r="GYH74" s="880"/>
      <c r="GYI74" s="880"/>
      <c r="GYJ74" s="880"/>
      <c r="GYK74" s="880"/>
      <c r="GYL74" s="880"/>
      <c r="GYM74" s="880"/>
      <c r="GYN74" s="880"/>
      <c r="GYO74" s="880"/>
      <c r="GYP74" s="880"/>
      <c r="GYQ74" s="880"/>
      <c r="GYR74" s="880"/>
      <c r="GYS74" s="880"/>
      <c r="GYT74" s="880"/>
      <c r="GYU74" s="880"/>
      <c r="GYV74" s="880"/>
      <c r="GYW74" s="880"/>
      <c r="GYX74" s="880"/>
      <c r="GYY74" s="880"/>
      <c r="GYZ74" s="880"/>
      <c r="GZA74" s="880"/>
      <c r="GZB74" s="880"/>
      <c r="GZC74" s="880"/>
      <c r="GZD74" s="880"/>
      <c r="GZE74" s="880"/>
      <c r="GZF74" s="880"/>
      <c r="GZG74" s="880"/>
      <c r="GZH74" s="880"/>
      <c r="GZI74" s="880"/>
      <c r="GZJ74" s="880"/>
      <c r="GZK74" s="880"/>
      <c r="GZL74" s="880"/>
      <c r="GZM74" s="880"/>
      <c r="GZN74" s="880"/>
      <c r="GZO74" s="880"/>
      <c r="GZP74" s="880"/>
      <c r="GZQ74" s="880"/>
      <c r="GZR74" s="880"/>
      <c r="GZS74" s="880"/>
      <c r="GZT74" s="880"/>
      <c r="GZU74" s="880"/>
      <c r="GZV74" s="880"/>
      <c r="GZW74" s="880"/>
      <c r="GZX74" s="880"/>
      <c r="GZY74" s="880"/>
      <c r="GZZ74" s="880"/>
      <c r="HAA74" s="880"/>
      <c r="HAB74" s="880"/>
      <c r="HAC74" s="880"/>
      <c r="HAD74" s="880"/>
      <c r="HAE74" s="880"/>
      <c r="HAF74" s="880"/>
      <c r="HAG74" s="880"/>
      <c r="HAH74" s="880"/>
      <c r="HAI74" s="880"/>
      <c r="HAJ74" s="880"/>
      <c r="HAK74" s="880"/>
      <c r="HAL74" s="880"/>
      <c r="HAM74" s="880"/>
      <c r="HAN74" s="880"/>
      <c r="HAO74" s="880"/>
      <c r="HAP74" s="880"/>
      <c r="HAQ74" s="880"/>
      <c r="HAR74" s="880"/>
      <c r="HAS74" s="880"/>
      <c r="HAT74" s="880"/>
      <c r="HAU74" s="880"/>
      <c r="HAV74" s="880"/>
      <c r="HAW74" s="880"/>
      <c r="HAX74" s="880"/>
      <c r="HAY74" s="880"/>
      <c r="HAZ74" s="880"/>
      <c r="HBA74" s="880"/>
      <c r="HBB74" s="880"/>
      <c r="HBC74" s="880"/>
      <c r="HBD74" s="880"/>
      <c r="HBE74" s="880"/>
      <c r="HBF74" s="880"/>
      <c r="HBG74" s="880"/>
      <c r="HBH74" s="880"/>
      <c r="HBI74" s="880"/>
      <c r="HBJ74" s="880"/>
      <c r="HBK74" s="880"/>
      <c r="HBL74" s="880"/>
      <c r="HBM74" s="880"/>
      <c r="HBN74" s="880"/>
      <c r="HBO74" s="880"/>
      <c r="HBP74" s="880"/>
      <c r="HBQ74" s="880"/>
      <c r="HBR74" s="880"/>
      <c r="HBS74" s="880"/>
      <c r="HBT74" s="880"/>
      <c r="HBU74" s="880"/>
      <c r="HBV74" s="880"/>
      <c r="HBW74" s="880"/>
      <c r="HBX74" s="880"/>
      <c r="HBY74" s="880"/>
      <c r="HBZ74" s="880"/>
      <c r="HCA74" s="880"/>
      <c r="HCB74" s="880"/>
      <c r="HCC74" s="880"/>
      <c r="HCD74" s="880"/>
      <c r="HCE74" s="880"/>
      <c r="HCF74" s="880"/>
      <c r="HCG74" s="880"/>
      <c r="HCH74" s="880"/>
      <c r="HCI74" s="880"/>
      <c r="HCJ74" s="880"/>
      <c r="HCK74" s="880"/>
      <c r="HCL74" s="880"/>
      <c r="HCM74" s="880"/>
      <c r="HCN74" s="880"/>
      <c r="HCO74" s="880"/>
      <c r="HCP74" s="880"/>
      <c r="HCQ74" s="880"/>
      <c r="HCR74" s="880"/>
      <c r="HCS74" s="880"/>
      <c r="HCT74" s="880"/>
      <c r="HCU74" s="880"/>
      <c r="HCV74" s="880"/>
      <c r="HCW74" s="880"/>
      <c r="HCX74" s="880"/>
      <c r="HCY74" s="880"/>
      <c r="HCZ74" s="880"/>
      <c r="HDA74" s="880"/>
      <c r="HDB74" s="880"/>
      <c r="HDC74" s="880"/>
      <c r="HDD74" s="880"/>
      <c r="HDE74" s="880"/>
      <c r="HDF74" s="880"/>
      <c r="HDG74" s="880"/>
      <c r="HDH74" s="880"/>
      <c r="HDI74" s="880"/>
      <c r="HDJ74" s="880"/>
      <c r="HDK74" s="880"/>
      <c r="HDL74" s="880"/>
      <c r="HDM74" s="880"/>
      <c r="HDN74" s="880"/>
      <c r="HDO74" s="880"/>
      <c r="HDP74" s="880"/>
      <c r="HDQ74" s="880"/>
      <c r="HDR74" s="880"/>
      <c r="HDS74" s="880"/>
      <c r="HDT74" s="880"/>
      <c r="HDU74" s="880"/>
      <c r="HDV74" s="880"/>
      <c r="HDW74" s="880"/>
      <c r="HDX74" s="880"/>
      <c r="HDY74" s="880"/>
      <c r="HDZ74" s="880"/>
      <c r="HEA74" s="880"/>
      <c r="HEB74" s="880"/>
      <c r="HEC74" s="880"/>
      <c r="HED74" s="880"/>
      <c r="HEE74" s="880"/>
      <c r="HEF74" s="880"/>
      <c r="HEG74" s="880"/>
      <c r="HEH74" s="880"/>
      <c r="HEI74" s="880"/>
      <c r="HEJ74" s="880"/>
      <c r="HEK74" s="880"/>
      <c r="HEL74" s="880"/>
      <c r="HEM74" s="880"/>
      <c r="HEN74" s="880"/>
      <c r="HEO74" s="880"/>
      <c r="HEP74" s="880"/>
      <c r="HEQ74" s="880"/>
      <c r="HER74" s="880"/>
      <c r="HES74" s="880"/>
      <c r="HET74" s="880"/>
      <c r="HEU74" s="880"/>
      <c r="HEV74" s="880"/>
      <c r="HEW74" s="880"/>
      <c r="HEX74" s="880"/>
      <c r="HEY74" s="880"/>
      <c r="HEZ74" s="880"/>
      <c r="HFA74" s="880"/>
      <c r="HFB74" s="880"/>
      <c r="HFC74" s="880"/>
      <c r="HFD74" s="880"/>
      <c r="HFE74" s="880"/>
      <c r="HFF74" s="880"/>
      <c r="HFG74" s="880"/>
      <c r="HFH74" s="880"/>
      <c r="HFI74" s="880"/>
      <c r="HFJ74" s="880"/>
      <c r="HFK74" s="880"/>
      <c r="HFL74" s="880"/>
      <c r="HFM74" s="880"/>
      <c r="HFN74" s="880"/>
      <c r="HFO74" s="880"/>
      <c r="HFP74" s="880"/>
      <c r="HFQ74" s="880"/>
      <c r="HFR74" s="880"/>
      <c r="HFS74" s="880"/>
      <c r="HFT74" s="880"/>
      <c r="HFU74" s="880"/>
      <c r="HFV74" s="880"/>
      <c r="HFW74" s="880"/>
      <c r="HFX74" s="880"/>
      <c r="HFY74" s="880"/>
      <c r="HFZ74" s="880"/>
      <c r="HGA74" s="880"/>
      <c r="HGB74" s="880"/>
      <c r="HGC74" s="880"/>
      <c r="HGD74" s="880"/>
      <c r="HGE74" s="880"/>
      <c r="HGF74" s="880"/>
      <c r="HGG74" s="880"/>
      <c r="HGH74" s="880"/>
      <c r="HGI74" s="880"/>
      <c r="HGJ74" s="880"/>
      <c r="HGK74" s="880"/>
      <c r="HGL74" s="880"/>
      <c r="HGM74" s="880"/>
      <c r="HGN74" s="880"/>
      <c r="HGO74" s="880"/>
      <c r="HGP74" s="880"/>
      <c r="HGQ74" s="880"/>
      <c r="HGR74" s="880"/>
      <c r="HGS74" s="880"/>
      <c r="HGT74" s="880"/>
      <c r="HGU74" s="880"/>
      <c r="HGV74" s="880"/>
      <c r="HGW74" s="880"/>
      <c r="HGX74" s="880"/>
      <c r="HGY74" s="880"/>
      <c r="HGZ74" s="880"/>
      <c r="HHA74" s="880"/>
      <c r="HHB74" s="880"/>
      <c r="HHC74" s="880"/>
      <c r="HHD74" s="880"/>
      <c r="HHE74" s="880"/>
      <c r="HHF74" s="880"/>
      <c r="HHG74" s="880"/>
      <c r="HHH74" s="880"/>
      <c r="HHI74" s="880"/>
      <c r="HHJ74" s="880"/>
      <c r="HHK74" s="880"/>
      <c r="HHL74" s="880"/>
      <c r="HHM74" s="880"/>
      <c r="HHN74" s="880"/>
      <c r="HHO74" s="880"/>
      <c r="HHP74" s="880"/>
      <c r="HHQ74" s="880"/>
      <c r="HHR74" s="880"/>
      <c r="HHS74" s="880"/>
      <c r="HHT74" s="880"/>
      <c r="HHU74" s="880"/>
      <c r="HHV74" s="880"/>
      <c r="HHW74" s="880"/>
      <c r="HHX74" s="880"/>
      <c r="HHY74" s="880"/>
      <c r="HHZ74" s="880"/>
      <c r="HIA74" s="880"/>
      <c r="HIB74" s="880"/>
      <c r="HIC74" s="880"/>
      <c r="HID74" s="880"/>
      <c r="HIE74" s="880"/>
      <c r="HIF74" s="880"/>
      <c r="HIG74" s="880"/>
      <c r="HIH74" s="880"/>
      <c r="HII74" s="880"/>
      <c r="HIJ74" s="880"/>
      <c r="HIK74" s="880"/>
      <c r="HIL74" s="880"/>
      <c r="HIM74" s="880"/>
      <c r="HIN74" s="880"/>
      <c r="HIO74" s="880"/>
      <c r="HIP74" s="880"/>
      <c r="HIQ74" s="880"/>
      <c r="HIR74" s="880"/>
      <c r="HIS74" s="880"/>
      <c r="HIT74" s="880"/>
      <c r="HIU74" s="880"/>
      <c r="HIV74" s="880"/>
      <c r="HIW74" s="880"/>
      <c r="HIX74" s="880"/>
      <c r="HIY74" s="880"/>
      <c r="HIZ74" s="880"/>
      <c r="HJA74" s="880"/>
      <c r="HJB74" s="880"/>
      <c r="HJC74" s="880"/>
      <c r="HJD74" s="880"/>
      <c r="HJE74" s="880"/>
      <c r="HJF74" s="880"/>
      <c r="HJG74" s="880"/>
      <c r="HJH74" s="880"/>
      <c r="HJI74" s="880"/>
      <c r="HJJ74" s="880"/>
      <c r="HJK74" s="880"/>
      <c r="HJL74" s="880"/>
      <c r="HJM74" s="880"/>
      <c r="HJN74" s="880"/>
      <c r="HJO74" s="880"/>
      <c r="HJP74" s="880"/>
      <c r="HJQ74" s="880"/>
      <c r="HJR74" s="880"/>
      <c r="HJS74" s="880"/>
      <c r="HJT74" s="880"/>
      <c r="HJU74" s="880"/>
      <c r="HJV74" s="880"/>
      <c r="HJW74" s="880"/>
      <c r="HJX74" s="880"/>
      <c r="HJY74" s="880"/>
      <c r="HJZ74" s="880"/>
      <c r="HKA74" s="880"/>
      <c r="HKB74" s="880"/>
      <c r="HKC74" s="880"/>
      <c r="HKD74" s="880"/>
      <c r="HKE74" s="880"/>
      <c r="HKF74" s="880"/>
      <c r="HKG74" s="880"/>
      <c r="HKH74" s="880"/>
      <c r="HKI74" s="880"/>
      <c r="HKJ74" s="880"/>
      <c r="HKK74" s="880"/>
      <c r="HKL74" s="880"/>
      <c r="HKM74" s="880"/>
      <c r="HKN74" s="880"/>
      <c r="HKO74" s="880"/>
      <c r="HKP74" s="880"/>
      <c r="HKQ74" s="880"/>
      <c r="HKR74" s="880"/>
      <c r="HKS74" s="880"/>
      <c r="HKT74" s="880"/>
      <c r="HKU74" s="880"/>
      <c r="HKV74" s="880"/>
      <c r="HKW74" s="880"/>
      <c r="HKX74" s="880"/>
      <c r="HKY74" s="880"/>
      <c r="HKZ74" s="880"/>
      <c r="HLA74" s="880"/>
      <c r="HLB74" s="880"/>
      <c r="HLC74" s="880"/>
      <c r="HLD74" s="880"/>
      <c r="HLE74" s="880"/>
      <c r="HLF74" s="880"/>
      <c r="HLG74" s="880"/>
      <c r="HLH74" s="880"/>
      <c r="HLI74" s="880"/>
      <c r="HLJ74" s="880"/>
      <c r="HLK74" s="880"/>
      <c r="HLL74" s="880"/>
      <c r="HLM74" s="880"/>
      <c r="HLN74" s="880"/>
      <c r="HLO74" s="880"/>
      <c r="HLP74" s="880"/>
      <c r="HLQ74" s="880"/>
      <c r="HLR74" s="880"/>
      <c r="HLS74" s="880"/>
      <c r="HLT74" s="880"/>
      <c r="HLU74" s="880"/>
      <c r="HLV74" s="880"/>
      <c r="HLW74" s="880"/>
      <c r="HLX74" s="880"/>
      <c r="HLY74" s="880"/>
      <c r="HLZ74" s="880"/>
      <c r="HMA74" s="880"/>
      <c r="HMB74" s="880"/>
      <c r="HMC74" s="880"/>
      <c r="HMD74" s="880"/>
      <c r="HME74" s="880"/>
      <c r="HMF74" s="880"/>
      <c r="HMG74" s="880"/>
      <c r="HMH74" s="880"/>
      <c r="HMI74" s="880"/>
      <c r="HMJ74" s="880"/>
      <c r="HMK74" s="880"/>
      <c r="HML74" s="880"/>
      <c r="HMM74" s="880"/>
      <c r="HMN74" s="880"/>
      <c r="HMO74" s="880"/>
      <c r="HMP74" s="880"/>
      <c r="HMQ74" s="880"/>
      <c r="HMR74" s="880"/>
      <c r="HMS74" s="880"/>
      <c r="HMT74" s="880"/>
      <c r="HMU74" s="880"/>
      <c r="HMV74" s="880"/>
      <c r="HMW74" s="880"/>
      <c r="HMX74" s="880"/>
      <c r="HMY74" s="880"/>
      <c r="HMZ74" s="880"/>
      <c r="HNA74" s="880"/>
      <c r="HNB74" s="880"/>
      <c r="HNC74" s="880"/>
      <c r="HND74" s="880"/>
      <c r="HNE74" s="880"/>
      <c r="HNF74" s="880"/>
      <c r="HNG74" s="880"/>
      <c r="HNH74" s="880"/>
      <c r="HNI74" s="880"/>
      <c r="HNJ74" s="880"/>
      <c r="HNK74" s="880"/>
      <c r="HNL74" s="880"/>
      <c r="HNM74" s="880"/>
      <c r="HNN74" s="880"/>
      <c r="HNO74" s="880"/>
      <c r="HNP74" s="880"/>
      <c r="HNQ74" s="880"/>
      <c r="HNR74" s="880"/>
      <c r="HNS74" s="880"/>
      <c r="HNT74" s="880"/>
      <c r="HNU74" s="880"/>
      <c r="HNV74" s="880"/>
      <c r="HNW74" s="880"/>
      <c r="HNX74" s="880"/>
      <c r="HNY74" s="880"/>
      <c r="HNZ74" s="880"/>
      <c r="HOA74" s="880"/>
      <c r="HOB74" s="880"/>
      <c r="HOC74" s="880"/>
      <c r="HOD74" s="880"/>
      <c r="HOE74" s="880"/>
      <c r="HOF74" s="880"/>
      <c r="HOG74" s="880"/>
      <c r="HOH74" s="880"/>
      <c r="HOI74" s="880"/>
      <c r="HOJ74" s="880"/>
      <c r="HOK74" s="880"/>
      <c r="HOL74" s="880"/>
      <c r="HOM74" s="880"/>
      <c r="HON74" s="880"/>
      <c r="HOO74" s="880"/>
      <c r="HOP74" s="880"/>
      <c r="HOQ74" s="880"/>
      <c r="HOR74" s="880"/>
      <c r="HOS74" s="880"/>
      <c r="HOT74" s="880"/>
      <c r="HOU74" s="880"/>
      <c r="HOV74" s="880"/>
      <c r="HOW74" s="880"/>
      <c r="HOX74" s="880"/>
      <c r="HOY74" s="880"/>
      <c r="HOZ74" s="880"/>
      <c r="HPA74" s="880"/>
      <c r="HPB74" s="880"/>
      <c r="HPC74" s="880"/>
      <c r="HPD74" s="880"/>
      <c r="HPE74" s="880"/>
      <c r="HPF74" s="880"/>
      <c r="HPG74" s="880"/>
      <c r="HPH74" s="880"/>
      <c r="HPI74" s="880"/>
      <c r="HPJ74" s="880"/>
      <c r="HPK74" s="880"/>
      <c r="HPL74" s="880"/>
      <c r="HPM74" s="880"/>
      <c r="HPN74" s="880"/>
      <c r="HPO74" s="880"/>
      <c r="HPP74" s="880"/>
      <c r="HPQ74" s="880"/>
      <c r="HPR74" s="880"/>
      <c r="HPS74" s="880"/>
      <c r="HPT74" s="880"/>
      <c r="HPU74" s="880"/>
      <c r="HPV74" s="880"/>
      <c r="HPW74" s="880"/>
      <c r="HPX74" s="880"/>
      <c r="HPY74" s="880"/>
      <c r="HPZ74" s="880"/>
      <c r="HQA74" s="880"/>
      <c r="HQB74" s="880"/>
      <c r="HQC74" s="880"/>
      <c r="HQD74" s="880"/>
      <c r="HQE74" s="880"/>
      <c r="HQF74" s="880"/>
      <c r="HQG74" s="880"/>
      <c r="HQH74" s="880"/>
      <c r="HQI74" s="880"/>
      <c r="HQJ74" s="880"/>
      <c r="HQK74" s="880"/>
      <c r="HQL74" s="880"/>
      <c r="HQM74" s="880"/>
      <c r="HQN74" s="880"/>
      <c r="HQO74" s="880"/>
      <c r="HQP74" s="880"/>
      <c r="HQQ74" s="880"/>
      <c r="HQR74" s="880"/>
      <c r="HQS74" s="880"/>
      <c r="HQT74" s="880"/>
      <c r="HQU74" s="880"/>
      <c r="HQV74" s="880"/>
      <c r="HQW74" s="880"/>
      <c r="HQX74" s="880"/>
      <c r="HQY74" s="880"/>
      <c r="HQZ74" s="880"/>
      <c r="HRA74" s="880"/>
      <c r="HRB74" s="880"/>
      <c r="HRC74" s="880"/>
      <c r="HRD74" s="880"/>
      <c r="HRE74" s="880"/>
      <c r="HRF74" s="880"/>
      <c r="HRG74" s="880"/>
      <c r="HRH74" s="880"/>
      <c r="HRI74" s="880"/>
      <c r="HRJ74" s="880"/>
      <c r="HRK74" s="880"/>
      <c r="HRL74" s="880"/>
      <c r="HRM74" s="880"/>
      <c r="HRN74" s="880"/>
      <c r="HRO74" s="880"/>
      <c r="HRP74" s="880"/>
      <c r="HRQ74" s="880"/>
      <c r="HRR74" s="880"/>
      <c r="HRS74" s="880"/>
      <c r="HRT74" s="880"/>
      <c r="HRU74" s="880"/>
      <c r="HRV74" s="880"/>
      <c r="HRW74" s="880"/>
      <c r="HRX74" s="880"/>
      <c r="HRY74" s="880"/>
      <c r="HRZ74" s="880"/>
      <c r="HSA74" s="880"/>
      <c r="HSB74" s="880"/>
      <c r="HSC74" s="880"/>
      <c r="HSD74" s="880"/>
      <c r="HSE74" s="880"/>
      <c r="HSF74" s="880"/>
      <c r="HSG74" s="880"/>
      <c r="HSH74" s="880"/>
      <c r="HSI74" s="880"/>
      <c r="HSJ74" s="880"/>
      <c r="HSK74" s="880"/>
      <c r="HSL74" s="880"/>
      <c r="HSM74" s="880"/>
      <c r="HSN74" s="880"/>
      <c r="HSO74" s="880"/>
      <c r="HSP74" s="880"/>
      <c r="HSQ74" s="880"/>
      <c r="HSR74" s="880"/>
      <c r="HSS74" s="880"/>
      <c r="HST74" s="880"/>
      <c r="HSU74" s="880"/>
      <c r="HSV74" s="880"/>
      <c r="HSW74" s="880"/>
      <c r="HSX74" s="880"/>
      <c r="HSY74" s="880"/>
      <c r="HSZ74" s="880"/>
      <c r="HTA74" s="880"/>
      <c r="HTB74" s="880"/>
      <c r="HTC74" s="880"/>
      <c r="HTD74" s="880"/>
      <c r="HTE74" s="880"/>
      <c r="HTF74" s="880"/>
      <c r="HTG74" s="880"/>
      <c r="HTH74" s="880"/>
      <c r="HTI74" s="880"/>
      <c r="HTJ74" s="880"/>
      <c r="HTK74" s="880"/>
      <c r="HTL74" s="880"/>
      <c r="HTM74" s="880"/>
      <c r="HTN74" s="880"/>
      <c r="HTO74" s="880"/>
      <c r="HTP74" s="880"/>
      <c r="HTQ74" s="880"/>
      <c r="HTR74" s="880"/>
      <c r="HTS74" s="880"/>
      <c r="HTT74" s="880"/>
      <c r="HTU74" s="880"/>
      <c r="HTV74" s="880"/>
      <c r="HTW74" s="880"/>
      <c r="HTX74" s="880"/>
      <c r="HTY74" s="880"/>
      <c r="HTZ74" s="880"/>
      <c r="HUA74" s="880"/>
      <c r="HUB74" s="880"/>
      <c r="HUC74" s="880"/>
      <c r="HUD74" s="880"/>
      <c r="HUE74" s="880"/>
      <c r="HUF74" s="880"/>
      <c r="HUG74" s="880"/>
      <c r="HUH74" s="880"/>
      <c r="HUI74" s="880"/>
      <c r="HUJ74" s="880"/>
      <c r="HUK74" s="880"/>
      <c r="HUL74" s="880"/>
      <c r="HUM74" s="880"/>
      <c r="HUN74" s="880"/>
      <c r="HUO74" s="880"/>
      <c r="HUP74" s="880"/>
      <c r="HUQ74" s="880"/>
      <c r="HUR74" s="880"/>
      <c r="HUS74" s="880"/>
      <c r="HUT74" s="880"/>
      <c r="HUU74" s="880"/>
      <c r="HUV74" s="880"/>
      <c r="HUW74" s="880"/>
      <c r="HUX74" s="880"/>
      <c r="HUY74" s="880"/>
      <c r="HUZ74" s="880"/>
      <c r="HVA74" s="880"/>
      <c r="HVB74" s="880"/>
      <c r="HVC74" s="880"/>
      <c r="HVD74" s="880"/>
      <c r="HVE74" s="880"/>
      <c r="HVF74" s="880"/>
      <c r="HVG74" s="880"/>
      <c r="HVH74" s="880"/>
      <c r="HVI74" s="880"/>
      <c r="HVJ74" s="880"/>
      <c r="HVK74" s="880"/>
      <c r="HVL74" s="880"/>
      <c r="HVM74" s="880"/>
      <c r="HVN74" s="880"/>
      <c r="HVO74" s="880"/>
      <c r="HVP74" s="880"/>
      <c r="HVQ74" s="880"/>
      <c r="HVR74" s="880"/>
      <c r="HVS74" s="880"/>
      <c r="HVT74" s="880"/>
      <c r="HVU74" s="880"/>
      <c r="HVV74" s="880"/>
      <c r="HVW74" s="880"/>
      <c r="HVX74" s="880"/>
      <c r="HVY74" s="880"/>
      <c r="HVZ74" s="880"/>
      <c r="HWA74" s="880"/>
      <c r="HWB74" s="880"/>
      <c r="HWC74" s="880"/>
      <c r="HWD74" s="880"/>
      <c r="HWE74" s="880"/>
      <c r="HWF74" s="880"/>
      <c r="HWG74" s="880"/>
      <c r="HWH74" s="880"/>
      <c r="HWI74" s="880"/>
      <c r="HWJ74" s="880"/>
      <c r="HWK74" s="880"/>
      <c r="HWL74" s="880"/>
      <c r="HWM74" s="880"/>
      <c r="HWN74" s="880"/>
      <c r="HWO74" s="880"/>
      <c r="HWP74" s="880"/>
      <c r="HWQ74" s="880"/>
      <c r="HWR74" s="880"/>
      <c r="HWS74" s="880"/>
      <c r="HWT74" s="880"/>
      <c r="HWU74" s="880"/>
      <c r="HWV74" s="880"/>
      <c r="HWW74" s="880"/>
      <c r="HWX74" s="880"/>
      <c r="HWY74" s="880"/>
      <c r="HWZ74" s="880"/>
      <c r="HXA74" s="880"/>
      <c r="HXB74" s="880"/>
      <c r="HXC74" s="880"/>
      <c r="HXD74" s="880"/>
      <c r="HXE74" s="880"/>
      <c r="HXF74" s="880"/>
      <c r="HXG74" s="880"/>
      <c r="HXH74" s="880"/>
      <c r="HXI74" s="880"/>
      <c r="HXJ74" s="880"/>
      <c r="HXK74" s="880"/>
      <c r="HXL74" s="880"/>
      <c r="HXM74" s="880"/>
      <c r="HXN74" s="880"/>
      <c r="HXO74" s="880"/>
      <c r="HXP74" s="880"/>
      <c r="HXQ74" s="880"/>
      <c r="HXR74" s="880"/>
      <c r="HXS74" s="880"/>
      <c r="HXT74" s="880"/>
      <c r="HXU74" s="880"/>
      <c r="HXV74" s="880"/>
      <c r="HXW74" s="880"/>
      <c r="HXX74" s="880"/>
      <c r="HXY74" s="880"/>
      <c r="HXZ74" s="880"/>
      <c r="HYA74" s="880"/>
      <c r="HYB74" s="880"/>
      <c r="HYC74" s="880"/>
      <c r="HYD74" s="880"/>
      <c r="HYE74" s="880"/>
      <c r="HYF74" s="880"/>
      <c r="HYG74" s="880"/>
      <c r="HYH74" s="880"/>
      <c r="HYI74" s="880"/>
      <c r="HYJ74" s="880"/>
      <c r="HYK74" s="880"/>
      <c r="HYL74" s="880"/>
      <c r="HYM74" s="880"/>
      <c r="HYN74" s="880"/>
      <c r="HYO74" s="880"/>
      <c r="HYP74" s="880"/>
      <c r="HYQ74" s="880"/>
      <c r="HYR74" s="880"/>
      <c r="HYS74" s="880"/>
      <c r="HYT74" s="880"/>
      <c r="HYU74" s="880"/>
      <c r="HYV74" s="880"/>
      <c r="HYW74" s="880"/>
      <c r="HYX74" s="880"/>
      <c r="HYY74" s="880"/>
      <c r="HYZ74" s="880"/>
      <c r="HZA74" s="880"/>
      <c r="HZB74" s="880"/>
      <c r="HZC74" s="880"/>
      <c r="HZD74" s="880"/>
      <c r="HZE74" s="880"/>
      <c r="HZF74" s="880"/>
      <c r="HZG74" s="880"/>
      <c r="HZH74" s="880"/>
      <c r="HZI74" s="880"/>
      <c r="HZJ74" s="880"/>
      <c r="HZK74" s="880"/>
      <c r="HZL74" s="880"/>
      <c r="HZM74" s="880"/>
      <c r="HZN74" s="880"/>
      <c r="HZO74" s="880"/>
      <c r="HZP74" s="880"/>
      <c r="HZQ74" s="880"/>
      <c r="HZR74" s="880"/>
      <c r="HZS74" s="880"/>
      <c r="HZT74" s="880"/>
      <c r="HZU74" s="880"/>
      <c r="HZV74" s="880"/>
      <c r="HZW74" s="880"/>
      <c r="HZX74" s="880"/>
      <c r="HZY74" s="880"/>
      <c r="HZZ74" s="880"/>
      <c r="IAA74" s="880"/>
      <c r="IAB74" s="880"/>
      <c r="IAC74" s="880"/>
      <c r="IAD74" s="880"/>
      <c r="IAE74" s="880"/>
      <c r="IAF74" s="880"/>
      <c r="IAG74" s="880"/>
      <c r="IAH74" s="880"/>
      <c r="IAI74" s="880"/>
      <c r="IAJ74" s="880"/>
      <c r="IAK74" s="880"/>
      <c r="IAL74" s="880"/>
      <c r="IAM74" s="880"/>
      <c r="IAN74" s="880"/>
      <c r="IAO74" s="880"/>
      <c r="IAP74" s="880"/>
      <c r="IAQ74" s="880"/>
      <c r="IAR74" s="880"/>
      <c r="IAS74" s="880"/>
      <c r="IAT74" s="880"/>
      <c r="IAU74" s="880"/>
      <c r="IAV74" s="880"/>
      <c r="IAW74" s="880"/>
      <c r="IAX74" s="880"/>
      <c r="IAY74" s="880"/>
      <c r="IAZ74" s="880"/>
      <c r="IBA74" s="880"/>
      <c r="IBB74" s="880"/>
      <c r="IBC74" s="880"/>
      <c r="IBD74" s="880"/>
      <c r="IBE74" s="880"/>
      <c r="IBF74" s="880"/>
      <c r="IBG74" s="880"/>
      <c r="IBI74" s="880"/>
      <c r="IBJ74" s="880"/>
      <c r="IBK74" s="880"/>
      <c r="IBL74" s="880"/>
      <c r="IBM74" s="880"/>
      <c r="IBN74" s="880"/>
      <c r="IBO74" s="880"/>
      <c r="IBP74" s="880"/>
      <c r="IBQ74" s="880"/>
      <c r="IBR74" s="880"/>
      <c r="IBS74" s="880"/>
      <c r="IBT74" s="880"/>
      <c r="IBU74" s="880"/>
      <c r="IBV74" s="880"/>
      <c r="IBW74" s="880"/>
      <c r="IBX74" s="880"/>
      <c r="IBY74" s="880"/>
      <c r="IBZ74" s="880"/>
      <c r="ICA74" s="880"/>
      <c r="ICB74" s="880"/>
      <c r="ICC74" s="880"/>
      <c r="ICD74" s="880"/>
      <c r="ICE74" s="880"/>
      <c r="ICF74" s="880"/>
      <c r="ICG74" s="880"/>
      <c r="ICH74" s="880"/>
      <c r="ICI74" s="880"/>
      <c r="ICJ74" s="880"/>
      <c r="ICK74" s="880"/>
      <c r="ICL74" s="880"/>
      <c r="ICM74" s="880"/>
      <c r="ICN74" s="880"/>
      <c r="ICO74" s="880"/>
      <c r="ICP74" s="880"/>
      <c r="ICQ74" s="880"/>
      <c r="ICR74" s="880"/>
      <c r="ICS74" s="880"/>
      <c r="ICT74" s="880"/>
      <c r="ICU74" s="880"/>
      <c r="ICV74" s="880"/>
      <c r="ICW74" s="880"/>
      <c r="ICX74" s="880"/>
      <c r="ICY74" s="880"/>
      <c r="ICZ74" s="880"/>
      <c r="IDA74" s="880"/>
      <c r="IDB74" s="880"/>
      <c r="IDC74" s="880"/>
      <c r="IDD74" s="880"/>
      <c r="IDE74" s="880"/>
      <c r="IDF74" s="880"/>
      <c r="IDG74" s="880"/>
      <c r="IDH74" s="880"/>
      <c r="IDI74" s="880"/>
      <c r="IDJ74" s="880"/>
      <c r="IDK74" s="880"/>
      <c r="IDL74" s="880"/>
      <c r="IDM74" s="880"/>
      <c r="IDN74" s="880"/>
      <c r="IDO74" s="880"/>
      <c r="IDP74" s="880"/>
      <c r="IDQ74" s="880"/>
      <c r="IDR74" s="880"/>
      <c r="IDS74" s="880"/>
      <c r="IDT74" s="880"/>
      <c r="IDU74" s="880"/>
      <c r="IDV74" s="880"/>
      <c r="IDW74" s="880"/>
      <c r="IDX74" s="880"/>
      <c r="IDY74" s="880"/>
      <c r="IDZ74" s="880"/>
      <c r="IEA74" s="880"/>
      <c r="IEB74" s="880"/>
      <c r="IEC74" s="880"/>
      <c r="IED74" s="880"/>
      <c r="IEE74" s="880"/>
      <c r="IEF74" s="880"/>
      <c r="IEG74" s="880"/>
      <c r="IEH74" s="880"/>
      <c r="IEI74" s="880"/>
      <c r="IEJ74" s="880"/>
      <c r="IEK74" s="880"/>
      <c r="IEL74" s="880"/>
      <c r="IEM74" s="880"/>
      <c r="IEN74" s="880"/>
      <c r="IEO74" s="880"/>
      <c r="IEP74" s="880"/>
      <c r="IEQ74" s="880"/>
      <c r="IER74" s="880"/>
      <c r="IES74" s="880"/>
      <c r="IET74" s="880"/>
      <c r="IEU74" s="880"/>
      <c r="IEV74" s="880"/>
      <c r="IEW74" s="880"/>
      <c r="IEX74" s="880"/>
      <c r="IEY74" s="880"/>
      <c r="IEZ74" s="880"/>
      <c r="IFA74" s="880"/>
      <c r="IFB74" s="880"/>
      <c r="IFC74" s="880"/>
      <c r="IFD74" s="880"/>
      <c r="IFE74" s="880"/>
      <c r="IFF74" s="880"/>
      <c r="IFG74" s="880"/>
      <c r="IFH74" s="880"/>
      <c r="IFI74" s="880"/>
      <c r="IFJ74" s="880"/>
      <c r="IFK74" s="880"/>
      <c r="IFL74" s="880"/>
      <c r="IFM74" s="880"/>
      <c r="IFN74" s="880"/>
      <c r="IFO74" s="880"/>
      <c r="IFP74" s="880"/>
      <c r="IFQ74" s="880"/>
      <c r="IFR74" s="880"/>
      <c r="IFS74" s="880"/>
      <c r="IFT74" s="880"/>
      <c r="IFU74" s="880"/>
      <c r="IFV74" s="880"/>
      <c r="IFW74" s="880"/>
      <c r="IFX74" s="880"/>
      <c r="IFY74" s="880"/>
      <c r="IFZ74" s="880"/>
      <c r="IGA74" s="880"/>
      <c r="IGB74" s="880"/>
      <c r="IGC74" s="880"/>
      <c r="IGD74" s="880"/>
      <c r="IGE74" s="880"/>
      <c r="IGF74" s="880"/>
      <c r="IGG74" s="880"/>
      <c r="IGH74" s="880"/>
      <c r="IGI74" s="880"/>
      <c r="IGJ74" s="880"/>
      <c r="IGK74" s="880"/>
      <c r="IGL74" s="880"/>
      <c r="IGM74" s="880"/>
      <c r="IGN74" s="880"/>
      <c r="IGO74" s="880"/>
      <c r="IGP74" s="880"/>
      <c r="IGQ74" s="880"/>
      <c r="IGR74" s="880"/>
      <c r="IGS74" s="880"/>
      <c r="IGT74" s="880"/>
      <c r="IGU74" s="880"/>
      <c r="IGV74" s="880"/>
      <c r="IGW74" s="880"/>
      <c r="IGX74" s="880"/>
      <c r="IGY74" s="880"/>
      <c r="IGZ74" s="880"/>
      <c r="IHA74" s="880"/>
      <c r="IHB74" s="880"/>
      <c r="IHC74" s="880"/>
      <c r="IHD74" s="880"/>
      <c r="IHE74" s="880"/>
      <c r="IHF74" s="880"/>
      <c r="IHG74" s="880"/>
      <c r="IHH74" s="880"/>
      <c r="IHI74" s="880"/>
      <c r="IHJ74" s="880"/>
      <c r="IHK74" s="880"/>
      <c r="IHL74" s="880"/>
      <c r="IHM74" s="880"/>
      <c r="IHN74" s="880"/>
      <c r="IHO74" s="880"/>
      <c r="IHP74" s="880"/>
      <c r="IHQ74" s="880"/>
      <c r="IHR74" s="880"/>
      <c r="IHS74" s="880"/>
      <c r="IHT74" s="880"/>
      <c r="IHU74" s="880"/>
      <c r="IHV74" s="880"/>
      <c r="IHW74" s="880"/>
      <c r="IHX74" s="880"/>
      <c r="IHY74" s="880"/>
      <c r="IHZ74" s="880"/>
      <c r="IIA74" s="880"/>
      <c r="IIB74" s="880"/>
      <c r="IIC74" s="880"/>
      <c r="IID74" s="880"/>
      <c r="IIE74" s="880"/>
      <c r="IIF74" s="880"/>
      <c r="IIG74" s="880"/>
      <c r="IIH74" s="880"/>
      <c r="III74" s="880"/>
      <c r="IIJ74" s="880"/>
      <c r="IIK74" s="880"/>
      <c r="IIL74" s="880"/>
      <c r="IIM74" s="880"/>
      <c r="IIN74" s="880"/>
      <c r="IIO74" s="880"/>
      <c r="IIP74" s="880"/>
      <c r="IIQ74" s="880"/>
      <c r="IIR74" s="880"/>
      <c r="IIS74" s="880"/>
      <c r="IIT74" s="880"/>
      <c r="IIU74" s="880"/>
      <c r="IIV74" s="880"/>
      <c r="IIW74" s="880"/>
      <c r="IIX74" s="880"/>
      <c r="IIY74" s="880"/>
      <c r="IIZ74" s="880"/>
      <c r="IJA74" s="880"/>
      <c r="IJB74" s="880"/>
      <c r="IJC74" s="880"/>
      <c r="IJD74" s="880"/>
      <c r="IJE74" s="880"/>
      <c r="IJF74" s="880"/>
      <c r="IJG74" s="880"/>
      <c r="IJH74" s="880"/>
      <c r="IJI74" s="880"/>
      <c r="IJJ74" s="880"/>
      <c r="IJK74" s="880"/>
      <c r="IJL74" s="880"/>
      <c r="IJM74" s="880"/>
      <c r="IJN74" s="880"/>
      <c r="IJO74" s="880"/>
      <c r="IJP74" s="880"/>
      <c r="IJQ74" s="880"/>
      <c r="IJR74" s="880"/>
      <c r="IJS74" s="880"/>
      <c r="IJT74" s="880"/>
      <c r="IJU74" s="880"/>
      <c r="IJV74" s="880"/>
      <c r="IJW74" s="880"/>
      <c r="IJX74" s="880"/>
      <c r="IJY74" s="880"/>
      <c r="IJZ74" s="880"/>
      <c r="IKA74" s="880"/>
      <c r="IKB74" s="880"/>
      <c r="IKC74" s="880"/>
      <c r="IKD74" s="880"/>
      <c r="IKE74" s="880"/>
      <c r="IKF74" s="880"/>
      <c r="IKG74" s="880"/>
      <c r="IKH74" s="880"/>
      <c r="IKI74" s="880"/>
      <c r="IKJ74" s="880"/>
      <c r="IKK74" s="880"/>
      <c r="IKL74" s="880"/>
      <c r="IKM74" s="880"/>
      <c r="IKN74" s="880"/>
      <c r="IKO74" s="880"/>
      <c r="IKP74" s="880"/>
      <c r="IKQ74" s="880"/>
      <c r="IKR74" s="880"/>
      <c r="IKS74" s="880"/>
      <c r="IKT74" s="880"/>
      <c r="IKU74" s="880"/>
      <c r="IKV74" s="880"/>
      <c r="IKW74" s="880"/>
      <c r="IKX74" s="880"/>
      <c r="IKY74" s="880"/>
      <c r="IKZ74" s="880"/>
      <c r="ILA74" s="880"/>
      <c r="ILB74" s="880"/>
      <c r="ILC74" s="880"/>
      <c r="ILD74" s="880"/>
      <c r="ILE74" s="880"/>
      <c r="ILF74" s="880"/>
      <c r="ILG74" s="880"/>
      <c r="ILH74" s="880"/>
      <c r="ILI74" s="880"/>
      <c r="ILJ74" s="880"/>
      <c r="ILK74" s="880"/>
      <c r="ILL74" s="880"/>
      <c r="ILM74" s="880"/>
      <c r="ILN74" s="880"/>
      <c r="ILO74" s="880"/>
      <c r="ILP74" s="880"/>
      <c r="ILQ74" s="880"/>
      <c r="ILR74" s="880"/>
      <c r="ILS74" s="880"/>
      <c r="ILT74" s="880"/>
      <c r="ILU74" s="880"/>
      <c r="ILV74" s="880"/>
      <c r="ILW74" s="880"/>
      <c r="ILX74" s="880"/>
      <c r="ILY74" s="880"/>
      <c r="ILZ74" s="880"/>
      <c r="IMA74" s="880"/>
      <c r="IMB74" s="880"/>
      <c r="IMC74" s="880"/>
      <c r="IMD74" s="880"/>
      <c r="IME74" s="880"/>
      <c r="IMF74" s="880"/>
      <c r="IMG74" s="880"/>
      <c r="IMH74" s="880"/>
      <c r="IMI74" s="880"/>
      <c r="IMJ74" s="880"/>
      <c r="IMK74" s="880"/>
      <c r="IML74" s="880"/>
      <c r="IMM74" s="880"/>
      <c r="IMN74" s="880"/>
      <c r="IMO74" s="880"/>
      <c r="IMP74" s="880"/>
      <c r="IMQ74" s="880"/>
      <c r="IMR74" s="880"/>
      <c r="IMS74" s="880"/>
      <c r="IMT74" s="880"/>
      <c r="IMU74" s="880"/>
      <c r="IMV74" s="880"/>
      <c r="IMW74" s="880"/>
      <c r="IMX74" s="880"/>
      <c r="IMY74" s="880"/>
      <c r="IMZ74" s="880"/>
      <c r="INA74" s="880"/>
      <c r="INB74" s="880"/>
      <c r="INC74" s="880"/>
      <c r="IND74" s="880"/>
      <c r="INE74" s="880"/>
      <c r="INF74" s="880"/>
      <c r="ING74" s="880"/>
      <c r="INH74" s="880"/>
      <c r="INI74" s="880"/>
      <c r="INJ74" s="880"/>
      <c r="INK74" s="880"/>
      <c r="INL74" s="880"/>
      <c r="INM74" s="880"/>
      <c r="INN74" s="880"/>
      <c r="INO74" s="880"/>
      <c r="INP74" s="880"/>
      <c r="INQ74" s="880"/>
      <c r="INR74" s="880"/>
      <c r="INS74" s="880"/>
      <c r="INT74" s="880"/>
      <c r="INU74" s="880"/>
      <c r="INV74" s="880"/>
      <c r="INW74" s="880"/>
      <c r="INX74" s="880"/>
      <c r="INY74" s="880"/>
      <c r="INZ74" s="880"/>
      <c r="IOA74" s="880"/>
      <c r="IOB74" s="880"/>
      <c r="IOC74" s="880"/>
      <c r="IOD74" s="880"/>
      <c r="IOE74" s="880"/>
      <c r="IOF74" s="880"/>
      <c r="IOG74" s="880"/>
      <c r="IOH74" s="880"/>
      <c r="IOI74" s="880"/>
      <c r="IOJ74" s="880"/>
      <c r="IOK74" s="880"/>
      <c r="IOL74" s="880"/>
      <c r="IOM74" s="880"/>
      <c r="ION74" s="880"/>
      <c r="IOO74" s="880"/>
      <c r="IOP74" s="880"/>
      <c r="IOQ74" s="880"/>
      <c r="IOR74" s="880"/>
      <c r="IOS74" s="880"/>
      <c r="IOT74" s="880"/>
      <c r="IOU74" s="880"/>
      <c r="IOV74" s="880"/>
      <c r="IOW74" s="880"/>
      <c r="IOX74" s="880"/>
      <c r="IOY74" s="880"/>
      <c r="IOZ74" s="880"/>
      <c r="IPA74" s="880"/>
      <c r="IPB74" s="880"/>
      <c r="IPC74" s="880"/>
      <c r="IPD74" s="880"/>
      <c r="IPE74" s="880"/>
      <c r="IPF74" s="880"/>
      <c r="IPG74" s="880"/>
      <c r="IPH74" s="880"/>
      <c r="IPI74" s="880"/>
      <c r="IPJ74" s="880"/>
      <c r="IPK74" s="880"/>
      <c r="IPL74" s="880"/>
      <c r="IPM74" s="880"/>
      <c r="IPN74" s="880"/>
      <c r="IPO74" s="880"/>
      <c r="IPP74" s="880"/>
      <c r="IPQ74" s="880"/>
      <c r="IPR74" s="880"/>
      <c r="IPS74" s="880"/>
      <c r="IPT74" s="880"/>
      <c r="IPU74" s="880"/>
      <c r="IPV74" s="880"/>
      <c r="IPW74" s="880"/>
      <c r="IPX74" s="880"/>
      <c r="IPY74" s="880"/>
      <c r="IPZ74" s="880"/>
      <c r="IQA74" s="880"/>
      <c r="IQB74" s="880"/>
      <c r="IQC74" s="880"/>
      <c r="IQD74" s="880"/>
      <c r="IQE74" s="880"/>
      <c r="IQF74" s="880"/>
      <c r="IQG74" s="880"/>
      <c r="IQH74" s="880"/>
      <c r="IQI74" s="880"/>
      <c r="IQJ74" s="880"/>
      <c r="IQK74" s="880"/>
      <c r="IQL74" s="880"/>
      <c r="IQM74" s="880"/>
      <c r="IQN74" s="880"/>
      <c r="IQO74" s="880"/>
      <c r="IQP74" s="880"/>
      <c r="IQQ74" s="880"/>
      <c r="IQR74" s="880"/>
      <c r="IQS74" s="880"/>
      <c r="IQT74" s="880"/>
      <c r="IQU74" s="880"/>
      <c r="IQV74" s="880"/>
      <c r="IQW74" s="880"/>
      <c r="IQX74" s="880"/>
      <c r="IQY74" s="880"/>
      <c r="IQZ74" s="880"/>
      <c r="IRA74" s="880"/>
      <c r="IRB74" s="880"/>
      <c r="IRC74" s="880"/>
      <c r="IRD74" s="880"/>
      <c r="IRE74" s="880"/>
      <c r="IRF74" s="880"/>
      <c r="IRG74" s="880"/>
      <c r="IRH74" s="880"/>
      <c r="IRI74" s="880"/>
      <c r="IRJ74" s="880"/>
      <c r="IRK74" s="880"/>
      <c r="IRL74" s="880"/>
      <c r="IRM74" s="880"/>
      <c r="IRN74" s="880"/>
      <c r="IRO74" s="880"/>
      <c r="IRP74" s="880"/>
      <c r="IRQ74" s="880"/>
      <c r="IRR74" s="880"/>
      <c r="IRS74" s="880"/>
      <c r="IRT74" s="880"/>
      <c r="IRU74" s="880"/>
      <c r="IRV74" s="880"/>
      <c r="IRW74" s="880"/>
      <c r="IRX74" s="880"/>
      <c r="IRY74" s="880"/>
      <c r="IRZ74" s="880"/>
      <c r="ISA74" s="880"/>
      <c r="ISB74" s="880"/>
      <c r="ISC74" s="880"/>
      <c r="ISD74" s="880"/>
      <c r="ISE74" s="880"/>
      <c r="ISF74" s="880"/>
      <c r="ISG74" s="880"/>
      <c r="ISH74" s="880"/>
      <c r="ISI74" s="880"/>
      <c r="ISJ74" s="880"/>
      <c r="ISK74" s="880"/>
      <c r="ISL74" s="880"/>
      <c r="ISM74" s="880"/>
      <c r="ISN74" s="880"/>
      <c r="ISO74" s="880"/>
      <c r="ISP74" s="880"/>
      <c r="ISQ74" s="880"/>
      <c r="ISR74" s="880"/>
      <c r="ISS74" s="880"/>
      <c r="IST74" s="880"/>
      <c r="ISU74" s="880"/>
      <c r="ISV74" s="880"/>
      <c r="ISW74" s="880"/>
      <c r="ISX74" s="880"/>
      <c r="ISY74" s="880"/>
      <c r="ISZ74" s="880"/>
      <c r="ITA74" s="880"/>
      <c r="ITB74" s="880"/>
      <c r="ITC74" s="880"/>
      <c r="ITD74" s="880"/>
      <c r="ITE74" s="880"/>
      <c r="ITF74" s="880"/>
      <c r="ITG74" s="880"/>
      <c r="ITH74" s="880"/>
      <c r="ITI74" s="880"/>
      <c r="ITJ74" s="880"/>
      <c r="ITK74" s="880"/>
      <c r="ITL74" s="880"/>
      <c r="ITM74" s="880"/>
      <c r="ITN74" s="880"/>
      <c r="ITO74" s="880"/>
      <c r="ITP74" s="880"/>
      <c r="ITQ74" s="880"/>
      <c r="ITR74" s="880"/>
      <c r="ITS74" s="880"/>
      <c r="ITT74" s="880"/>
      <c r="ITU74" s="880"/>
      <c r="ITV74" s="880"/>
      <c r="ITW74" s="880"/>
      <c r="ITX74" s="880"/>
      <c r="ITY74" s="880"/>
      <c r="ITZ74" s="880"/>
      <c r="IUA74" s="880"/>
      <c r="IUB74" s="880"/>
      <c r="IUC74" s="880"/>
      <c r="IUD74" s="880"/>
      <c r="IUE74" s="880"/>
      <c r="IUF74" s="880"/>
      <c r="IUG74" s="880"/>
      <c r="IUH74" s="880"/>
      <c r="IUI74" s="880"/>
      <c r="IUJ74" s="880"/>
      <c r="IUK74" s="880"/>
      <c r="IUL74" s="880"/>
      <c r="IUM74" s="880"/>
      <c r="IUN74" s="880"/>
      <c r="IUO74" s="880"/>
      <c r="IUP74" s="880"/>
      <c r="IUQ74" s="880"/>
      <c r="IUR74" s="880"/>
      <c r="IUS74" s="880"/>
      <c r="IUT74" s="880"/>
      <c r="IUU74" s="880"/>
      <c r="IUV74" s="880"/>
      <c r="IUW74" s="880"/>
      <c r="IUX74" s="880"/>
      <c r="IUY74" s="880"/>
      <c r="IUZ74" s="880"/>
      <c r="IVA74" s="880"/>
      <c r="IVB74" s="880"/>
      <c r="IVC74" s="880"/>
      <c r="IVD74" s="880"/>
      <c r="IVE74" s="880"/>
      <c r="IVF74" s="880"/>
      <c r="IVG74" s="880"/>
      <c r="IVH74" s="880"/>
      <c r="IVI74" s="880"/>
      <c r="IVJ74" s="880"/>
      <c r="IVK74" s="880"/>
      <c r="IVL74" s="880"/>
      <c r="IVM74" s="880"/>
      <c r="IVN74" s="880"/>
      <c r="IVO74" s="880"/>
      <c r="IVP74" s="880"/>
      <c r="IVQ74" s="880"/>
      <c r="IVR74" s="880"/>
      <c r="IVS74" s="880"/>
      <c r="IVT74" s="880"/>
      <c r="IVU74" s="880"/>
      <c r="IVV74" s="880"/>
      <c r="IVW74" s="880"/>
      <c r="IVX74" s="880"/>
      <c r="IVY74" s="880"/>
      <c r="IVZ74" s="880"/>
      <c r="IWA74" s="880"/>
      <c r="IWB74" s="880"/>
      <c r="IWC74" s="880"/>
      <c r="IWD74" s="880"/>
      <c r="IWE74" s="880"/>
      <c r="IWF74" s="880"/>
      <c r="IWG74" s="880"/>
      <c r="IWH74" s="880"/>
      <c r="IWI74" s="880"/>
      <c r="IWJ74" s="880"/>
      <c r="IWK74" s="880"/>
      <c r="IWL74" s="880"/>
      <c r="IWM74" s="880"/>
      <c r="IWN74" s="880"/>
      <c r="IWO74" s="880"/>
      <c r="IWP74" s="880"/>
      <c r="IWQ74" s="880"/>
      <c r="IWR74" s="880"/>
      <c r="IWS74" s="880"/>
      <c r="IWT74" s="880"/>
      <c r="IWU74" s="880"/>
      <c r="IWV74" s="880"/>
      <c r="IWW74" s="880"/>
      <c r="IWX74" s="880"/>
      <c r="IWY74" s="880"/>
      <c r="IWZ74" s="880"/>
      <c r="IXA74" s="880"/>
      <c r="IXB74" s="880"/>
      <c r="IXC74" s="880"/>
      <c r="IXD74" s="880"/>
      <c r="IXE74" s="880"/>
      <c r="IXF74" s="880"/>
      <c r="IXG74" s="880"/>
      <c r="IXH74" s="880"/>
      <c r="IXI74" s="880"/>
      <c r="IXJ74" s="880"/>
      <c r="IXK74" s="880"/>
      <c r="IXL74" s="880"/>
      <c r="IXM74" s="880"/>
      <c r="IXN74" s="880"/>
      <c r="IXO74" s="880"/>
      <c r="IXP74" s="880"/>
      <c r="IXQ74" s="880"/>
      <c r="IXR74" s="880"/>
      <c r="IXS74" s="880"/>
      <c r="IXT74" s="880"/>
      <c r="IXU74" s="880"/>
      <c r="IXV74" s="880"/>
      <c r="IXW74" s="880"/>
      <c r="IXX74" s="880"/>
      <c r="IXY74" s="880"/>
      <c r="IXZ74" s="880"/>
      <c r="IYA74" s="880"/>
      <c r="IYB74" s="880"/>
      <c r="IYC74" s="880"/>
      <c r="IYD74" s="880"/>
      <c r="IYE74" s="880"/>
      <c r="IYF74" s="880"/>
      <c r="IYG74" s="880"/>
      <c r="IYH74" s="880"/>
      <c r="IYI74" s="880"/>
      <c r="IYJ74" s="880"/>
      <c r="IYK74" s="880"/>
      <c r="IYL74" s="880"/>
      <c r="IYM74" s="880"/>
      <c r="IYN74" s="880"/>
      <c r="IYO74" s="880"/>
      <c r="IYP74" s="880"/>
      <c r="IYQ74" s="880"/>
      <c r="IYR74" s="880"/>
      <c r="IYS74" s="880"/>
      <c r="IYT74" s="880"/>
      <c r="IYU74" s="880"/>
      <c r="IYV74" s="880"/>
      <c r="IYW74" s="880"/>
      <c r="IYX74" s="880"/>
      <c r="IYY74" s="880"/>
      <c r="IYZ74" s="880"/>
      <c r="IZA74" s="880"/>
      <c r="IZB74" s="880"/>
      <c r="IZC74" s="880"/>
      <c r="IZD74" s="880"/>
      <c r="IZE74" s="880"/>
      <c r="IZF74" s="880"/>
      <c r="IZG74" s="880"/>
      <c r="IZH74" s="880"/>
      <c r="IZI74" s="880"/>
      <c r="IZJ74" s="880"/>
      <c r="IZK74" s="880"/>
      <c r="IZL74" s="880"/>
      <c r="IZM74" s="880"/>
      <c r="IZN74" s="880"/>
      <c r="IZO74" s="880"/>
      <c r="IZP74" s="880"/>
      <c r="IZQ74" s="880"/>
      <c r="IZR74" s="880"/>
      <c r="IZS74" s="880"/>
      <c r="IZT74" s="880"/>
      <c r="IZU74" s="880"/>
      <c r="IZV74" s="880"/>
      <c r="IZW74" s="880"/>
      <c r="IZX74" s="880"/>
      <c r="IZY74" s="880"/>
      <c r="IZZ74" s="880"/>
      <c r="JAA74" s="880"/>
      <c r="JAB74" s="880"/>
      <c r="JAC74" s="880"/>
      <c r="JAD74" s="880"/>
      <c r="JAE74" s="880"/>
      <c r="JAF74" s="880"/>
      <c r="JAG74" s="880"/>
      <c r="JAH74" s="880"/>
      <c r="JAI74" s="880"/>
      <c r="JAJ74" s="880"/>
      <c r="JAK74" s="880"/>
      <c r="JAL74" s="880"/>
      <c r="JAM74" s="880"/>
      <c r="JAN74" s="880"/>
      <c r="JAO74" s="880"/>
      <c r="JAP74" s="880"/>
      <c r="JAQ74" s="880"/>
      <c r="JAR74" s="880"/>
      <c r="JAS74" s="880"/>
      <c r="JAT74" s="880"/>
      <c r="JAU74" s="880"/>
      <c r="JAV74" s="880"/>
      <c r="JAW74" s="880"/>
      <c r="JAX74" s="880"/>
      <c r="JAY74" s="880"/>
      <c r="JAZ74" s="880"/>
      <c r="JBA74" s="880"/>
      <c r="JBB74" s="880"/>
      <c r="JBC74" s="880"/>
      <c r="JBD74" s="880"/>
      <c r="JBE74" s="880"/>
      <c r="JBF74" s="880"/>
      <c r="JBG74" s="880"/>
      <c r="JBH74" s="880"/>
      <c r="JBI74" s="880"/>
      <c r="JBJ74" s="880"/>
      <c r="JBK74" s="880"/>
      <c r="JBL74" s="880"/>
      <c r="JBM74" s="880"/>
      <c r="JBN74" s="880"/>
      <c r="JBO74" s="880"/>
      <c r="JBP74" s="880"/>
      <c r="JBQ74" s="880"/>
      <c r="JBR74" s="880"/>
      <c r="JBS74" s="880"/>
      <c r="JBT74" s="880"/>
      <c r="JBU74" s="880"/>
      <c r="JBV74" s="880"/>
      <c r="JBW74" s="880"/>
      <c r="JBX74" s="880"/>
      <c r="JBY74" s="880"/>
      <c r="JBZ74" s="880"/>
      <c r="JCA74" s="880"/>
      <c r="JCB74" s="880"/>
      <c r="JCC74" s="880"/>
      <c r="JCD74" s="880"/>
      <c r="JCE74" s="880"/>
      <c r="JCF74" s="880"/>
      <c r="JCG74" s="880"/>
      <c r="JCH74" s="880"/>
      <c r="JCI74" s="880"/>
      <c r="JCJ74" s="880"/>
      <c r="JCK74" s="880"/>
      <c r="JCL74" s="880"/>
      <c r="JCM74" s="880"/>
      <c r="JCN74" s="880"/>
      <c r="JCO74" s="880"/>
      <c r="JCP74" s="880"/>
      <c r="JCQ74" s="880"/>
      <c r="JCR74" s="880"/>
      <c r="JCS74" s="880"/>
      <c r="JCT74" s="880"/>
      <c r="JCU74" s="880"/>
      <c r="JCV74" s="880"/>
      <c r="JCW74" s="880"/>
      <c r="JCX74" s="880"/>
      <c r="JCY74" s="880"/>
      <c r="JCZ74" s="880"/>
      <c r="JDA74" s="880"/>
      <c r="JDB74" s="880"/>
      <c r="JDC74" s="880"/>
      <c r="JDD74" s="880"/>
      <c r="JDE74" s="880"/>
      <c r="JDF74" s="880"/>
      <c r="JDG74" s="880"/>
      <c r="JDH74" s="880"/>
      <c r="JDI74" s="880"/>
      <c r="JDJ74" s="880"/>
      <c r="JDK74" s="880"/>
      <c r="JDL74" s="880"/>
      <c r="JDM74" s="880"/>
      <c r="JDN74" s="880"/>
      <c r="JDO74" s="880"/>
      <c r="JDP74" s="880"/>
      <c r="JDQ74" s="880"/>
      <c r="JDR74" s="880"/>
      <c r="JDS74" s="880"/>
      <c r="JDT74" s="880"/>
      <c r="JDU74" s="880"/>
      <c r="JDV74" s="880"/>
      <c r="JDW74" s="880"/>
      <c r="JDX74" s="880"/>
      <c r="JDY74" s="880"/>
      <c r="JDZ74" s="880"/>
      <c r="JEA74" s="880"/>
      <c r="JEB74" s="880"/>
      <c r="JEC74" s="880"/>
      <c r="JED74" s="880"/>
      <c r="JEE74" s="880"/>
      <c r="JEF74" s="880"/>
      <c r="JEG74" s="880"/>
      <c r="JEH74" s="880"/>
      <c r="JEI74" s="880"/>
      <c r="JEJ74" s="880"/>
      <c r="JEK74" s="880"/>
      <c r="JEL74" s="880"/>
      <c r="JEM74" s="880"/>
      <c r="JEN74" s="880"/>
      <c r="JEO74" s="880"/>
      <c r="JEP74" s="880"/>
      <c r="JEQ74" s="880"/>
      <c r="JER74" s="880"/>
      <c r="JES74" s="880"/>
      <c r="JET74" s="880"/>
      <c r="JEU74" s="880"/>
      <c r="JEV74" s="880"/>
      <c r="JEW74" s="880"/>
      <c r="JEX74" s="880"/>
      <c r="JEY74" s="880"/>
      <c r="JEZ74" s="880"/>
      <c r="JFA74" s="880"/>
      <c r="JFB74" s="880"/>
      <c r="JFC74" s="880"/>
      <c r="JFD74" s="880"/>
      <c r="JFE74" s="880"/>
      <c r="JFF74" s="880"/>
      <c r="JFG74" s="880"/>
      <c r="JFH74" s="880"/>
      <c r="JFI74" s="880"/>
      <c r="JFJ74" s="880"/>
      <c r="JFK74" s="880"/>
      <c r="JFL74" s="880"/>
      <c r="JFM74" s="880"/>
      <c r="JFN74" s="880"/>
      <c r="JFO74" s="880"/>
      <c r="JFP74" s="880"/>
      <c r="JFQ74" s="880"/>
      <c r="JFR74" s="880"/>
      <c r="JFS74" s="880"/>
      <c r="JFT74" s="880"/>
      <c r="JFU74" s="880"/>
      <c r="JFV74" s="880"/>
      <c r="JFW74" s="880"/>
      <c r="JFX74" s="880"/>
      <c r="JFY74" s="880"/>
      <c r="JFZ74" s="880"/>
      <c r="JGA74" s="880"/>
      <c r="JGB74" s="880"/>
      <c r="JGC74" s="880"/>
      <c r="JGD74" s="880"/>
      <c r="JGE74" s="880"/>
      <c r="JGF74" s="880"/>
      <c r="JGG74" s="880"/>
      <c r="JGH74" s="880"/>
      <c r="JGI74" s="880"/>
      <c r="JGJ74" s="880"/>
      <c r="JGK74" s="880"/>
      <c r="JGL74" s="880"/>
      <c r="JGM74" s="880"/>
      <c r="JGN74" s="880"/>
      <c r="JGO74" s="880"/>
      <c r="JGP74" s="880"/>
      <c r="JGQ74" s="880"/>
      <c r="JGR74" s="880"/>
      <c r="JGS74" s="880"/>
      <c r="JGT74" s="880"/>
      <c r="JGU74" s="880"/>
      <c r="JGV74" s="880"/>
      <c r="JGW74" s="880"/>
      <c r="JGX74" s="880"/>
      <c r="JGY74" s="880"/>
      <c r="JGZ74" s="880"/>
      <c r="JHA74" s="880"/>
      <c r="JHB74" s="880"/>
      <c r="JHC74" s="880"/>
      <c r="JHD74" s="880"/>
      <c r="JHE74" s="880"/>
      <c r="JHF74" s="880"/>
      <c r="JHG74" s="880"/>
      <c r="JHH74" s="880"/>
      <c r="JHI74" s="880"/>
      <c r="JHJ74" s="880"/>
      <c r="JHK74" s="880"/>
      <c r="JHL74" s="880"/>
      <c r="JHM74" s="880"/>
      <c r="JHN74" s="880"/>
      <c r="JHO74" s="880"/>
      <c r="JHP74" s="880"/>
      <c r="JHQ74" s="880"/>
      <c r="JHR74" s="880"/>
      <c r="JHS74" s="880"/>
      <c r="JHT74" s="880"/>
      <c r="JHU74" s="880"/>
      <c r="JHV74" s="880"/>
      <c r="JHW74" s="880"/>
      <c r="JHX74" s="880"/>
      <c r="JHY74" s="880"/>
      <c r="JHZ74" s="880"/>
      <c r="JIA74" s="880"/>
      <c r="JIB74" s="880"/>
      <c r="JIC74" s="880"/>
      <c r="JID74" s="880"/>
      <c r="JIE74" s="880"/>
      <c r="JIF74" s="880"/>
      <c r="JIG74" s="880"/>
      <c r="JIH74" s="880"/>
      <c r="JII74" s="880"/>
      <c r="JIJ74" s="880"/>
      <c r="JIK74" s="880"/>
      <c r="JIL74" s="880"/>
      <c r="JIM74" s="880"/>
      <c r="JIN74" s="880"/>
      <c r="JIO74" s="880"/>
      <c r="JIP74" s="880"/>
      <c r="JIQ74" s="880"/>
      <c r="JIR74" s="880"/>
      <c r="JIS74" s="880"/>
      <c r="JIT74" s="880"/>
      <c r="JIU74" s="880"/>
      <c r="JIV74" s="880"/>
      <c r="JIW74" s="880"/>
      <c r="JIX74" s="880"/>
      <c r="JIY74" s="880"/>
      <c r="JIZ74" s="880"/>
      <c r="JJA74" s="880"/>
      <c r="JJB74" s="880"/>
      <c r="JJC74" s="880"/>
      <c r="JJD74" s="880"/>
      <c r="JJE74" s="880"/>
      <c r="JJF74" s="880"/>
      <c r="JJG74" s="880"/>
      <c r="JJH74" s="880"/>
      <c r="JJI74" s="880"/>
      <c r="JJJ74" s="880"/>
      <c r="JJK74" s="880"/>
      <c r="JJL74" s="880"/>
      <c r="JJM74" s="880"/>
      <c r="JJN74" s="880"/>
      <c r="JJO74" s="880"/>
      <c r="JJP74" s="880"/>
      <c r="JJQ74" s="880"/>
      <c r="JJR74" s="880"/>
      <c r="JJS74" s="880"/>
      <c r="JJT74" s="880"/>
      <c r="JJU74" s="880"/>
      <c r="JJV74" s="880"/>
      <c r="JJW74" s="880"/>
      <c r="JJX74" s="880"/>
      <c r="JJY74" s="880"/>
      <c r="JJZ74" s="880"/>
      <c r="JKA74" s="880"/>
      <c r="JKB74" s="880"/>
      <c r="JKC74" s="880"/>
      <c r="JKD74" s="880"/>
      <c r="JKE74" s="880"/>
      <c r="JKF74" s="880"/>
      <c r="JKG74" s="880"/>
      <c r="JKH74" s="880"/>
      <c r="JKI74" s="880"/>
      <c r="JKJ74" s="880"/>
      <c r="JKK74" s="880"/>
      <c r="JKL74" s="880"/>
      <c r="JKM74" s="880"/>
      <c r="JKN74" s="880"/>
      <c r="JKO74" s="880"/>
      <c r="JKP74" s="880"/>
      <c r="JKQ74" s="880"/>
      <c r="JKR74" s="880"/>
      <c r="JKS74" s="880"/>
      <c r="JKT74" s="880"/>
      <c r="JKU74" s="880"/>
      <c r="JKV74" s="880"/>
      <c r="JKW74" s="880"/>
      <c r="JKX74" s="880"/>
      <c r="JKY74" s="880"/>
      <c r="JKZ74" s="880"/>
      <c r="JLA74" s="880"/>
      <c r="JLB74" s="880"/>
      <c r="JLC74" s="880"/>
      <c r="JLD74" s="880"/>
      <c r="JLE74" s="880"/>
      <c r="JLF74" s="880"/>
      <c r="JLG74" s="880"/>
      <c r="JLH74" s="880"/>
      <c r="JLI74" s="880"/>
      <c r="JLJ74" s="880"/>
      <c r="JLK74" s="880"/>
      <c r="JLL74" s="880"/>
      <c r="JLM74" s="880"/>
      <c r="JLN74" s="880"/>
      <c r="JLO74" s="880"/>
      <c r="JLP74" s="880"/>
      <c r="JLQ74" s="880"/>
      <c r="JLR74" s="880"/>
      <c r="JLS74" s="880"/>
      <c r="JLT74" s="880"/>
      <c r="JLU74" s="880"/>
      <c r="JLV74" s="880"/>
      <c r="JLW74" s="880"/>
      <c r="JLX74" s="880"/>
      <c r="JLY74" s="880"/>
      <c r="JLZ74" s="880"/>
      <c r="JMA74" s="880"/>
      <c r="JMB74" s="880"/>
      <c r="JMC74" s="880"/>
      <c r="JMD74" s="880"/>
      <c r="JME74" s="880"/>
      <c r="JMF74" s="880"/>
      <c r="JMG74" s="880"/>
      <c r="JMH74" s="880"/>
      <c r="JMI74" s="880"/>
      <c r="JMJ74" s="880"/>
      <c r="JMK74" s="880"/>
      <c r="JML74" s="880"/>
      <c r="JMM74" s="880"/>
      <c r="JMN74" s="880"/>
      <c r="JMO74" s="880"/>
      <c r="JMP74" s="880"/>
      <c r="JMQ74" s="880"/>
      <c r="JMR74" s="880"/>
      <c r="JMS74" s="880"/>
      <c r="JMT74" s="880"/>
      <c r="JMU74" s="880"/>
      <c r="JMV74" s="880"/>
      <c r="JMW74" s="880"/>
      <c r="JMX74" s="880"/>
      <c r="JMY74" s="880"/>
      <c r="JMZ74" s="880"/>
      <c r="JNA74" s="880"/>
      <c r="JNB74" s="880"/>
      <c r="JNC74" s="880"/>
      <c r="JND74" s="880"/>
      <c r="JNE74" s="880"/>
      <c r="JNF74" s="880"/>
      <c r="JNG74" s="880"/>
      <c r="JNH74" s="880"/>
      <c r="JNI74" s="880"/>
      <c r="JNJ74" s="880"/>
      <c r="JNK74" s="880"/>
      <c r="JNL74" s="880"/>
      <c r="JNM74" s="880"/>
      <c r="JNN74" s="880"/>
      <c r="JNO74" s="880"/>
      <c r="JNP74" s="880"/>
      <c r="JNQ74" s="880"/>
      <c r="JNR74" s="880"/>
      <c r="JNS74" s="880"/>
      <c r="JNT74" s="880"/>
      <c r="JNU74" s="880"/>
      <c r="JNV74" s="880"/>
      <c r="JNW74" s="880"/>
      <c r="JNX74" s="880"/>
      <c r="JNY74" s="880"/>
      <c r="JNZ74" s="880"/>
      <c r="JOA74" s="880"/>
      <c r="JOB74" s="880"/>
      <c r="JOC74" s="880"/>
      <c r="JOD74" s="880"/>
      <c r="JOE74" s="880"/>
      <c r="JOF74" s="880"/>
      <c r="JOG74" s="880"/>
      <c r="JOH74" s="880"/>
      <c r="JOI74" s="880"/>
      <c r="JOJ74" s="880"/>
      <c r="JOK74" s="880"/>
      <c r="JOL74" s="880"/>
      <c r="JOM74" s="880"/>
      <c r="JON74" s="880"/>
      <c r="JOO74" s="880"/>
      <c r="JOP74" s="880"/>
      <c r="JOQ74" s="880"/>
      <c r="JOS74" s="880"/>
      <c r="JOT74" s="880"/>
      <c r="JOU74" s="880"/>
      <c r="JOV74" s="880"/>
      <c r="JOW74" s="880"/>
      <c r="JOX74" s="880"/>
      <c r="JOY74" s="880"/>
      <c r="JOZ74" s="880"/>
      <c r="JPA74" s="880"/>
      <c r="JPB74" s="880"/>
      <c r="JPC74" s="880"/>
      <c r="JPD74" s="880"/>
      <c r="JPE74" s="880"/>
      <c r="JPF74" s="880"/>
      <c r="JPG74" s="880"/>
      <c r="JPH74" s="880"/>
      <c r="JPI74" s="880"/>
      <c r="JPJ74" s="880"/>
      <c r="JPK74" s="880"/>
      <c r="JPL74" s="880"/>
      <c r="JPM74" s="880"/>
      <c r="JPN74" s="880"/>
      <c r="JPO74" s="880"/>
      <c r="JPP74" s="880"/>
      <c r="JPQ74" s="880"/>
      <c r="JPR74" s="880"/>
      <c r="JPS74" s="880"/>
      <c r="JPT74" s="880"/>
      <c r="JPU74" s="880"/>
      <c r="JPV74" s="880"/>
      <c r="JPW74" s="880"/>
      <c r="JPX74" s="880"/>
      <c r="JPY74" s="880"/>
      <c r="JPZ74" s="880"/>
      <c r="JQA74" s="880"/>
      <c r="JQB74" s="880"/>
      <c r="JQC74" s="880"/>
      <c r="JQD74" s="880"/>
      <c r="JQE74" s="880"/>
      <c r="JQF74" s="880"/>
      <c r="JQG74" s="880"/>
      <c r="JQH74" s="880"/>
      <c r="JQI74" s="880"/>
      <c r="JQJ74" s="880"/>
      <c r="JQK74" s="880"/>
      <c r="JQL74" s="880"/>
      <c r="JQM74" s="880"/>
      <c r="JQN74" s="880"/>
      <c r="JQO74" s="880"/>
      <c r="JQP74" s="880"/>
      <c r="JQQ74" s="880"/>
      <c r="JQR74" s="880"/>
      <c r="JQS74" s="880"/>
      <c r="JQT74" s="880"/>
      <c r="JQU74" s="880"/>
      <c r="JQV74" s="880"/>
      <c r="JQW74" s="880"/>
      <c r="JQX74" s="880"/>
      <c r="JQY74" s="880"/>
      <c r="JQZ74" s="880"/>
      <c r="JRA74" s="880"/>
      <c r="JRB74" s="880"/>
      <c r="JRC74" s="880"/>
      <c r="JRD74" s="880"/>
      <c r="JRE74" s="880"/>
      <c r="JRF74" s="880"/>
      <c r="JRG74" s="880"/>
      <c r="JRH74" s="880"/>
      <c r="JRI74" s="880"/>
      <c r="JRJ74" s="880"/>
      <c r="JRK74" s="880"/>
      <c r="JRL74" s="880"/>
      <c r="JRM74" s="880"/>
      <c r="JRN74" s="880"/>
      <c r="JRO74" s="880"/>
      <c r="JRP74" s="880"/>
      <c r="JRQ74" s="880"/>
      <c r="JRR74" s="880"/>
      <c r="JRS74" s="880"/>
      <c r="JRT74" s="880"/>
      <c r="JRU74" s="880"/>
      <c r="JRV74" s="880"/>
      <c r="JRW74" s="880"/>
      <c r="JRX74" s="880"/>
      <c r="JRY74" s="880"/>
      <c r="JRZ74" s="880"/>
      <c r="JSA74" s="880"/>
      <c r="JSB74" s="880"/>
      <c r="JSC74" s="880"/>
      <c r="JSD74" s="880"/>
      <c r="JSE74" s="880"/>
      <c r="JSF74" s="880"/>
      <c r="JSG74" s="880"/>
      <c r="JSH74" s="880"/>
      <c r="JSI74" s="880"/>
      <c r="JSJ74" s="880"/>
      <c r="JSK74" s="880"/>
      <c r="JSL74" s="880"/>
      <c r="JSM74" s="880"/>
      <c r="JSN74" s="880"/>
      <c r="JSO74" s="880"/>
      <c r="JSP74" s="880"/>
      <c r="JSQ74" s="880"/>
      <c r="JSR74" s="880"/>
      <c r="JSS74" s="880"/>
      <c r="JST74" s="880"/>
      <c r="JSU74" s="880"/>
      <c r="JSV74" s="880"/>
      <c r="JSW74" s="880"/>
      <c r="JSX74" s="880"/>
      <c r="JSY74" s="880"/>
      <c r="JSZ74" s="880"/>
      <c r="JTA74" s="880"/>
      <c r="JTB74" s="880"/>
      <c r="JTC74" s="880"/>
      <c r="JTD74" s="880"/>
      <c r="JTE74" s="880"/>
      <c r="JTF74" s="880"/>
      <c r="JTG74" s="880"/>
      <c r="JTH74" s="880"/>
      <c r="JTI74" s="880"/>
      <c r="JTJ74" s="880"/>
      <c r="JTK74" s="880"/>
      <c r="JTL74" s="880"/>
      <c r="JTM74" s="880"/>
      <c r="JTN74" s="880"/>
      <c r="JTO74" s="880"/>
      <c r="JTP74" s="880"/>
      <c r="JTQ74" s="880"/>
      <c r="JTR74" s="880"/>
      <c r="JTS74" s="880"/>
      <c r="JTT74" s="880"/>
      <c r="JTU74" s="880"/>
      <c r="JTV74" s="880"/>
      <c r="JTW74" s="880"/>
      <c r="JTX74" s="880"/>
      <c r="JTY74" s="880"/>
      <c r="JTZ74" s="880"/>
      <c r="JUA74" s="880"/>
      <c r="JUB74" s="880"/>
      <c r="JUC74" s="880"/>
      <c r="JUD74" s="880"/>
      <c r="JUE74" s="880"/>
      <c r="JUF74" s="880"/>
      <c r="JUG74" s="880"/>
      <c r="JUH74" s="880"/>
      <c r="JUI74" s="880"/>
      <c r="JUJ74" s="880"/>
      <c r="JUK74" s="880"/>
      <c r="JUL74" s="880"/>
      <c r="JUM74" s="880"/>
      <c r="JUN74" s="880"/>
      <c r="JUO74" s="880"/>
      <c r="JUP74" s="880"/>
      <c r="JUQ74" s="880"/>
      <c r="JUR74" s="880"/>
      <c r="JUS74" s="880"/>
      <c r="JUT74" s="880"/>
      <c r="JUU74" s="880"/>
      <c r="JUV74" s="880"/>
      <c r="JUW74" s="880"/>
      <c r="JUX74" s="880"/>
      <c r="JUY74" s="880"/>
      <c r="JUZ74" s="880"/>
      <c r="JVA74" s="880"/>
      <c r="JVB74" s="880"/>
      <c r="JVC74" s="880"/>
      <c r="JVD74" s="880"/>
      <c r="JVE74" s="880"/>
      <c r="JVF74" s="880"/>
      <c r="JVG74" s="880"/>
      <c r="JVH74" s="880"/>
      <c r="JVI74" s="880"/>
      <c r="JVJ74" s="880"/>
      <c r="JVK74" s="880"/>
      <c r="JVL74" s="880"/>
      <c r="JVM74" s="880"/>
      <c r="JVN74" s="880"/>
      <c r="JVO74" s="880"/>
      <c r="JVP74" s="880"/>
      <c r="JVQ74" s="880"/>
      <c r="JVR74" s="880"/>
      <c r="JVS74" s="880"/>
      <c r="JVT74" s="880"/>
      <c r="JVU74" s="880"/>
      <c r="JVV74" s="880"/>
      <c r="JVW74" s="880"/>
      <c r="JVX74" s="880"/>
      <c r="JVY74" s="880"/>
      <c r="JVZ74" s="880"/>
      <c r="JWA74" s="880"/>
      <c r="JWB74" s="880"/>
      <c r="JWC74" s="880"/>
      <c r="JWD74" s="880"/>
      <c r="JWE74" s="880"/>
      <c r="JWF74" s="880"/>
      <c r="JWG74" s="880"/>
      <c r="JWH74" s="880"/>
      <c r="JWI74" s="880"/>
      <c r="JWJ74" s="880"/>
      <c r="JWK74" s="880"/>
      <c r="JWL74" s="880"/>
      <c r="JWM74" s="880"/>
      <c r="JWN74" s="880"/>
      <c r="JWO74" s="880"/>
      <c r="JWP74" s="880"/>
      <c r="JWQ74" s="880"/>
      <c r="JWR74" s="880"/>
      <c r="JWS74" s="880"/>
      <c r="JWT74" s="880"/>
      <c r="JWU74" s="880"/>
      <c r="JWV74" s="880"/>
      <c r="JWW74" s="880"/>
      <c r="JWX74" s="880"/>
      <c r="JWY74" s="880"/>
      <c r="JWZ74" s="880"/>
      <c r="JXA74" s="880"/>
      <c r="JXB74" s="880"/>
      <c r="JXC74" s="880"/>
      <c r="JXD74" s="880"/>
      <c r="JXE74" s="880"/>
      <c r="JXF74" s="880"/>
      <c r="JXG74" s="880"/>
      <c r="JXH74" s="880"/>
      <c r="JXI74" s="880"/>
      <c r="JXJ74" s="880"/>
      <c r="JXK74" s="880"/>
      <c r="JXL74" s="880"/>
      <c r="JXM74" s="880"/>
      <c r="JXN74" s="880"/>
      <c r="JXO74" s="880"/>
      <c r="JXP74" s="880"/>
      <c r="JXQ74" s="880"/>
      <c r="JXR74" s="880"/>
      <c r="JXS74" s="880"/>
      <c r="JXT74" s="880"/>
      <c r="JXU74" s="880"/>
      <c r="JXV74" s="880"/>
      <c r="JXW74" s="880"/>
      <c r="JXX74" s="880"/>
      <c r="JXY74" s="880"/>
      <c r="JXZ74" s="880"/>
      <c r="JYA74" s="880"/>
      <c r="JYB74" s="880"/>
      <c r="JYC74" s="880"/>
      <c r="JYD74" s="880"/>
      <c r="JYE74" s="880"/>
      <c r="JYF74" s="880"/>
      <c r="JYG74" s="880"/>
      <c r="JYH74" s="880"/>
      <c r="JYI74" s="880"/>
      <c r="JYJ74" s="880"/>
      <c r="JYK74" s="880"/>
      <c r="JYL74" s="880"/>
      <c r="JYM74" s="880"/>
      <c r="JYN74" s="880"/>
      <c r="JYO74" s="880"/>
      <c r="JYP74" s="880"/>
      <c r="JYQ74" s="880"/>
      <c r="JYR74" s="880"/>
      <c r="JYS74" s="880"/>
      <c r="JYT74" s="880"/>
      <c r="JYU74" s="880"/>
      <c r="JYV74" s="880"/>
      <c r="JYW74" s="880"/>
      <c r="JYX74" s="880"/>
      <c r="JYY74" s="880"/>
      <c r="JYZ74" s="880"/>
      <c r="JZA74" s="880"/>
      <c r="JZB74" s="880"/>
      <c r="JZC74" s="880"/>
      <c r="JZD74" s="880"/>
      <c r="JZE74" s="880"/>
      <c r="JZF74" s="880"/>
      <c r="JZG74" s="880"/>
      <c r="JZH74" s="880"/>
      <c r="JZI74" s="880"/>
      <c r="JZJ74" s="880"/>
      <c r="JZK74" s="880"/>
      <c r="JZL74" s="880"/>
      <c r="JZM74" s="880"/>
      <c r="JZN74" s="880"/>
      <c r="JZO74" s="880"/>
      <c r="JZP74" s="880"/>
      <c r="JZQ74" s="880"/>
      <c r="JZR74" s="880"/>
      <c r="JZS74" s="880"/>
      <c r="JZT74" s="880"/>
      <c r="JZU74" s="880"/>
      <c r="JZV74" s="880"/>
      <c r="JZW74" s="880"/>
      <c r="JZX74" s="880"/>
      <c r="JZY74" s="880"/>
      <c r="JZZ74" s="880"/>
      <c r="KAA74" s="880"/>
      <c r="KAB74" s="880"/>
      <c r="KAC74" s="880"/>
      <c r="KAD74" s="880"/>
      <c r="KAE74" s="880"/>
      <c r="KAF74" s="880"/>
      <c r="KAG74" s="880"/>
      <c r="KAH74" s="880"/>
      <c r="KAI74" s="880"/>
      <c r="KAJ74" s="880"/>
      <c r="KAK74" s="880"/>
      <c r="KAL74" s="880"/>
      <c r="KAM74" s="880"/>
      <c r="KAN74" s="880"/>
      <c r="KAO74" s="880"/>
      <c r="KAP74" s="880"/>
      <c r="KAQ74" s="880"/>
      <c r="KAR74" s="880"/>
      <c r="KAS74" s="880"/>
      <c r="KAT74" s="880"/>
      <c r="KAU74" s="880"/>
      <c r="KAV74" s="880"/>
      <c r="KAW74" s="880"/>
      <c r="KAX74" s="880"/>
      <c r="KAY74" s="880"/>
      <c r="KAZ74" s="880"/>
      <c r="KBA74" s="880"/>
      <c r="KBB74" s="880"/>
      <c r="KBC74" s="880"/>
      <c r="KBD74" s="880"/>
      <c r="KBE74" s="880"/>
      <c r="KBF74" s="880"/>
      <c r="KBG74" s="880"/>
      <c r="KBH74" s="880"/>
      <c r="KBI74" s="880"/>
      <c r="KBJ74" s="880"/>
      <c r="KBK74" s="880"/>
      <c r="KBL74" s="880"/>
      <c r="KBM74" s="880"/>
      <c r="KBN74" s="880"/>
      <c r="KBO74" s="880"/>
      <c r="KBP74" s="880"/>
      <c r="KBQ74" s="880"/>
      <c r="KBR74" s="880"/>
      <c r="KBS74" s="880"/>
      <c r="KBT74" s="880"/>
      <c r="KBU74" s="880"/>
      <c r="KBV74" s="880"/>
      <c r="KBW74" s="880"/>
      <c r="KBX74" s="880"/>
      <c r="KBY74" s="880"/>
      <c r="KBZ74" s="880"/>
      <c r="KCA74" s="880"/>
      <c r="KCB74" s="880"/>
      <c r="KCC74" s="880"/>
      <c r="KCD74" s="880"/>
      <c r="KCE74" s="880"/>
      <c r="KCF74" s="880"/>
      <c r="KCG74" s="880"/>
      <c r="KCH74" s="880"/>
      <c r="KCI74" s="880"/>
      <c r="KCJ74" s="880"/>
      <c r="KCK74" s="880"/>
      <c r="KCL74" s="880"/>
      <c r="KCM74" s="880"/>
      <c r="KCN74" s="880"/>
      <c r="KCO74" s="880"/>
      <c r="KCP74" s="880"/>
      <c r="KCQ74" s="880"/>
      <c r="KCR74" s="880"/>
      <c r="KCS74" s="880"/>
      <c r="KCT74" s="880"/>
      <c r="KCU74" s="880"/>
      <c r="KCV74" s="880"/>
      <c r="KCW74" s="880"/>
      <c r="KCX74" s="880"/>
      <c r="KCY74" s="880"/>
      <c r="KCZ74" s="880"/>
      <c r="KDA74" s="880"/>
      <c r="KDB74" s="880"/>
      <c r="KDC74" s="880"/>
      <c r="KDD74" s="880"/>
      <c r="KDE74" s="880"/>
      <c r="KDF74" s="880"/>
      <c r="KDG74" s="880"/>
      <c r="KDH74" s="880"/>
      <c r="KDI74" s="880"/>
      <c r="KDJ74" s="880"/>
      <c r="KDK74" s="880"/>
      <c r="KDL74" s="880"/>
      <c r="KDM74" s="880"/>
      <c r="KDN74" s="880"/>
      <c r="KDO74" s="880"/>
      <c r="KDP74" s="880"/>
      <c r="KDQ74" s="880"/>
      <c r="KDR74" s="880"/>
      <c r="KDS74" s="880"/>
      <c r="KDT74" s="880"/>
      <c r="KDU74" s="880"/>
      <c r="KDV74" s="880"/>
      <c r="KDW74" s="880"/>
      <c r="KDX74" s="880"/>
      <c r="KDY74" s="880"/>
      <c r="KDZ74" s="880"/>
      <c r="KEA74" s="880"/>
      <c r="KEB74" s="880"/>
      <c r="KEC74" s="880"/>
      <c r="KED74" s="880"/>
      <c r="KEE74" s="880"/>
      <c r="KEF74" s="880"/>
      <c r="KEG74" s="880"/>
      <c r="KEH74" s="880"/>
      <c r="KEI74" s="880"/>
      <c r="KEJ74" s="880"/>
      <c r="KEK74" s="880"/>
      <c r="KEL74" s="880"/>
      <c r="KEM74" s="880"/>
      <c r="KEN74" s="880"/>
      <c r="KEO74" s="880"/>
      <c r="KEP74" s="880"/>
      <c r="KEQ74" s="880"/>
      <c r="KER74" s="880"/>
      <c r="KES74" s="880"/>
      <c r="KET74" s="880"/>
      <c r="KEU74" s="880"/>
      <c r="KEV74" s="880"/>
      <c r="KEW74" s="880"/>
      <c r="KEX74" s="880"/>
      <c r="KEY74" s="880"/>
      <c r="KEZ74" s="880"/>
      <c r="KFA74" s="880"/>
      <c r="KFB74" s="880"/>
      <c r="KFC74" s="880"/>
      <c r="KFD74" s="880"/>
      <c r="KFE74" s="880"/>
      <c r="KFF74" s="880"/>
      <c r="KFG74" s="880"/>
      <c r="KFH74" s="880"/>
      <c r="KFI74" s="880"/>
      <c r="KFJ74" s="880"/>
      <c r="KFK74" s="880"/>
      <c r="KFL74" s="880"/>
      <c r="KFM74" s="880"/>
      <c r="KFN74" s="880"/>
      <c r="KFO74" s="880"/>
      <c r="KFP74" s="880"/>
      <c r="KFQ74" s="880"/>
      <c r="KFR74" s="880"/>
      <c r="KFS74" s="880"/>
      <c r="KFT74" s="880"/>
      <c r="KFU74" s="880"/>
      <c r="KFV74" s="880"/>
      <c r="KFW74" s="880"/>
      <c r="KFX74" s="880"/>
      <c r="KFY74" s="880"/>
      <c r="KFZ74" s="880"/>
      <c r="KGA74" s="880"/>
      <c r="KGB74" s="880"/>
      <c r="KGC74" s="880"/>
      <c r="KGD74" s="880"/>
      <c r="KGE74" s="880"/>
      <c r="KGF74" s="880"/>
      <c r="KGG74" s="880"/>
      <c r="KGH74" s="880"/>
      <c r="KGI74" s="880"/>
      <c r="KGJ74" s="880"/>
      <c r="KGK74" s="880"/>
      <c r="KGL74" s="880"/>
      <c r="KGM74" s="880"/>
      <c r="KGN74" s="880"/>
      <c r="KGO74" s="880"/>
      <c r="KGP74" s="880"/>
      <c r="KGQ74" s="880"/>
      <c r="KGR74" s="880"/>
      <c r="KGS74" s="880"/>
      <c r="KGT74" s="880"/>
      <c r="KGU74" s="880"/>
      <c r="KGV74" s="880"/>
      <c r="KGW74" s="880"/>
      <c r="KGX74" s="880"/>
      <c r="KGY74" s="880"/>
      <c r="KGZ74" s="880"/>
      <c r="KHA74" s="880"/>
      <c r="KHB74" s="880"/>
      <c r="KHC74" s="880"/>
      <c r="KHD74" s="880"/>
      <c r="KHE74" s="880"/>
      <c r="KHF74" s="880"/>
      <c r="KHG74" s="880"/>
      <c r="KHH74" s="880"/>
      <c r="KHI74" s="880"/>
      <c r="KHJ74" s="880"/>
      <c r="KHK74" s="880"/>
      <c r="KHL74" s="880"/>
      <c r="KHM74" s="880"/>
      <c r="KHN74" s="880"/>
      <c r="KHO74" s="880"/>
      <c r="KHP74" s="880"/>
      <c r="KHQ74" s="880"/>
      <c r="KHR74" s="880"/>
      <c r="KHS74" s="880"/>
      <c r="KHT74" s="880"/>
      <c r="KHU74" s="880"/>
      <c r="KHV74" s="880"/>
      <c r="KHW74" s="880"/>
      <c r="KHX74" s="880"/>
      <c r="KHY74" s="880"/>
      <c r="KHZ74" s="880"/>
      <c r="KIA74" s="880"/>
      <c r="KIB74" s="880"/>
      <c r="KIC74" s="880"/>
      <c r="KID74" s="880"/>
      <c r="KIE74" s="880"/>
      <c r="KIF74" s="880"/>
      <c r="KIG74" s="880"/>
      <c r="KIH74" s="880"/>
      <c r="KII74" s="880"/>
      <c r="KIJ74" s="880"/>
      <c r="KIK74" s="880"/>
      <c r="KIL74" s="880"/>
      <c r="KIM74" s="880"/>
      <c r="KIN74" s="880"/>
      <c r="KIO74" s="880"/>
      <c r="KIP74" s="880"/>
      <c r="KIQ74" s="880"/>
      <c r="KIR74" s="880"/>
      <c r="KIS74" s="880"/>
      <c r="KIT74" s="880"/>
      <c r="KIU74" s="880"/>
      <c r="KIV74" s="880"/>
      <c r="KIW74" s="880"/>
      <c r="KIX74" s="880"/>
      <c r="KIY74" s="880"/>
      <c r="KIZ74" s="880"/>
      <c r="KJA74" s="880"/>
      <c r="KJB74" s="880"/>
      <c r="KJC74" s="880"/>
      <c r="KJD74" s="880"/>
      <c r="KJE74" s="880"/>
      <c r="KJF74" s="880"/>
      <c r="KJG74" s="880"/>
      <c r="KJH74" s="880"/>
      <c r="KJI74" s="880"/>
      <c r="KJJ74" s="880"/>
      <c r="KJK74" s="880"/>
      <c r="KJL74" s="880"/>
      <c r="KJM74" s="880"/>
      <c r="KJN74" s="880"/>
      <c r="KJO74" s="880"/>
      <c r="KJP74" s="880"/>
      <c r="KJQ74" s="880"/>
      <c r="KJR74" s="880"/>
      <c r="KJS74" s="880"/>
      <c r="KJT74" s="880"/>
      <c r="KJU74" s="880"/>
      <c r="KJV74" s="880"/>
      <c r="KJW74" s="880"/>
      <c r="KJX74" s="880"/>
      <c r="KJY74" s="880"/>
      <c r="KJZ74" s="880"/>
      <c r="KKA74" s="880"/>
      <c r="KKB74" s="880"/>
      <c r="KKC74" s="880"/>
      <c r="KKD74" s="880"/>
      <c r="KKE74" s="880"/>
      <c r="KKF74" s="880"/>
      <c r="KKG74" s="880"/>
      <c r="KKH74" s="880"/>
      <c r="KKI74" s="880"/>
      <c r="KKJ74" s="880"/>
      <c r="KKK74" s="880"/>
      <c r="KKL74" s="880"/>
      <c r="KKM74" s="880"/>
      <c r="KKN74" s="880"/>
      <c r="KKO74" s="880"/>
      <c r="KKP74" s="880"/>
      <c r="KKQ74" s="880"/>
      <c r="KKR74" s="880"/>
      <c r="KKS74" s="880"/>
      <c r="KKT74" s="880"/>
      <c r="KKU74" s="880"/>
      <c r="KKV74" s="880"/>
      <c r="KKW74" s="880"/>
      <c r="KKX74" s="880"/>
      <c r="KKY74" s="880"/>
      <c r="KKZ74" s="880"/>
      <c r="KLA74" s="880"/>
      <c r="KLB74" s="880"/>
      <c r="KLC74" s="880"/>
      <c r="KLD74" s="880"/>
      <c r="KLE74" s="880"/>
      <c r="KLF74" s="880"/>
      <c r="KLG74" s="880"/>
      <c r="KLH74" s="880"/>
      <c r="KLI74" s="880"/>
      <c r="KLJ74" s="880"/>
      <c r="KLK74" s="880"/>
      <c r="KLL74" s="880"/>
      <c r="KLM74" s="880"/>
      <c r="KLN74" s="880"/>
      <c r="KLO74" s="880"/>
      <c r="KLP74" s="880"/>
      <c r="KLQ74" s="880"/>
      <c r="KLR74" s="880"/>
      <c r="KLS74" s="880"/>
      <c r="KLT74" s="880"/>
      <c r="KLU74" s="880"/>
      <c r="KLV74" s="880"/>
      <c r="KLW74" s="880"/>
      <c r="KLX74" s="880"/>
      <c r="KLY74" s="880"/>
      <c r="KLZ74" s="880"/>
      <c r="KMA74" s="880"/>
      <c r="KMB74" s="880"/>
      <c r="KMC74" s="880"/>
      <c r="KMD74" s="880"/>
      <c r="KME74" s="880"/>
      <c r="KMF74" s="880"/>
      <c r="KMG74" s="880"/>
      <c r="KMH74" s="880"/>
      <c r="KMI74" s="880"/>
      <c r="KMJ74" s="880"/>
      <c r="KMK74" s="880"/>
      <c r="KML74" s="880"/>
      <c r="KMM74" s="880"/>
      <c r="KMN74" s="880"/>
      <c r="KMO74" s="880"/>
      <c r="KMP74" s="880"/>
      <c r="KMQ74" s="880"/>
      <c r="KMR74" s="880"/>
      <c r="KMS74" s="880"/>
      <c r="KMT74" s="880"/>
      <c r="KMU74" s="880"/>
      <c r="KMV74" s="880"/>
      <c r="KMW74" s="880"/>
      <c r="KMX74" s="880"/>
      <c r="KMY74" s="880"/>
      <c r="KMZ74" s="880"/>
      <c r="KNA74" s="880"/>
      <c r="KNB74" s="880"/>
      <c r="KNC74" s="880"/>
      <c r="KND74" s="880"/>
      <c r="KNE74" s="880"/>
      <c r="KNF74" s="880"/>
      <c r="KNG74" s="880"/>
      <c r="KNH74" s="880"/>
      <c r="KNI74" s="880"/>
      <c r="KNJ74" s="880"/>
      <c r="KNK74" s="880"/>
      <c r="KNL74" s="880"/>
      <c r="KNM74" s="880"/>
      <c r="KNN74" s="880"/>
      <c r="KNO74" s="880"/>
      <c r="KNP74" s="880"/>
      <c r="KNQ74" s="880"/>
      <c r="KNR74" s="880"/>
      <c r="KNS74" s="880"/>
      <c r="KNT74" s="880"/>
      <c r="KNU74" s="880"/>
      <c r="KNV74" s="880"/>
      <c r="KNW74" s="880"/>
      <c r="KNX74" s="880"/>
      <c r="KNY74" s="880"/>
      <c r="KNZ74" s="880"/>
      <c r="KOA74" s="880"/>
      <c r="KOB74" s="880"/>
      <c r="KOC74" s="880"/>
      <c r="KOD74" s="880"/>
      <c r="KOE74" s="880"/>
      <c r="KOF74" s="880"/>
      <c r="KOG74" s="880"/>
      <c r="KOH74" s="880"/>
      <c r="KOI74" s="880"/>
      <c r="KOJ74" s="880"/>
      <c r="KOK74" s="880"/>
      <c r="KOL74" s="880"/>
      <c r="KOM74" s="880"/>
      <c r="KON74" s="880"/>
      <c r="KOO74" s="880"/>
      <c r="KOP74" s="880"/>
      <c r="KOQ74" s="880"/>
      <c r="KOR74" s="880"/>
      <c r="KOS74" s="880"/>
      <c r="KOT74" s="880"/>
      <c r="KOU74" s="880"/>
      <c r="KOV74" s="880"/>
      <c r="KOW74" s="880"/>
      <c r="KOX74" s="880"/>
      <c r="KOY74" s="880"/>
      <c r="KOZ74" s="880"/>
      <c r="KPA74" s="880"/>
      <c r="KPB74" s="880"/>
      <c r="KPC74" s="880"/>
      <c r="KPD74" s="880"/>
      <c r="KPE74" s="880"/>
      <c r="KPF74" s="880"/>
      <c r="KPG74" s="880"/>
      <c r="KPH74" s="880"/>
      <c r="KPI74" s="880"/>
      <c r="KPJ74" s="880"/>
      <c r="KPK74" s="880"/>
      <c r="KPL74" s="880"/>
      <c r="KPM74" s="880"/>
      <c r="KPN74" s="880"/>
      <c r="KPO74" s="880"/>
      <c r="KPP74" s="880"/>
      <c r="KPQ74" s="880"/>
      <c r="KPR74" s="880"/>
      <c r="KPS74" s="880"/>
      <c r="KPT74" s="880"/>
      <c r="KPU74" s="880"/>
      <c r="KPV74" s="880"/>
      <c r="KPW74" s="880"/>
      <c r="KPX74" s="880"/>
      <c r="KPY74" s="880"/>
      <c r="KPZ74" s="880"/>
      <c r="KQA74" s="880"/>
      <c r="KQB74" s="880"/>
      <c r="KQC74" s="880"/>
      <c r="KQD74" s="880"/>
      <c r="KQE74" s="880"/>
      <c r="KQF74" s="880"/>
      <c r="KQG74" s="880"/>
      <c r="KQH74" s="880"/>
      <c r="KQI74" s="880"/>
      <c r="KQJ74" s="880"/>
      <c r="KQK74" s="880"/>
      <c r="KQL74" s="880"/>
      <c r="KQM74" s="880"/>
      <c r="KQN74" s="880"/>
      <c r="KQO74" s="880"/>
      <c r="KQP74" s="880"/>
      <c r="KQQ74" s="880"/>
      <c r="KQR74" s="880"/>
      <c r="KQS74" s="880"/>
      <c r="KQT74" s="880"/>
      <c r="KQU74" s="880"/>
      <c r="KQV74" s="880"/>
      <c r="KQW74" s="880"/>
      <c r="KQX74" s="880"/>
      <c r="KQY74" s="880"/>
      <c r="KQZ74" s="880"/>
      <c r="KRA74" s="880"/>
      <c r="KRB74" s="880"/>
      <c r="KRC74" s="880"/>
      <c r="KRD74" s="880"/>
      <c r="KRE74" s="880"/>
      <c r="KRF74" s="880"/>
      <c r="KRG74" s="880"/>
      <c r="KRH74" s="880"/>
      <c r="KRI74" s="880"/>
      <c r="KRJ74" s="880"/>
      <c r="KRK74" s="880"/>
      <c r="KRL74" s="880"/>
      <c r="KRM74" s="880"/>
      <c r="KRN74" s="880"/>
      <c r="KRO74" s="880"/>
      <c r="KRP74" s="880"/>
      <c r="KRQ74" s="880"/>
      <c r="KRR74" s="880"/>
      <c r="KRS74" s="880"/>
      <c r="KRT74" s="880"/>
      <c r="KRU74" s="880"/>
      <c r="KRV74" s="880"/>
      <c r="KRW74" s="880"/>
      <c r="KRX74" s="880"/>
      <c r="KRY74" s="880"/>
      <c r="KRZ74" s="880"/>
      <c r="KSA74" s="880"/>
      <c r="KSB74" s="880"/>
      <c r="KSC74" s="880"/>
      <c r="KSD74" s="880"/>
      <c r="KSE74" s="880"/>
      <c r="KSF74" s="880"/>
      <c r="KSG74" s="880"/>
      <c r="KSH74" s="880"/>
      <c r="KSI74" s="880"/>
      <c r="KSJ74" s="880"/>
      <c r="KSK74" s="880"/>
      <c r="KSL74" s="880"/>
      <c r="KSM74" s="880"/>
      <c r="KSN74" s="880"/>
      <c r="KSO74" s="880"/>
      <c r="KSP74" s="880"/>
      <c r="KSQ74" s="880"/>
      <c r="KSR74" s="880"/>
      <c r="KSS74" s="880"/>
      <c r="KST74" s="880"/>
      <c r="KSU74" s="880"/>
      <c r="KSV74" s="880"/>
      <c r="KSW74" s="880"/>
      <c r="KSX74" s="880"/>
      <c r="KSY74" s="880"/>
      <c r="KSZ74" s="880"/>
      <c r="KTA74" s="880"/>
      <c r="KTB74" s="880"/>
      <c r="KTC74" s="880"/>
      <c r="KTD74" s="880"/>
      <c r="KTE74" s="880"/>
      <c r="KTF74" s="880"/>
      <c r="KTG74" s="880"/>
      <c r="KTH74" s="880"/>
      <c r="KTI74" s="880"/>
      <c r="KTJ74" s="880"/>
      <c r="KTK74" s="880"/>
      <c r="KTL74" s="880"/>
      <c r="KTM74" s="880"/>
      <c r="KTN74" s="880"/>
      <c r="KTO74" s="880"/>
      <c r="KTP74" s="880"/>
      <c r="KTQ74" s="880"/>
      <c r="KTR74" s="880"/>
      <c r="KTS74" s="880"/>
      <c r="KTT74" s="880"/>
      <c r="KTU74" s="880"/>
      <c r="KTV74" s="880"/>
      <c r="KTW74" s="880"/>
      <c r="KTX74" s="880"/>
      <c r="KTY74" s="880"/>
      <c r="KTZ74" s="880"/>
      <c r="KUA74" s="880"/>
      <c r="KUB74" s="880"/>
      <c r="KUC74" s="880"/>
      <c r="KUD74" s="880"/>
      <c r="KUE74" s="880"/>
      <c r="KUF74" s="880"/>
      <c r="KUG74" s="880"/>
      <c r="KUH74" s="880"/>
      <c r="KUI74" s="880"/>
      <c r="KUJ74" s="880"/>
      <c r="KUK74" s="880"/>
      <c r="KUL74" s="880"/>
      <c r="KUM74" s="880"/>
      <c r="KUN74" s="880"/>
      <c r="KUO74" s="880"/>
      <c r="KUP74" s="880"/>
      <c r="KUQ74" s="880"/>
      <c r="KUR74" s="880"/>
      <c r="KUS74" s="880"/>
      <c r="KUT74" s="880"/>
      <c r="KUU74" s="880"/>
      <c r="KUV74" s="880"/>
      <c r="KUW74" s="880"/>
      <c r="KUX74" s="880"/>
      <c r="KUY74" s="880"/>
      <c r="KUZ74" s="880"/>
      <c r="KVA74" s="880"/>
      <c r="KVB74" s="880"/>
      <c r="KVC74" s="880"/>
      <c r="KVD74" s="880"/>
      <c r="KVE74" s="880"/>
      <c r="KVF74" s="880"/>
      <c r="KVG74" s="880"/>
      <c r="KVH74" s="880"/>
      <c r="KVI74" s="880"/>
      <c r="KVJ74" s="880"/>
      <c r="KVK74" s="880"/>
      <c r="KVL74" s="880"/>
      <c r="KVM74" s="880"/>
      <c r="KVN74" s="880"/>
      <c r="KVO74" s="880"/>
      <c r="KVP74" s="880"/>
      <c r="KVQ74" s="880"/>
      <c r="KVR74" s="880"/>
      <c r="KVS74" s="880"/>
      <c r="KVT74" s="880"/>
      <c r="KVU74" s="880"/>
      <c r="KVV74" s="880"/>
      <c r="KVW74" s="880"/>
      <c r="KVX74" s="880"/>
      <c r="KVY74" s="880"/>
      <c r="KVZ74" s="880"/>
      <c r="KWA74" s="880"/>
      <c r="KWB74" s="880"/>
      <c r="KWC74" s="880"/>
      <c r="KWD74" s="880"/>
      <c r="KWE74" s="880"/>
      <c r="KWF74" s="880"/>
      <c r="KWG74" s="880"/>
      <c r="KWH74" s="880"/>
      <c r="KWI74" s="880"/>
      <c r="KWJ74" s="880"/>
      <c r="KWK74" s="880"/>
      <c r="KWL74" s="880"/>
      <c r="KWM74" s="880"/>
      <c r="KWN74" s="880"/>
      <c r="KWO74" s="880"/>
      <c r="KWP74" s="880"/>
      <c r="KWQ74" s="880"/>
      <c r="KWR74" s="880"/>
      <c r="KWS74" s="880"/>
      <c r="KWT74" s="880"/>
      <c r="KWU74" s="880"/>
      <c r="KWV74" s="880"/>
      <c r="KWW74" s="880"/>
      <c r="KWX74" s="880"/>
      <c r="KWY74" s="880"/>
      <c r="KWZ74" s="880"/>
      <c r="KXA74" s="880"/>
      <c r="KXB74" s="880"/>
      <c r="KXC74" s="880"/>
      <c r="KXD74" s="880"/>
      <c r="KXE74" s="880"/>
      <c r="KXF74" s="880"/>
      <c r="KXG74" s="880"/>
      <c r="KXH74" s="880"/>
      <c r="KXI74" s="880"/>
      <c r="KXJ74" s="880"/>
      <c r="KXK74" s="880"/>
      <c r="KXL74" s="880"/>
      <c r="KXM74" s="880"/>
      <c r="KXN74" s="880"/>
      <c r="KXO74" s="880"/>
      <c r="KXP74" s="880"/>
      <c r="KXQ74" s="880"/>
      <c r="KXR74" s="880"/>
      <c r="KXS74" s="880"/>
      <c r="KXT74" s="880"/>
      <c r="KXU74" s="880"/>
      <c r="KXV74" s="880"/>
      <c r="KXW74" s="880"/>
      <c r="KXX74" s="880"/>
      <c r="KXY74" s="880"/>
      <c r="KXZ74" s="880"/>
      <c r="KYA74" s="880"/>
      <c r="KYB74" s="880"/>
      <c r="KYC74" s="880"/>
      <c r="KYD74" s="880"/>
      <c r="KYE74" s="880"/>
      <c r="KYF74" s="880"/>
      <c r="KYG74" s="880"/>
      <c r="KYH74" s="880"/>
      <c r="KYI74" s="880"/>
      <c r="KYJ74" s="880"/>
      <c r="KYK74" s="880"/>
      <c r="KYL74" s="880"/>
      <c r="KYM74" s="880"/>
      <c r="KYN74" s="880"/>
      <c r="KYO74" s="880"/>
      <c r="KYP74" s="880"/>
      <c r="KYQ74" s="880"/>
      <c r="KYR74" s="880"/>
      <c r="KYS74" s="880"/>
      <c r="KYT74" s="880"/>
      <c r="KYU74" s="880"/>
      <c r="KYV74" s="880"/>
      <c r="KYW74" s="880"/>
      <c r="KYX74" s="880"/>
      <c r="KYY74" s="880"/>
      <c r="KYZ74" s="880"/>
      <c r="KZA74" s="880"/>
      <c r="KZB74" s="880"/>
      <c r="KZC74" s="880"/>
      <c r="KZD74" s="880"/>
      <c r="KZE74" s="880"/>
      <c r="KZF74" s="880"/>
      <c r="KZG74" s="880"/>
      <c r="KZH74" s="880"/>
      <c r="KZI74" s="880"/>
      <c r="KZJ74" s="880"/>
      <c r="KZK74" s="880"/>
      <c r="KZL74" s="880"/>
      <c r="KZM74" s="880"/>
      <c r="KZN74" s="880"/>
      <c r="KZO74" s="880"/>
      <c r="KZP74" s="880"/>
      <c r="KZQ74" s="880"/>
      <c r="KZR74" s="880"/>
      <c r="KZS74" s="880"/>
      <c r="KZT74" s="880"/>
      <c r="KZU74" s="880"/>
      <c r="KZV74" s="880"/>
      <c r="KZW74" s="880"/>
      <c r="KZX74" s="880"/>
      <c r="KZY74" s="880"/>
      <c r="KZZ74" s="880"/>
      <c r="LAA74" s="880"/>
      <c r="LAB74" s="880"/>
      <c r="LAC74" s="880"/>
      <c r="LAD74" s="880"/>
      <c r="LAE74" s="880"/>
      <c r="LAF74" s="880"/>
      <c r="LAG74" s="880"/>
      <c r="LAH74" s="880"/>
      <c r="LAI74" s="880"/>
      <c r="LAJ74" s="880"/>
      <c r="LAK74" s="880"/>
      <c r="LAL74" s="880"/>
      <c r="LAM74" s="880"/>
      <c r="LAN74" s="880"/>
      <c r="LAO74" s="880"/>
      <c r="LAP74" s="880"/>
      <c r="LAQ74" s="880"/>
      <c r="LAR74" s="880"/>
      <c r="LAS74" s="880"/>
      <c r="LAT74" s="880"/>
      <c r="LAU74" s="880"/>
      <c r="LAV74" s="880"/>
      <c r="LAW74" s="880"/>
      <c r="LAX74" s="880"/>
      <c r="LAY74" s="880"/>
      <c r="LAZ74" s="880"/>
      <c r="LBA74" s="880"/>
      <c r="LBB74" s="880"/>
      <c r="LBC74" s="880"/>
      <c r="LBD74" s="880"/>
      <c r="LBE74" s="880"/>
      <c r="LBF74" s="880"/>
      <c r="LBG74" s="880"/>
      <c r="LBH74" s="880"/>
      <c r="LBI74" s="880"/>
      <c r="LBJ74" s="880"/>
      <c r="LBK74" s="880"/>
      <c r="LBL74" s="880"/>
      <c r="LBM74" s="880"/>
      <c r="LBN74" s="880"/>
      <c r="LBO74" s="880"/>
      <c r="LBP74" s="880"/>
      <c r="LBQ74" s="880"/>
      <c r="LBR74" s="880"/>
      <c r="LBS74" s="880"/>
      <c r="LBT74" s="880"/>
      <c r="LBU74" s="880"/>
      <c r="LBV74" s="880"/>
      <c r="LBW74" s="880"/>
      <c r="LBX74" s="880"/>
      <c r="LBY74" s="880"/>
      <c r="LBZ74" s="880"/>
      <c r="LCA74" s="880"/>
      <c r="LCC74" s="880"/>
      <c r="LCD74" s="880"/>
      <c r="LCE74" s="880"/>
      <c r="LCF74" s="880"/>
      <c r="LCG74" s="880"/>
      <c r="LCH74" s="880"/>
      <c r="LCI74" s="880"/>
      <c r="LCJ74" s="880"/>
      <c r="LCK74" s="880"/>
      <c r="LCL74" s="880"/>
      <c r="LCM74" s="880"/>
      <c r="LCN74" s="880"/>
      <c r="LCO74" s="880"/>
      <c r="LCP74" s="880"/>
      <c r="LCQ74" s="880"/>
      <c r="LCR74" s="880"/>
      <c r="LCS74" s="880"/>
      <c r="LCT74" s="880"/>
      <c r="LCU74" s="880"/>
      <c r="LCV74" s="880"/>
      <c r="LCW74" s="880"/>
      <c r="LCX74" s="880"/>
      <c r="LCY74" s="880"/>
      <c r="LCZ74" s="880"/>
      <c r="LDA74" s="880"/>
      <c r="LDB74" s="880"/>
      <c r="LDC74" s="880"/>
      <c r="LDD74" s="880"/>
      <c r="LDE74" s="880"/>
      <c r="LDF74" s="880"/>
      <c r="LDG74" s="880"/>
      <c r="LDH74" s="880"/>
      <c r="LDI74" s="880"/>
      <c r="LDJ74" s="880"/>
      <c r="LDK74" s="880"/>
      <c r="LDL74" s="880"/>
      <c r="LDM74" s="880"/>
      <c r="LDN74" s="880"/>
      <c r="LDO74" s="880"/>
      <c r="LDP74" s="880"/>
      <c r="LDQ74" s="880"/>
      <c r="LDR74" s="880"/>
      <c r="LDS74" s="880"/>
      <c r="LDT74" s="880"/>
      <c r="LDU74" s="880"/>
      <c r="LDV74" s="880"/>
      <c r="LDW74" s="880"/>
      <c r="LDX74" s="880"/>
      <c r="LDY74" s="880"/>
      <c r="LDZ74" s="880"/>
      <c r="LEA74" s="880"/>
      <c r="LEB74" s="880"/>
      <c r="LEC74" s="880"/>
      <c r="LED74" s="880"/>
      <c r="LEE74" s="880"/>
      <c r="LEF74" s="880"/>
      <c r="LEG74" s="880"/>
      <c r="LEH74" s="880"/>
      <c r="LEI74" s="880"/>
      <c r="LEJ74" s="880"/>
      <c r="LEK74" s="880"/>
      <c r="LEL74" s="880"/>
      <c r="LEM74" s="880"/>
      <c r="LEN74" s="880"/>
      <c r="LEO74" s="880"/>
      <c r="LEP74" s="880"/>
      <c r="LEQ74" s="880"/>
      <c r="LER74" s="880"/>
      <c r="LES74" s="880"/>
      <c r="LET74" s="880"/>
      <c r="LEU74" s="880"/>
      <c r="LEV74" s="880"/>
      <c r="LEW74" s="880"/>
      <c r="LEX74" s="880"/>
      <c r="LEY74" s="880"/>
      <c r="LEZ74" s="880"/>
      <c r="LFA74" s="880"/>
      <c r="LFB74" s="880"/>
      <c r="LFC74" s="880"/>
      <c r="LFD74" s="880"/>
      <c r="LFE74" s="880"/>
      <c r="LFF74" s="880"/>
      <c r="LFG74" s="880"/>
      <c r="LFH74" s="880"/>
      <c r="LFI74" s="880"/>
      <c r="LFJ74" s="880"/>
      <c r="LFK74" s="880"/>
      <c r="LFL74" s="880"/>
      <c r="LFM74" s="880"/>
      <c r="LFN74" s="880"/>
      <c r="LFO74" s="880"/>
      <c r="LFP74" s="880"/>
      <c r="LFQ74" s="880"/>
      <c r="LFR74" s="880"/>
      <c r="LFS74" s="880"/>
      <c r="LFT74" s="880"/>
      <c r="LFU74" s="880"/>
      <c r="LFV74" s="880"/>
      <c r="LFW74" s="880"/>
      <c r="LFX74" s="880"/>
      <c r="LFY74" s="880"/>
      <c r="LFZ74" s="880"/>
      <c r="LGA74" s="880"/>
      <c r="LGB74" s="880"/>
      <c r="LGC74" s="880"/>
      <c r="LGD74" s="880"/>
      <c r="LGE74" s="880"/>
      <c r="LGF74" s="880"/>
      <c r="LGG74" s="880"/>
      <c r="LGH74" s="880"/>
      <c r="LGI74" s="880"/>
      <c r="LGJ74" s="880"/>
      <c r="LGK74" s="880"/>
      <c r="LGL74" s="880"/>
      <c r="LGM74" s="880"/>
      <c r="LGN74" s="880"/>
      <c r="LGO74" s="880"/>
      <c r="LGP74" s="880"/>
      <c r="LGQ74" s="880"/>
      <c r="LGR74" s="880"/>
      <c r="LGS74" s="880"/>
      <c r="LGT74" s="880"/>
      <c r="LGU74" s="880"/>
      <c r="LGV74" s="880"/>
      <c r="LGW74" s="880"/>
      <c r="LGX74" s="880"/>
      <c r="LGY74" s="880"/>
      <c r="LGZ74" s="880"/>
      <c r="LHA74" s="880"/>
      <c r="LHB74" s="880"/>
      <c r="LHC74" s="880"/>
      <c r="LHD74" s="880"/>
      <c r="LHE74" s="880"/>
      <c r="LHF74" s="880"/>
      <c r="LHG74" s="880"/>
      <c r="LHH74" s="880"/>
      <c r="LHI74" s="880"/>
      <c r="LHJ74" s="880"/>
      <c r="LHK74" s="880"/>
      <c r="LHL74" s="880"/>
      <c r="LHM74" s="880"/>
      <c r="LHN74" s="880"/>
      <c r="LHO74" s="880"/>
      <c r="LHP74" s="880"/>
      <c r="LHQ74" s="880"/>
      <c r="LHR74" s="880"/>
      <c r="LHS74" s="880"/>
      <c r="LHT74" s="880"/>
      <c r="LHU74" s="880"/>
      <c r="LHV74" s="880"/>
      <c r="LHW74" s="880"/>
      <c r="LHX74" s="880"/>
      <c r="LHY74" s="880"/>
      <c r="LHZ74" s="880"/>
      <c r="LIA74" s="880"/>
      <c r="LIB74" s="880"/>
      <c r="LIC74" s="880"/>
      <c r="LID74" s="880"/>
      <c r="LIE74" s="880"/>
      <c r="LIF74" s="880"/>
      <c r="LIG74" s="880"/>
      <c r="LIH74" s="880"/>
      <c r="LII74" s="880"/>
      <c r="LIJ74" s="880"/>
      <c r="LIK74" s="880"/>
      <c r="LIL74" s="880"/>
      <c r="LIM74" s="880"/>
      <c r="LIN74" s="880"/>
      <c r="LIO74" s="880"/>
      <c r="LIP74" s="880"/>
      <c r="LIQ74" s="880"/>
      <c r="LIR74" s="880"/>
      <c r="LIS74" s="880"/>
      <c r="LIT74" s="880"/>
      <c r="LIU74" s="880"/>
      <c r="LIV74" s="880"/>
      <c r="LIW74" s="880"/>
      <c r="LIX74" s="880"/>
      <c r="LIY74" s="880"/>
      <c r="LIZ74" s="880"/>
      <c r="LJA74" s="880"/>
      <c r="LJB74" s="880"/>
      <c r="LJC74" s="880"/>
      <c r="LJD74" s="880"/>
      <c r="LJE74" s="880"/>
      <c r="LJF74" s="880"/>
      <c r="LJG74" s="880"/>
      <c r="LJH74" s="880"/>
      <c r="LJI74" s="880"/>
      <c r="LJJ74" s="880"/>
      <c r="LJK74" s="880"/>
      <c r="LJL74" s="880"/>
      <c r="LJM74" s="880"/>
      <c r="LJN74" s="880"/>
      <c r="LJO74" s="880"/>
      <c r="LJP74" s="880"/>
      <c r="LJQ74" s="880"/>
      <c r="LJR74" s="880"/>
      <c r="LJS74" s="880"/>
      <c r="LJT74" s="880"/>
      <c r="LJU74" s="880"/>
      <c r="LJV74" s="880"/>
      <c r="LJW74" s="880"/>
      <c r="LJX74" s="880"/>
      <c r="LJY74" s="880"/>
      <c r="LJZ74" s="880"/>
      <c r="LKA74" s="880"/>
      <c r="LKB74" s="880"/>
      <c r="LKC74" s="880"/>
      <c r="LKD74" s="880"/>
      <c r="LKE74" s="880"/>
      <c r="LKF74" s="880"/>
      <c r="LKG74" s="880"/>
      <c r="LKH74" s="880"/>
      <c r="LKI74" s="880"/>
      <c r="LKJ74" s="880"/>
      <c r="LKK74" s="880"/>
      <c r="LKL74" s="880"/>
      <c r="LKM74" s="880"/>
      <c r="LKN74" s="880"/>
      <c r="LKO74" s="880"/>
      <c r="LKP74" s="880"/>
      <c r="LKQ74" s="880"/>
      <c r="LKR74" s="880"/>
      <c r="LKS74" s="880"/>
      <c r="LKT74" s="880"/>
      <c r="LKU74" s="880"/>
      <c r="LKV74" s="880"/>
      <c r="LKW74" s="880"/>
      <c r="LKX74" s="880"/>
      <c r="LKY74" s="880"/>
      <c r="LKZ74" s="880"/>
      <c r="LLA74" s="880"/>
      <c r="LLB74" s="880"/>
      <c r="LLC74" s="880"/>
      <c r="LLD74" s="880"/>
      <c r="LLE74" s="880"/>
      <c r="LLF74" s="880"/>
      <c r="LLG74" s="880"/>
      <c r="LLH74" s="880"/>
      <c r="LLI74" s="880"/>
      <c r="LLJ74" s="880"/>
      <c r="LLK74" s="880"/>
      <c r="LLL74" s="880"/>
      <c r="LLM74" s="880"/>
      <c r="LLN74" s="880"/>
      <c r="LLO74" s="880"/>
      <c r="LLP74" s="880"/>
      <c r="LLQ74" s="880"/>
      <c r="LLR74" s="880"/>
      <c r="LLS74" s="880"/>
      <c r="LLT74" s="880"/>
      <c r="LLU74" s="880"/>
      <c r="LLV74" s="880"/>
      <c r="LLW74" s="880"/>
      <c r="LLX74" s="880"/>
      <c r="LLY74" s="880"/>
      <c r="LLZ74" s="880"/>
      <c r="LMA74" s="880"/>
      <c r="LMB74" s="880"/>
      <c r="LMC74" s="880"/>
      <c r="LMD74" s="880"/>
      <c r="LME74" s="880"/>
      <c r="LMF74" s="880"/>
      <c r="LMG74" s="880"/>
      <c r="LMH74" s="880"/>
      <c r="LMI74" s="880"/>
      <c r="LMJ74" s="880"/>
      <c r="LMK74" s="880"/>
      <c r="LML74" s="880"/>
      <c r="LMM74" s="880"/>
      <c r="LMN74" s="880"/>
      <c r="LMO74" s="880"/>
      <c r="LMP74" s="880"/>
      <c r="LMQ74" s="880"/>
      <c r="LMR74" s="880"/>
      <c r="LMS74" s="880"/>
      <c r="LMT74" s="880"/>
      <c r="LMU74" s="880"/>
      <c r="LMV74" s="880"/>
      <c r="LMW74" s="880"/>
      <c r="LMX74" s="880"/>
      <c r="LMY74" s="880"/>
      <c r="LMZ74" s="880"/>
      <c r="LNA74" s="880"/>
      <c r="LNB74" s="880"/>
      <c r="LNC74" s="880"/>
      <c r="LND74" s="880"/>
      <c r="LNE74" s="880"/>
      <c r="LNF74" s="880"/>
      <c r="LNG74" s="880"/>
      <c r="LNH74" s="880"/>
      <c r="LNI74" s="880"/>
      <c r="LNJ74" s="880"/>
      <c r="LNK74" s="880"/>
      <c r="LNL74" s="880"/>
      <c r="LNM74" s="880"/>
      <c r="LNN74" s="880"/>
      <c r="LNO74" s="880"/>
      <c r="LNP74" s="880"/>
      <c r="LNQ74" s="880"/>
      <c r="LNR74" s="880"/>
      <c r="LNS74" s="880"/>
      <c r="LNT74" s="880"/>
      <c r="LNU74" s="880"/>
      <c r="LNV74" s="880"/>
      <c r="LNW74" s="880"/>
      <c r="LNX74" s="880"/>
      <c r="LNY74" s="880"/>
      <c r="LNZ74" s="880"/>
      <c r="LOA74" s="880"/>
      <c r="LOB74" s="880"/>
      <c r="LOC74" s="880"/>
      <c r="LOD74" s="880"/>
      <c r="LOE74" s="880"/>
      <c r="LOF74" s="880"/>
      <c r="LOG74" s="880"/>
      <c r="LOH74" s="880"/>
      <c r="LOI74" s="880"/>
      <c r="LOJ74" s="880"/>
      <c r="LOK74" s="880"/>
      <c r="LOL74" s="880"/>
      <c r="LOM74" s="880"/>
      <c r="LON74" s="880"/>
      <c r="LOO74" s="880"/>
      <c r="LOP74" s="880"/>
      <c r="LOQ74" s="880"/>
      <c r="LOR74" s="880"/>
      <c r="LOS74" s="880"/>
      <c r="LOT74" s="880"/>
      <c r="LOU74" s="880"/>
      <c r="LOV74" s="880"/>
      <c r="LOW74" s="880"/>
      <c r="LOX74" s="880"/>
      <c r="LOY74" s="880"/>
      <c r="LOZ74" s="880"/>
      <c r="LPA74" s="880"/>
      <c r="LPB74" s="880"/>
      <c r="LPC74" s="880"/>
      <c r="LPD74" s="880"/>
      <c r="LPE74" s="880"/>
      <c r="LPF74" s="880"/>
      <c r="LPG74" s="880"/>
      <c r="LPH74" s="880"/>
      <c r="LPI74" s="880"/>
      <c r="LPJ74" s="880"/>
      <c r="LPK74" s="880"/>
      <c r="LPL74" s="880"/>
      <c r="LPM74" s="880"/>
      <c r="LPN74" s="880"/>
      <c r="LPO74" s="880"/>
      <c r="LPP74" s="880"/>
      <c r="LPQ74" s="880"/>
      <c r="LPR74" s="880"/>
      <c r="LPS74" s="880"/>
      <c r="LPT74" s="880"/>
      <c r="LPU74" s="880"/>
      <c r="LPV74" s="880"/>
      <c r="LPW74" s="880"/>
      <c r="LPX74" s="880"/>
      <c r="LPY74" s="880"/>
      <c r="LPZ74" s="880"/>
      <c r="LQA74" s="880"/>
      <c r="LQB74" s="880"/>
      <c r="LQC74" s="880"/>
      <c r="LQD74" s="880"/>
      <c r="LQE74" s="880"/>
      <c r="LQF74" s="880"/>
      <c r="LQG74" s="880"/>
      <c r="LQH74" s="880"/>
      <c r="LQI74" s="880"/>
      <c r="LQJ74" s="880"/>
      <c r="LQK74" s="880"/>
      <c r="LQL74" s="880"/>
      <c r="LQM74" s="880"/>
      <c r="LQN74" s="880"/>
      <c r="LQO74" s="880"/>
      <c r="LQP74" s="880"/>
      <c r="LQQ74" s="880"/>
      <c r="LQR74" s="880"/>
      <c r="LQS74" s="880"/>
      <c r="LQT74" s="880"/>
      <c r="LQU74" s="880"/>
      <c r="LQV74" s="880"/>
      <c r="LQW74" s="880"/>
      <c r="LQX74" s="880"/>
      <c r="LQY74" s="880"/>
      <c r="LQZ74" s="880"/>
      <c r="LRA74" s="880"/>
      <c r="LRB74" s="880"/>
      <c r="LRC74" s="880"/>
      <c r="LRD74" s="880"/>
      <c r="LRE74" s="880"/>
      <c r="LRF74" s="880"/>
      <c r="LRG74" s="880"/>
      <c r="LRH74" s="880"/>
      <c r="LRI74" s="880"/>
      <c r="LRJ74" s="880"/>
      <c r="LRK74" s="880"/>
      <c r="LRL74" s="880"/>
      <c r="LRM74" s="880"/>
      <c r="LRN74" s="880"/>
      <c r="LRO74" s="880"/>
      <c r="LRP74" s="880"/>
      <c r="LRQ74" s="880"/>
      <c r="LRR74" s="880"/>
      <c r="LRS74" s="880"/>
      <c r="LRT74" s="880"/>
      <c r="LRU74" s="880"/>
      <c r="LRV74" s="880"/>
      <c r="LRW74" s="880"/>
      <c r="LRX74" s="880"/>
      <c r="LRY74" s="880"/>
      <c r="LRZ74" s="880"/>
      <c r="LSA74" s="880"/>
      <c r="LSB74" s="880"/>
      <c r="LSC74" s="880"/>
      <c r="LSD74" s="880"/>
      <c r="LSE74" s="880"/>
      <c r="LSF74" s="880"/>
      <c r="LSG74" s="880"/>
      <c r="LSH74" s="880"/>
      <c r="LSI74" s="880"/>
      <c r="LSJ74" s="880"/>
      <c r="LSK74" s="880"/>
      <c r="LSL74" s="880"/>
      <c r="LSM74" s="880"/>
      <c r="LSN74" s="880"/>
      <c r="LSO74" s="880"/>
      <c r="LSP74" s="880"/>
      <c r="LSQ74" s="880"/>
      <c r="LSR74" s="880"/>
      <c r="LSS74" s="880"/>
      <c r="LST74" s="880"/>
      <c r="LSU74" s="880"/>
      <c r="LSV74" s="880"/>
      <c r="LSW74" s="880"/>
      <c r="LSX74" s="880"/>
      <c r="LSY74" s="880"/>
      <c r="LSZ74" s="880"/>
      <c r="LTA74" s="880"/>
      <c r="LTB74" s="880"/>
      <c r="LTC74" s="880"/>
      <c r="LTD74" s="880"/>
      <c r="LTE74" s="880"/>
      <c r="LTF74" s="880"/>
      <c r="LTG74" s="880"/>
      <c r="LTH74" s="880"/>
      <c r="LTI74" s="880"/>
      <c r="LTJ74" s="880"/>
      <c r="LTK74" s="880"/>
      <c r="LTL74" s="880"/>
      <c r="LTM74" s="880"/>
      <c r="LTN74" s="880"/>
      <c r="LTO74" s="880"/>
      <c r="LTP74" s="880"/>
      <c r="LTQ74" s="880"/>
      <c r="LTR74" s="880"/>
      <c r="LTS74" s="880"/>
      <c r="LTT74" s="880"/>
      <c r="LTU74" s="880"/>
      <c r="LTV74" s="880"/>
      <c r="LTW74" s="880"/>
      <c r="LTX74" s="880"/>
      <c r="LTY74" s="880"/>
      <c r="LTZ74" s="880"/>
      <c r="LUA74" s="880"/>
      <c r="LUB74" s="880"/>
      <c r="LUC74" s="880"/>
      <c r="LUD74" s="880"/>
      <c r="LUE74" s="880"/>
      <c r="LUF74" s="880"/>
      <c r="LUG74" s="880"/>
      <c r="LUH74" s="880"/>
      <c r="LUI74" s="880"/>
      <c r="LUJ74" s="880"/>
      <c r="LUK74" s="880"/>
      <c r="LUL74" s="880"/>
      <c r="LUM74" s="880"/>
      <c r="LUN74" s="880"/>
      <c r="LUO74" s="880"/>
      <c r="LUP74" s="880"/>
      <c r="LUQ74" s="880"/>
      <c r="LUR74" s="880"/>
      <c r="LUS74" s="880"/>
      <c r="LUT74" s="880"/>
      <c r="LUU74" s="880"/>
      <c r="LUV74" s="880"/>
      <c r="LUW74" s="880"/>
      <c r="LUX74" s="880"/>
      <c r="LUY74" s="880"/>
      <c r="LUZ74" s="880"/>
      <c r="LVA74" s="880"/>
      <c r="LVB74" s="880"/>
      <c r="LVC74" s="880"/>
      <c r="LVD74" s="880"/>
      <c r="LVE74" s="880"/>
      <c r="LVF74" s="880"/>
      <c r="LVG74" s="880"/>
      <c r="LVH74" s="880"/>
      <c r="LVI74" s="880"/>
      <c r="LVJ74" s="880"/>
      <c r="LVK74" s="880"/>
      <c r="LVL74" s="880"/>
      <c r="LVM74" s="880"/>
      <c r="LVN74" s="880"/>
      <c r="LVO74" s="880"/>
      <c r="LVP74" s="880"/>
      <c r="LVQ74" s="880"/>
      <c r="LVR74" s="880"/>
      <c r="LVS74" s="880"/>
      <c r="LVT74" s="880"/>
      <c r="LVU74" s="880"/>
      <c r="LVV74" s="880"/>
      <c r="LVW74" s="880"/>
      <c r="LVX74" s="880"/>
      <c r="LVY74" s="880"/>
      <c r="LVZ74" s="880"/>
      <c r="LWA74" s="880"/>
      <c r="LWB74" s="880"/>
      <c r="LWC74" s="880"/>
      <c r="LWD74" s="880"/>
      <c r="LWE74" s="880"/>
      <c r="LWF74" s="880"/>
      <c r="LWG74" s="880"/>
      <c r="LWH74" s="880"/>
      <c r="LWI74" s="880"/>
      <c r="LWJ74" s="880"/>
      <c r="LWK74" s="880"/>
      <c r="LWL74" s="880"/>
      <c r="LWM74" s="880"/>
      <c r="LWN74" s="880"/>
      <c r="LWO74" s="880"/>
      <c r="LWP74" s="880"/>
      <c r="LWQ74" s="880"/>
      <c r="LWR74" s="880"/>
      <c r="LWS74" s="880"/>
      <c r="LWT74" s="880"/>
      <c r="LWU74" s="880"/>
      <c r="LWV74" s="880"/>
      <c r="LWW74" s="880"/>
      <c r="LWX74" s="880"/>
      <c r="LWY74" s="880"/>
      <c r="LWZ74" s="880"/>
      <c r="LXA74" s="880"/>
      <c r="LXB74" s="880"/>
      <c r="LXC74" s="880"/>
      <c r="LXD74" s="880"/>
      <c r="LXE74" s="880"/>
      <c r="LXF74" s="880"/>
      <c r="LXG74" s="880"/>
      <c r="LXH74" s="880"/>
      <c r="LXI74" s="880"/>
      <c r="LXJ74" s="880"/>
      <c r="LXK74" s="880"/>
      <c r="LXL74" s="880"/>
      <c r="LXM74" s="880"/>
      <c r="LXN74" s="880"/>
      <c r="LXO74" s="880"/>
      <c r="LXP74" s="880"/>
      <c r="LXQ74" s="880"/>
      <c r="LXR74" s="880"/>
      <c r="LXS74" s="880"/>
      <c r="LXT74" s="880"/>
      <c r="LXU74" s="880"/>
      <c r="LXV74" s="880"/>
      <c r="LXW74" s="880"/>
      <c r="LXX74" s="880"/>
      <c r="LXY74" s="880"/>
      <c r="LXZ74" s="880"/>
      <c r="LYA74" s="880"/>
      <c r="LYB74" s="880"/>
      <c r="LYC74" s="880"/>
      <c r="LYD74" s="880"/>
      <c r="LYE74" s="880"/>
      <c r="LYF74" s="880"/>
      <c r="LYG74" s="880"/>
      <c r="LYH74" s="880"/>
      <c r="LYI74" s="880"/>
      <c r="LYJ74" s="880"/>
      <c r="LYK74" s="880"/>
      <c r="LYL74" s="880"/>
      <c r="LYM74" s="880"/>
      <c r="LYN74" s="880"/>
      <c r="LYO74" s="880"/>
      <c r="LYP74" s="880"/>
      <c r="LYQ74" s="880"/>
      <c r="LYR74" s="880"/>
      <c r="LYS74" s="880"/>
      <c r="LYT74" s="880"/>
      <c r="LYU74" s="880"/>
      <c r="LYV74" s="880"/>
      <c r="LYW74" s="880"/>
      <c r="LYX74" s="880"/>
      <c r="LYY74" s="880"/>
      <c r="LYZ74" s="880"/>
      <c r="LZA74" s="880"/>
      <c r="LZB74" s="880"/>
      <c r="LZC74" s="880"/>
      <c r="LZD74" s="880"/>
      <c r="LZE74" s="880"/>
      <c r="LZF74" s="880"/>
      <c r="LZG74" s="880"/>
      <c r="LZH74" s="880"/>
      <c r="LZI74" s="880"/>
      <c r="LZJ74" s="880"/>
      <c r="LZK74" s="880"/>
      <c r="LZL74" s="880"/>
      <c r="LZM74" s="880"/>
      <c r="LZN74" s="880"/>
      <c r="LZO74" s="880"/>
      <c r="LZP74" s="880"/>
      <c r="LZQ74" s="880"/>
      <c r="LZR74" s="880"/>
      <c r="LZS74" s="880"/>
      <c r="LZT74" s="880"/>
      <c r="LZU74" s="880"/>
      <c r="LZV74" s="880"/>
      <c r="LZW74" s="880"/>
      <c r="LZX74" s="880"/>
      <c r="LZY74" s="880"/>
      <c r="LZZ74" s="880"/>
      <c r="MAA74" s="880"/>
      <c r="MAB74" s="880"/>
      <c r="MAC74" s="880"/>
      <c r="MAD74" s="880"/>
      <c r="MAE74" s="880"/>
      <c r="MAF74" s="880"/>
      <c r="MAG74" s="880"/>
      <c r="MAH74" s="880"/>
      <c r="MAI74" s="880"/>
      <c r="MAJ74" s="880"/>
      <c r="MAK74" s="880"/>
      <c r="MAL74" s="880"/>
      <c r="MAM74" s="880"/>
      <c r="MAN74" s="880"/>
      <c r="MAO74" s="880"/>
      <c r="MAP74" s="880"/>
      <c r="MAQ74" s="880"/>
      <c r="MAR74" s="880"/>
      <c r="MAS74" s="880"/>
      <c r="MAT74" s="880"/>
      <c r="MAU74" s="880"/>
      <c r="MAV74" s="880"/>
      <c r="MAW74" s="880"/>
      <c r="MAX74" s="880"/>
      <c r="MAY74" s="880"/>
      <c r="MAZ74" s="880"/>
      <c r="MBA74" s="880"/>
      <c r="MBB74" s="880"/>
      <c r="MBC74" s="880"/>
      <c r="MBD74" s="880"/>
      <c r="MBE74" s="880"/>
      <c r="MBF74" s="880"/>
      <c r="MBG74" s="880"/>
      <c r="MBH74" s="880"/>
      <c r="MBI74" s="880"/>
      <c r="MBJ74" s="880"/>
      <c r="MBK74" s="880"/>
      <c r="MBL74" s="880"/>
      <c r="MBM74" s="880"/>
      <c r="MBN74" s="880"/>
      <c r="MBO74" s="880"/>
      <c r="MBP74" s="880"/>
      <c r="MBQ74" s="880"/>
      <c r="MBR74" s="880"/>
      <c r="MBS74" s="880"/>
      <c r="MBT74" s="880"/>
      <c r="MBU74" s="880"/>
      <c r="MBV74" s="880"/>
      <c r="MBW74" s="880"/>
      <c r="MBX74" s="880"/>
      <c r="MBY74" s="880"/>
      <c r="MBZ74" s="880"/>
      <c r="MCA74" s="880"/>
      <c r="MCB74" s="880"/>
      <c r="MCC74" s="880"/>
      <c r="MCD74" s="880"/>
      <c r="MCE74" s="880"/>
      <c r="MCF74" s="880"/>
      <c r="MCG74" s="880"/>
      <c r="MCH74" s="880"/>
      <c r="MCI74" s="880"/>
      <c r="MCJ74" s="880"/>
      <c r="MCK74" s="880"/>
      <c r="MCL74" s="880"/>
      <c r="MCM74" s="880"/>
      <c r="MCN74" s="880"/>
      <c r="MCO74" s="880"/>
      <c r="MCP74" s="880"/>
      <c r="MCQ74" s="880"/>
      <c r="MCR74" s="880"/>
      <c r="MCS74" s="880"/>
      <c r="MCT74" s="880"/>
      <c r="MCU74" s="880"/>
      <c r="MCV74" s="880"/>
      <c r="MCW74" s="880"/>
      <c r="MCX74" s="880"/>
      <c r="MCY74" s="880"/>
      <c r="MCZ74" s="880"/>
      <c r="MDA74" s="880"/>
      <c r="MDB74" s="880"/>
      <c r="MDC74" s="880"/>
      <c r="MDD74" s="880"/>
      <c r="MDE74" s="880"/>
      <c r="MDF74" s="880"/>
      <c r="MDG74" s="880"/>
      <c r="MDH74" s="880"/>
      <c r="MDI74" s="880"/>
      <c r="MDJ74" s="880"/>
      <c r="MDK74" s="880"/>
      <c r="MDL74" s="880"/>
      <c r="MDM74" s="880"/>
      <c r="MDN74" s="880"/>
      <c r="MDO74" s="880"/>
      <c r="MDP74" s="880"/>
      <c r="MDQ74" s="880"/>
      <c r="MDR74" s="880"/>
      <c r="MDS74" s="880"/>
      <c r="MDT74" s="880"/>
      <c r="MDU74" s="880"/>
      <c r="MDV74" s="880"/>
      <c r="MDW74" s="880"/>
      <c r="MDX74" s="880"/>
      <c r="MDY74" s="880"/>
      <c r="MDZ74" s="880"/>
      <c r="MEA74" s="880"/>
      <c r="MEB74" s="880"/>
      <c r="MEC74" s="880"/>
      <c r="MED74" s="880"/>
      <c r="MEE74" s="880"/>
      <c r="MEF74" s="880"/>
      <c r="MEG74" s="880"/>
      <c r="MEH74" s="880"/>
      <c r="MEI74" s="880"/>
      <c r="MEJ74" s="880"/>
      <c r="MEK74" s="880"/>
      <c r="MEL74" s="880"/>
      <c r="MEM74" s="880"/>
      <c r="MEN74" s="880"/>
      <c r="MEO74" s="880"/>
      <c r="MEP74" s="880"/>
      <c r="MEQ74" s="880"/>
      <c r="MER74" s="880"/>
      <c r="MES74" s="880"/>
      <c r="MET74" s="880"/>
      <c r="MEU74" s="880"/>
      <c r="MEV74" s="880"/>
      <c r="MEW74" s="880"/>
      <c r="MEX74" s="880"/>
      <c r="MEY74" s="880"/>
      <c r="MEZ74" s="880"/>
      <c r="MFA74" s="880"/>
      <c r="MFB74" s="880"/>
      <c r="MFC74" s="880"/>
      <c r="MFD74" s="880"/>
      <c r="MFE74" s="880"/>
      <c r="MFF74" s="880"/>
      <c r="MFG74" s="880"/>
      <c r="MFH74" s="880"/>
      <c r="MFI74" s="880"/>
      <c r="MFJ74" s="880"/>
      <c r="MFK74" s="880"/>
      <c r="MFL74" s="880"/>
      <c r="MFM74" s="880"/>
      <c r="MFN74" s="880"/>
      <c r="MFO74" s="880"/>
      <c r="MFP74" s="880"/>
      <c r="MFQ74" s="880"/>
      <c r="MFR74" s="880"/>
      <c r="MFS74" s="880"/>
      <c r="MFT74" s="880"/>
      <c r="MFU74" s="880"/>
      <c r="MFV74" s="880"/>
      <c r="MFW74" s="880"/>
      <c r="MFX74" s="880"/>
      <c r="MFY74" s="880"/>
      <c r="MFZ74" s="880"/>
      <c r="MGA74" s="880"/>
      <c r="MGB74" s="880"/>
      <c r="MGC74" s="880"/>
      <c r="MGD74" s="880"/>
      <c r="MGE74" s="880"/>
      <c r="MGF74" s="880"/>
      <c r="MGG74" s="880"/>
      <c r="MGH74" s="880"/>
      <c r="MGI74" s="880"/>
      <c r="MGJ74" s="880"/>
      <c r="MGK74" s="880"/>
      <c r="MGL74" s="880"/>
      <c r="MGM74" s="880"/>
      <c r="MGN74" s="880"/>
      <c r="MGO74" s="880"/>
      <c r="MGP74" s="880"/>
      <c r="MGQ74" s="880"/>
      <c r="MGR74" s="880"/>
      <c r="MGS74" s="880"/>
      <c r="MGT74" s="880"/>
      <c r="MGU74" s="880"/>
      <c r="MGV74" s="880"/>
      <c r="MGW74" s="880"/>
      <c r="MGX74" s="880"/>
      <c r="MGY74" s="880"/>
      <c r="MGZ74" s="880"/>
      <c r="MHA74" s="880"/>
      <c r="MHB74" s="880"/>
      <c r="MHC74" s="880"/>
      <c r="MHD74" s="880"/>
      <c r="MHE74" s="880"/>
      <c r="MHF74" s="880"/>
      <c r="MHG74" s="880"/>
      <c r="MHH74" s="880"/>
      <c r="MHI74" s="880"/>
      <c r="MHJ74" s="880"/>
      <c r="MHK74" s="880"/>
      <c r="MHL74" s="880"/>
      <c r="MHM74" s="880"/>
      <c r="MHN74" s="880"/>
      <c r="MHO74" s="880"/>
      <c r="MHP74" s="880"/>
      <c r="MHQ74" s="880"/>
      <c r="MHR74" s="880"/>
      <c r="MHS74" s="880"/>
      <c r="MHT74" s="880"/>
      <c r="MHU74" s="880"/>
      <c r="MHV74" s="880"/>
      <c r="MHW74" s="880"/>
      <c r="MHX74" s="880"/>
      <c r="MHY74" s="880"/>
      <c r="MHZ74" s="880"/>
      <c r="MIA74" s="880"/>
      <c r="MIB74" s="880"/>
      <c r="MIC74" s="880"/>
      <c r="MID74" s="880"/>
      <c r="MIE74" s="880"/>
      <c r="MIF74" s="880"/>
      <c r="MIG74" s="880"/>
      <c r="MIH74" s="880"/>
      <c r="MII74" s="880"/>
      <c r="MIJ74" s="880"/>
      <c r="MIK74" s="880"/>
      <c r="MIL74" s="880"/>
      <c r="MIM74" s="880"/>
      <c r="MIN74" s="880"/>
      <c r="MIO74" s="880"/>
      <c r="MIP74" s="880"/>
      <c r="MIQ74" s="880"/>
      <c r="MIR74" s="880"/>
      <c r="MIS74" s="880"/>
      <c r="MIT74" s="880"/>
      <c r="MIU74" s="880"/>
      <c r="MIV74" s="880"/>
      <c r="MIW74" s="880"/>
      <c r="MIX74" s="880"/>
      <c r="MIY74" s="880"/>
      <c r="MIZ74" s="880"/>
      <c r="MJA74" s="880"/>
      <c r="MJB74" s="880"/>
      <c r="MJC74" s="880"/>
      <c r="MJD74" s="880"/>
      <c r="MJE74" s="880"/>
      <c r="MJF74" s="880"/>
      <c r="MJG74" s="880"/>
      <c r="MJH74" s="880"/>
      <c r="MJI74" s="880"/>
      <c r="MJJ74" s="880"/>
      <c r="MJK74" s="880"/>
      <c r="MJL74" s="880"/>
      <c r="MJM74" s="880"/>
      <c r="MJN74" s="880"/>
      <c r="MJO74" s="880"/>
      <c r="MJP74" s="880"/>
      <c r="MJQ74" s="880"/>
      <c r="MJR74" s="880"/>
      <c r="MJS74" s="880"/>
      <c r="MJT74" s="880"/>
      <c r="MJU74" s="880"/>
      <c r="MJV74" s="880"/>
      <c r="MJW74" s="880"/>
      <c r="MJX74" s="880"/>
      <c r="MJY74" s="880"/>
      <c r="MJZ74" s="880"/>
      <c r="MKA74" s="880"/>
      <c r="MKB74" s="880"/>
      <c r="MKC74" s="880"/>
      <c r="MKD74" s="880"/>
      <c r="MKE74" s="880"/>
      <c r="MKF74" s="880"/>
      <c r="MKG74" s="880"/>
      <c r="MKH74" s="880"/>
      <c r="MKI74" s="880"/>
      <c r="MKJ74" s="880"/>
      <c r="MKK74" s="880"/>
      <c r="MKL74" s="880"/>
      <c r="MKM74" s="880"/>
      <c r="MKN74" s="880"/>
      <c r="MKO74" s="880"/>
      <c r="MKP74" s="880"/>
      <c r="MKQ74" s="880"/>
      <c r="MKR74" s="880"/>
      <c r="MKS74" s="880"/>
      <c r="MKT74" s="880"/>
      <c r="MKU74" s="880"/>
      <c r="MKV74" s="880"/>
      <c r="MKW74" s="880"/>
      <c r="MKX74" s="880"/>
      <c r="MKY74" s="880"/>
      <c r="MKZ74" s="880"/>
      <c r="MLA74" s="880"/>
      <c r="MLB74" s="880"/>
      <c r="MLC74" s="880"/>
      <c r="MLD74" s="880"/>
      <c r="MLE74" s="880"/>
      <c r="MLF74" s="880"/>
      <c r="MLG74" s="880"/>
      <c r="MLH74" s="880"/>
      <c r="MLI74" s="880"/>
      <c r="MLJ74" s="880"/>
      <c r="MLK74" s="880"/>
      <c r="MLL74" s="880"/>
      <c r="MLM74" s="880"/>
      <c r="MLN74" s="880"/>
      <c r="MLO74" s="880"/>
      <c r="MLP74" s="880"/>
      <c r="MLQ74" s="880"/>
      <c r="MLR74" s="880"/>
      <c r="MLS74" s="880"/>
      <c r="MLT74" s="880"/>
      <c r="MLU74" s="880"/>
      <c r="MLV74" s="880"/>
      <c r="MLW74" s="880"/>
      <c r="MLX74" s="880"/>
      <c r="MLY74" s="880"/>
      <c r="MLZ74" s="880"/>
      <c r="MMA74" s="880"/>
      <c r="MMB74" s="880"/>
      <c r="MMC74" s="880"/>
      <c r="MMD74" s="880"/>
      <c r="MME74" s="880"/>
      <c r="MMF74" s="880"/>
      <c r="MMG74" s="880"/>
      <c r="MMH74" s="880"/>
      <c r="MMI74" s="880"/>
      <c r="MMJ74" s="880"/>
      <c r="MMK74" s="880"/>
      <c r="MML74" s="880"/>
      <c r="MMM74" s="880"/>
      <c r="MMN74" s="880"/>
      <c r="MMO74" s="880"/>
      <c r="MMP74" s="880"/>
      <c r="MMQ74" s="880"/>
      <c r="MMR74" s="880"/>
      <c r="MMS74" s="880"/>
      <c r="MMT74" s="880"/>
      <c r="MMU74" s="880"/>
      <c r="MMV74" s="880"/>
      <c r="MMW74" s="880"/>
      <c r="MMX74" s="880"/>
      <c r="MMY74" s="880"/>
      <c r="MMZ74" s="880"/>
      <c r="MNA74" s="880"/>
      <c r="MNB74" s="880"/>
      <c r="MNC74" s="880"/>
      <c r="MND74" s="880"/>
      <c r="MNE74" s="880"/>
      <c r="MNF74" s="880"/>
      <c r="MNG74" s="880"/>
      <c r="MNH74" s="880"/>
      <c r="MNI74" s="880"/>
      <c r="MNJ74" s="880"/>
      <c r="MNK74" s="880"/>
      <c r="MNL74" s="880"/>
      <c r="MNM74" s="880"/>
      <c r="MNN74" s="880"/>
      <c r="MNO74" s="880"/>
      <c r="MNP74" s="880"/>
      <c r="MNQ74" s="880"/>
      <c r="MNR74" s="880"/>
      <c r="MNS74" s="880"/>
      <c r="MNT74" s="880"/>
      <c r="MNU74" s="880"/>
      <c r="MNV74" s="880"/>
      <c r="MNW74" s="880"/>
      <c r="MNX74" s="880"/>
      <c r="MNY74" s="880"/>
      <c r="MNZ74" s="880"/>
      <c r="MOA74" s="880"/>
      <c r="MOB74" s="880"/>
      <c r="MOC74" s="880"/>
      <c r="MOD74" s="880"/>
      <c r="MOE74" s="880"/>
      <c r="MOF74" s="880"/>
      <c r="MOG74" s="880"/>
      <c r="MOH74" s="880"/>
      <c r="MOI74" s="880"/>
      <c r="MOJ74" s="880"/>
      <c r="MOK74" s="880"/>
      <c r="MOL74" s="880"/>
      <c r="MOM74" s="880"/>
      <c r="MON74" s="880"/>
      <c r="MOO74" s="880"/>
      <c r="MOP74" s="880"/>
      <c r="MOQ74" s="880"/>
      <c r="MOR74" s="880"/>
      <c r="MOS74" s="880"/>
      <c r="MOT74" s="880"/>
      <c r="MOU74" s="880"/>
      <c r="MOV74" s="880"/>
      <c r="MOW74" s="880"/>
      <c r="MOX74" s="880"/>
      <c r="MOY74" s="880"/>
      <c r="MOZ74" s="880"/>
      <c r="MPA74" s="880"/>
      <c r="MPB74" s="880"/>
      <c r="MPC74" s="880"/>
      <c r="MPD74" s="880"/>
      <c r="MPE74" s="880"/>
      <c r="MPF74" s="880"/>
      <c r="MPG74" s="880"/>
      <c r="MPH74" s="880"/>
      <c r="MPI74" s="880"/>
      <c r="MPJ74" s="880"/>
      <c r="MPK74" s="880"/>
      <c r="MPM74" s="880"/>
      <c r="MPN74" s="880"/>
      <c r="MPO74" s="880"/>
      <c r="MPP74" s="880"/>
      <c r="MPQ74" s="880"/>
      <c r="MPR74" s="880"/>
      <c r="MPS74" s="880"/>
      <c r="MPT74" s="880"/>
      <c r="MPU74" s="880"/>
      <c r="MPV74" s="880"/>
      <c r="MPW74" s="880"/>
      <c r="MPX74" s="880"/>
      <c r="MPY74" s="880"/>
      <c r="MPZ74" s="880"/>
      <c r="MQA74" s="880"/>
      <c r="MQB74" s="880"/>
      <c r="MQC74" s="880"/>
      <c r="MQD74" s="880"/>
      <c r="MQE74" s="880"/>
      <c r="MQF74" s="880"/>
      <c r="MQG74" s="880"/>
      <c r="MQH74" s="880"/>
      <c r="MQI74" s="880"/>
      <c r="MQJ74" s="880"/>
      <c r="MQK74" s="880"/>
      <c r="MQL74" s="880"/>
      <c r="MQM74" s="880"/>
      <c r="MQN74" s="880"/>
      <c r="MQO74" s="880"/>
      <c r="MQP74" s="880"/>
      <c r="MQQ74" s="880"/>
      <c r="MQR74" s="880"/>
      <c r="MQS74" s="880"/>
      <c r="MQT74" s="880"/>
      <c r="MQU74" s="880"/>
      <c r="MQV74" s="880"/>
      <c r="MQW74" s="880"/>
      <c r="MQX74" s="880"/>
      <c r="MQY74" s="880"/>
      <c r="MQZ74" s="880"/>
      <c r="MRA74" s="880"/>
      <c r="MRB74" s="880"/>
      <c r="MRC74" s="880"/>
      <c r="MRD74" s="880"/>
      <c r="MRE74" s="880"/>
      <c r="MRF74" s="880"/>
      <c r="MRG74" s="880"/>
      <c r="MRH74" s="880"/>
      <c r="MRI74" s="880"/>
      <c r="MRJ74" s="880"/>
      <c r="MRK74" s="880"/>
      <c r="MRL74" s="880"/>
      <c r="MRM74" s="880"/>
      <c r="MRN74" s="880"/>
      <c r="MRO74" s="880"/>
      <c r="MRP74" s="880"/>
      <c r="MRQ74" s="880"/>
      <c r="MRR74" s="880"/>
      <c r="MRS74" s="880"/>
      <c r="MRT74" s="880"/>
      <c r="MRU74" s="880"/>
      <c r="MRV74" s="880"/>
      <c r="MRW74" s="880"/>
      <c r="MRX74" s="880"/>
      <c r="MRY74" s="880"/>
      <c r="MRZ74" s="880"/>
      <c r="MSA74" s="880"/>
      <c r="MSB74" s="880"/>
      <c r="MSC74" s="880"/>
      <c r="MSD74" s="880"/>
      <c r="MSE74" s="880"/>
      <c r="MSF74" s="880"/>
      <c r="MSG74" s="880"/>
      <c r="MSH74" s="880"/>
      <c r="MSI74" s="880"/>
      <c r="MSJ74" s="880"/>
      <c r="MSK74" s="880"/>
      <c r="MSL74" s="880"/>
      <c r="MSM74" s="880"/>
      <c r="MSN74" s="880"/>
      <c r="MSO74" s="880"/>
      <c r="MSP74" s="880"/>
      <c r="MSQ74" s="880"/>
      <c r="MSR74" s="880"/>
      <c r="MSS74" s="880"/>
      <c r="MST74" s="880"/>
      <c r="MSU74" s="880"/>
      <c r="MSV74" s="880"/>
      <c r="MSW74" s="880"/>
      <c r="MSX74" s="880"/>
      <c r="MSY74" s="880"/>
      <c r="MSZ74" s="880"/>
      <c r="MTA74" s="880"/>
      <c r="MTB74" s="880"/>
      <c r="MTC74" s="880"/>
      <c r="MTD74" s="880"/>
      <c r="MTE74" s="880"/>
      <c r="MTF74" s="880"/>
      <c r="MTG74" s="880"/>
      <c r="MTH74" s="880"/>
      <c r="MTI74" s="880"/>
      <c r="MTJ74" s="880"/>
      <c r="MTK74" s="880"/>
      <c r="MTL74" s="880"/>
      <c r="MTM74" s="880"/>
      <c r="MTN74" s="880"/>
      <c r="MTO74" s="880"/>
      <c r="MTP74" s="880"/>
      <c r="MTQ74" s="880"/>
      <c r="MTR74" s="880"/>
      <c r="MTS74" s="880"/>
      <c r="MTT74" s="880"/>
      <c r="MTU74" s="880"/>
      <c r="MTV74" s="880"/>
      <c r="MTW74" s="880"/>
      <c r="MTX74" s="880"/>
      <c r="MTY74" s="880"/>
      <c r="MTZ74" s="880"/>
      <c r="MUA74" s="880"/>
      <c r="MUB74" s="880"/>
      <c r="MUC74" s="880"/>
      <c r="MUD74" s="880"/>
      <c r="MUE74" s="880"/>
      <c r="MUF74" s="880"/>
      <c r="MUG74" s="880"/>
      <c r="MUH74" s="880"/>
      <c r="MUI74" s="880"/>
      <c r="MUJ74" s="880"/>
      <c r="MUK74" s="880"/>
      <c r="MUL74" s="880"/>
      <c r="MUM74" s="880"/>
      <c r="MUN74" s="880"/>
      <c r="MUO74" s="880"/>
      <c r="MUP74" s="880"/>
      <c r="MUQ74" s="880"/>
      <c r="MUR74" s="880"/>
      <c r="MUS74" s="880"/>
      <c r="MUT74" s="880"/>
      <c r="MUU74" s="880"/>
      <c r="MUV74" s="880"/>
      <c r="MUW74" s="880"/>
      <c r="MUX74" s="880"/>
      <c r="MUY74" s="880"/>
      <c r="MUZ74" s="880"/>
      <c r="MVA74" s="880"/>
      <c r="MVB74" s="880"/>
      <c r="MVC74" s="880"/>
      <c r="MVD74" s="880"/>
      <c r="MVE74" s="880"/>
      <c r="MVF74" s="880"/>
      <c r="MVG74" s="880"/>
      <c r="MVH74" s="880"/>
      <c r="MVI74" s="880"/>
      <c r="MVJ74" s="880"/>
      <c r="MVK74" s="880"/>
      <c r="MVL74" s="880"/>
      <c r="MVM74" s="880"/>
      <c r="MVN74" s="880"/>
      <c r="MVO74" s="880"/>
      <c r="MVP74" s="880"/>
      <c r="MVQ74" s="880"/>
      <c r="MVR74" s="880"/>
      <c r="MVS74" s="880"/>
      <c r="MVT74" s="880"/>
      <c r="MVU74" s="880"/>
      <c r="MVV74" s="880"/>
      <c r="MVW74" s="880"/>
      <c r="MVX74" s="880"/>
      <c r="MVY74" s="880"/>
      <c r="MVZ74" s="880"/>
      <c r="MWA74" s="880"/>
      <c r="MWB74" s="880"/>
      <c r="MWC74" s="880"/>
      <c r="MWD74" s="880"/>
      <c r="MWE74" s="880"/>
      <c r="MWF74" s="880"/>
      <c r="MWG74" s="880"/>
      <c r="MWH74" s="880"/>
      <c r="MWI74" s="880"/>
      <c r="MWJ74" s="880"/>
      <c r="MWK74" s="880"/>
      <c r="MWL74" s="880"/>
      <c r="MWM74" s="880"/>
      <c r="MWN74" s="880"/>
      <c r="MWO74" s="880"/>
      <c r="MWP74" s="880"/>
      <c r="MWQ74" s="880"/>
      <c r="MWR74" s="880"/>
      <c r="MWS74" s="880"/>
      <c r="MWT74" s="880"/>
      <c r="MWU74" s="880"/>
      <c r="MWV74" s="880"/>
      <c r="MWW74" s="880"/>
      <c r="MWX74" s="880"/>
      <c r="MWY74" s="880"/>
      <c r="MWZ74" s="880"/>
      <c r="MXA74" s="880"/>
      <c r="MXB74" s="880"/>
      <c r="MXC74" s="880"/>
      <c r="MXD74" s="880"/>
      <c r="MXE74" s="880"/>
      <c r="MXF74" s="880"/>
      <c r="MXG74" s="880"/>
      <c r="MXH74" s="880"/>
      <c r="MXI74" s="880"/>
      <c r="MXJ74" s="880"/>
      <c r="MXK74" s="880"/>
      <c r="MXL74" s="880"/>
      <c r="MXM74" s="880"/>
      <c r="MXN74" s="880"/>
      <c r="MXO74" s="880"/>
      <c r="MXP74" s="880"/>
      <c r="MXQ74" s="880"/>
      <c r="MXR74" s="880"/>
      <c r="MXS74" s="880"/>
      <c r="MXT74" s="880"/>
      <c r="MXU74" s="880"/>
      <c r="MXV74" s="880"/>
      <c r="MXW74" s="880"/>
      <c r="MXX74" s="880"/>
      <c r="MXY74" s="880"/>
      <c r="MXZ74" s="880"/>
      <c r="MYA74" s="880"/>
      <c r="MYB74" s="880"/>
      <c r="MYC74" s="880"/>
      <c r="MYD74" s="880"/>
      <c r="MYE74" s="880"/>
      <c r="MYF74" s="880"/>
      <c r="MYG74" s="880"/>
      <c r="MYH74" s="880"/>
      <c r="MYI74" s="880"/>
      <c r="MYJ74" s="880"/>
      <c r="MYK74" s="880"/>
      <c r="MYL74" s="880"/>
      <c r="MYM74" s="880"/>
      <c r="MYN74" s="880"/>
      <c r="MYO74" s="880"/>
      <c r="MYP74" s="880"/>
      <c r="MYQ74" s="880"/>
      <c r="MYR74" s="880"/>
      <c r="MYS74" s="880"/>
      <c r="MYT74" s="880"/>
      <c r="MYU74" s="880"/>
      <c r="MYV74" s="880"/>
      <c r="MYW74" s="880"/>
      <c r="MYX74" s="880"/>
      <c r="MYY74" s="880"/>
      <c r="MYZ74" s="880"/>
      <c r="MZA74" s="880"/>
      <c r="MZB74" s="880"/>
      <c r="MZC74" s="880"/>
      <c r="MZD74" s="880"/>
      <c r="MZE74" s="880"/>
      <c r="MZF74" s="880"/>
      <c r="MZG74" s="880"/>
      <c r="MZH74" s="880"/>
      <c r="MZI74" s="880"/>
      <c r="MZJ74" s="880"/>
      <c r="MZK74" s="880"/>
      <c r="MZL74" s="880"/>
      <c r="MZM74" s="880"/>
      <c r="MZN74" s="880"/>
      <c r="MZO74" s="880"/>
      <c r="MZP74" s="880"/>
      <c r="MZQ74" s="880"/>
      <c r="MZR74" s="880"/>
      <c r="MZS74" s="880"/>
      <c r="MZT74" s="880"/>
      <c r="MZU74" s="880"/>
      <c r="MZV74" s="880"/>
      <c r="MZW74" s="880"/>
      <c r="MZX74" s="880"/>
      <c r="MZY74" s="880"/>
      <c r="MZZ74" s="880"/>
      <c r="NAA74" s="880"/>
      <c r="NAB74" s="880"/>
      <c r="NAC74" s="880"/>
      <c r="NAD74" s="880"/>
      <c r="NAE74" s="880"/>
      <c r="NAF74" s="880"/>
      <c r="NAG74" s="880"/>
      <c r="NAH74" s="880"/>
      <c r="NAI74" s="880"/>
      <c r="NAJ74" s="880"/>
      <c r="NAK74" s="880"/>
      <c r="NAL74" s="880"/>
      <c r="NAM74" s="880"/>
      <c r="NAN74" s="880"/>
      <c r="NAO74" s="880"/>
      <c r="NAP74" s="880"/>
      <c r="NAQ74" s="880"/>
      <c r="NAR74" s="880"/>
      <c r="NAS74" s="880"/>
      <c r="NAT74" s="880"/>
      <c r="NAU74" s="880"/>
      <c r="NAV74" s="880"/>
      <c r="NAW74" s="880"/>
      <c r="NAX74" s="880"/>
      <c r="NAY74" s="880"/>
      <c r="NAZ74" s="880"/>
      <c r="NBA74" s="880"/>
      <c r="NBB74" s="880"/>
      <c r="NBC74" s="880"/>
      <c r="NBD74" s="880"/>
      <c r="NBE74" s="880"/>
      <c r="NBF74" s="880"/>
      <c r="NBG74" s="880"/>
      <c r="NBH74" s="880"/>
      <c r="NBI74" s="880"/>
      <c r="NBJ74" s="880"/>
      <c r="NBK74" s="880"/>
      <c r="NBL74" s="880"/>
      <c r="NBM74" s="880"/>
      <c r="NBN74" s="880"/>
      <c r="NBO74" s="880"/>
      <c r="NBP74" s="880"/>
      <c r="NBQ74" s="880"/>
      <c r="NBR74" s="880"/>
      <c r="NBS74" s="880"/>
      <c r="NBT74" s="880"/>
      <c r="NBU74" s="880"/>
      <c r="NBV74" s="880"/>
      <c r="NBW74" s="880"/>
      <c r="NBX74" s="880"/>
      <c r="NBY74" s="880"/>
      <c r="NBZ74" s="880"/>
      <c r="NCA74" s="880"/>
      <c r="NCB74" s="880"/>
      <c r="NCC74" s="880"/>
      <c r="NCD74" s="880"/>
      <c r="NCE74" s="880"/>
      <c r="NCF74" s="880"/>
      <c r="NCG74" s="880"/>
      <c r="NCH74" s="880"/>
      <c r="NCI74" s="880"/>
      <c r="NCJ74" s="880"/>
      <c r="NCK74" s="880"/>
      <c r="NCL74" s="880"/>
      <c r="NCM74" s="880"/>
      <c r="NCN74" s="880"/>
      <c r="NCO74" s="880"/>
      <c r="NCP74" s="880"/>
      <c r="NCQ74" s="880"/>
      <c r="NCR74" s="880"/>
      <c r="NCS74" s="880"/>
      <c r="NCT74" s="880"/>
      <c r="NCU74" s="880"/>
      <c r="NCV74" s="880"/>
      <c r="NCW74" s="880"/>
      <c r="NCX74" s="880"/>
      <c r="NCY74" s="880"/>
      <c r="NCZ74" s="880"/>
      <c r="NDA74" s="880"/>
      <c r="NDB74" s="880"/>
      <c r="NDC74" s="880"/>
      <c r="NDD74" s="880"/>
      <c r="NDE74" s="880"/>
      <c r="NDF74" s="880"/>
      <c r="NDG74" s="880"/>
      <c r="NDH74" s="880"/>
      <c r="NDI74" s="880"/>
      <c r="NDJ74" s="880"/>
      <c r="NDK74" s="880"/>
      <c r="NDL74" s="880"/>
      <c r="NDM74" s="880"/>
      <c r="NDN74" s="880"/>
      <c r="NDO74" s="880"/>
      <c r="NDP74" s="880"/>
      <c r="NDQ74" s="880"/>
      <c r="NDR74" s="880"/>
      <c r="NDS74" s="880"/>
      <c r="NDT74" s="880"/>
      <c r="NDU74" s="880"/>
      <c r="NDV74" s="880"/>
      <c r="NDW74" s="880"/>
      <c r="NDX74" s="880"/>
      <c r="NDY74" s="880"/>
      <c r="NDZ74" s="880"/>
      <c r="NEA74" s="880"/>
      <c r="NEB74" s="880"/>
      <c r="NEC74" s="880"/>
      <c r="NED74" s="880"/>
      <c r="NEE74" s="880"/>
      <c r="NEF74" s="880"/>
      <c r="NEG74" s="880"/>
      <c r="NEH74" s="880"/>
      <c r="NEI74" s="880"/>
      <c r="NEJ74" s="880"/>
      <c r="NEK74" s="880"/>
      <c r="NEL74" s="880"/>
      <c r="NEM74" s="880"/>
      <c r="NEN74" s="880"/>
      <c r="NEO74" s="880"/>
      <c r="NEP74" s="880"/>
      <c r="NEQ74" s="880"/>
      <c r="NER74" s="880"/>
      <c r="NES74" s="880"/>
      <c r="NET74" s="880"/>
      <c r="NEU74" s="880"/>
      <c r="NEV74" s="880"/>
      <c r="NEW74" s="880"/>
      <c r="NEX74" s="880"/>
      <c r="NEY74" s="880"/>
      <c r="NEZ74" s="880"/>
      <c r="NFA74" s="880"/>
      <c r="NFB74" s="880"/>
      <c r="NFC74" s="880"/>
      <c r="NFD74" s="880"/>
      <c r="NFE74" s="880"/>
      <c r="NFF74" s="880"/>
      <c r="NFG74" s="880"/>
      <c r="NFH74" s="880"/>
      <c r="NFI74" s="880"/>
      <c r="NFJ74" s="880"/>
      <c r="NFK74" s="880"/>
      <c r="NFL74" s="880"/>
      <c r="NFM74" s="880"/>
      <c r="NFN74" s="880"/>
      <c r="NFO74" s="880"/>
      <c r="NFP74" s="880"/>
      <c r="NFQ74" s="880"/>
      <c r="NFR74" s="880"/>
      <c r="NFS74" s="880"/>
      <c r="NFT74" s="880"/>
      <c r="NFU74" s="880"/>
      <c r="NFV74" s="880"/>
      <c r="NFW74" s="880"/>
      <c r="NFX74" s="880"/>
      <c r="NFY74" s="880"/>
      <c r="NFZ74" s="880"/>
      <c r="NGA74" s="880"/>
      <c r="NGB74" s="880"/>
      <c r="NGC74" s="880"/>
      <c r="NGD74" s="880"/>
      <c r="NGE74" s="880"/>
      <c r="NGF74" s="880"/>
      <c r="NGG74" s="880"/>
      <c r="NGH74" s="880"/>
      <c r="NGI74" s="880"/>
      <c r="NGJ74" s="880"/>
      <c r="NGK74" s="880"/>
      <c r="NGL74" s="880"/>
      <c r="NGM74" s="880"/>
      <c r="NGN74" s="880"/>
      <c r="NGO74" s="880"/>
      <c r="NGP74" s="880"/>
      <c r="NGQ74" s="880"/>
      <c r="NGR74" s="880"/>
      <c r="NGS74" s="880"/>
      <c r="NGT74" s="880"/>
      <c r="NGU74" s="880"/>
      <c r="NGV74" s="880"/>
      <c r="NGW74" s="880"/>
      <c r="NGX74" s="880"/>
      <c r="NGY74" s="880"/>
      <c r="NGZ74" s="880"/>
      <c r="NHA74" s="880"/>
      <c r="NHB74" s="880"/>
      <c r="NHC74" s="880"/>
      <c r="NHD74" s="880"/>
      <c r="NHE74" s="880"/>
      <c r="NHF74" s="880"/>
      <c r="NHG74" s="880"/>
      <c r="NHH74" s="880"/>
      <c r="NHI74" s="880"/>
      <c r="NHJ74" s="880"/>
      <c r="NHK74" s="880"/>
      <c r="NHL74" s="880"/>
      <c r="NHM74" s="880"/>
      <c r="NHN74" s="880"/>
      <c r="NHO74" s="880"/>
      <c r="NHP74" s="880"/>
      <c r="NHQ74" s="880"/>
      <c r="NHR74" s="880"/>
      <c r="NHS74" s="880"/>
      <c r="NHT74" s="880"/>
      <c r="NHU74" s="880"/>
      <c r="NHV74" s="880"/>
      <c r="NHW74" s="880"/>
      <c r="NHX74" s="880"/>
      <c r="NHY74" s="880"/>
      <c r="NHZ74" s="880"/>
      <c r="NIA74" s="880"/>
      <c r="NIB74" s="880"/>
      <c r="NIC74" s="880"/>
      <c r="NID74" s="880"/>
      <c r="NIE74" s="880"/>
      <c r="NIF74" s="880"/>
      <c r="NIG74" s="880"/>
      <c r="NIH74" s="880"/>
      <c r="NII74" s="880"/>
      <c r="NIJ74" s="880"/>
      <c r="NIK74" s="880"/>
      <c r="NIL74" s="880"/>
      <c r="NIM74" s="880"/>
      <c r="NIN74" s="880"/>
      <c r="NIO74" s="880"/>
      <c r="NIP74" s="880"/>
      <c r="NIQ74" s="880"/>
      <c r="NIR74" s="880"/>
      <c r="NIS74" s="880"/>
      <c r="NIT74" s="880"/>
      <c r="NIU74" s="880"/>
      <c r="NIV74" s="880"/>
      <c r="NIW74" s="880"/>
      <c r="NIX74" s="880"/>
      <c r="NIY74" s="880"/>
      <c r="NIZ74" s="880"/>
      <c r="NJA74" s="880"/>
      <c r="NJB74" s="880"/>
      <c r="NJC74" s="880"/>
      <c r="NJD74" s="880"/>
      <c r="NJE74" s="880"/>
      <c r="NJF74" s="880"/>
      <c r="NJG74" s="880"/>
      <c r="NJH74" s="880"/>
      <c r="NJI74" s="880"/>
      <c r="NJJ74" s="880"/>
      <c r="NJK74" s="880"/>
      <c r="NJL74" s="880"/>
      <c r="NJM74" s="880"/>
      <c r="NJN74" s="880"/>
      <c r="NJO74" s="880"/>
      <c r="NJP74" s="880"/>
      <c r="NJQ74" s="880"/>
      <c r="NJR74" s="880"/>
      <c r="NJS74" s="880"/>
      <c r="NJT74" s="880"/>
      <c r="NJU74" s="880"/>
      <c r="NJV74" s="880"/>
      <c r="NJW74" s="880"/>
      <c r="NJX74" s="880"/>
      <c r="NJY74" s="880"/>
      <c r="NJZ74" s="880"/>
      <c r="NKA74" s="880"/>
      <c r="NKB74" s="880"/>
      <c r="NKC74" s="880"/>
      <c r="NKD74" s="880"/>
      <c r="NKE74" s="880"/>
      <c r="NKF74" s="880"/>
      <c r="NKG74" s="880"/>
      <c r="NKH74" s="880"/>
      <c r="NKI74" s="880"/>
      <c r="NKJ74" s="880"/>
      <c r="NKK74" s="880"/>
      <c r="NKL74" s="880"/>
      <c r="NKM74" s="880"/>
      <c r="NKN74" s="880"/>
      <c r="NKO74" s="880"/>
      <c r="NKP74" s="880"/>
      <c r="NKQ74" s="880"/>
      <c r="NKR74" s="880"/>
      <c r="NKS74" s="880"/>
      <c r="NKT74" s="880"/>
      <c r="NKU74" s="880"/>
      <c r="NKV74" s="880"/>
      <c r="NKW74" s="880"/>
      <c r="NKX74" s="880"/>
      <c r="NKY74" s="880"/>
      <c r="NKZ74" s="880"/>
      <c r="NLA74" s="880"/>
      <c r="NLB74" s="880"/>
      <c r="NLC74" s="880"/>
      <c r="NLD74" s="880"/>
      <c r="NLE74" s="880"/>
      <c r="NLF74" s="880"/>
      <c r="NLG74" s="880"/>
      <c r="NLH74" s="880"/>
      <c r="NLI74" s="880"/>
      <c r="NLJ74" s="880"/>
      <c r="NLK74" s="880"/>
      <c r="NLL74" s="880"/>
      <c r="NLM74" s="880"/>
      <c r="NLN74" s="880"/>
      <c r="NLO74" s="880"/>
      <c r="NLP74" s="880"/>
      <c r="NLQ74" s="880"/>
      <c r="NLR74" s="880"/>
      <c r="NLS74" s="880"/>
      <c r="NLT74" s="880"/>
      <c r="NLU74" s="880"/>
      <c r="NLV74" s="880"/>
      <c r="NLW74" s="880"/>
      <c r="NLX74" s="880"/>
      <c r="NLY74" s="880"/>
      <c r="NLZ74" s="880"/>
      <c r="NMA74" s="880"/>
      <c r="NMB74" s="880"/>
      <c r="NMC74" s="880"/>
      <c r="NMD74" s="880"/>
      <c r="NME74" s="880"/>
      <c r="NMF74" s="880"/>
      <c r="NMG74" s="880"/>
      <c r="NMH74" s="880"/>
      <c r="NMI74" s="880"/>
      <c r="NMJ74" s="880"/>
      <c r="NMK74" s="880"/>
      <c r="NML74" s="880"/>
      <c r="NMM74" s="880"/>
      <c r="NMN74" s="880"/>
      <c r="NMO74" s="880"/>
      <c r="NMP74" s="880"/>
      <c r="NMQ74" s="880"/>
      <c r="NMR74" s="880"/>
      <c r="NMS74" s="880"/>
      <c r="NMT74" s="880"/>
      <c r="NMU74" s="880"/>
      <c r="NMV74" s="880"/>
      <c r="NMW74" s="880"/>
      <c r="NMX74" s="880"/>
      <c r="NMY74" s="880"/>
      <c r="NMZ74" s="880"/>
      <c r="NNA74" s="880"/>
      <c r="NNB74" s="880"/>
      <c r="NNC74" s="880"/>
      <c r="NND74" s="880"/>
      <c r="NNE74" s="880"/>
      <c r="NNF74" s="880"/>
      <c r="NNG74" s="880"/>
      <c r="NNH74" s="880"/>
      <c r="NNI74" s="880"/>
      <c r="NNJ74" s="880"/>
      <c r="NNK74" s="880"/>
      <c r="NNL74" s="880"/>
      <c r="NNM74" s="880"/>
      <c r="NNN74" s="880"/>
      <c r="NNO74" s="880"/>
      <c r="NNP74" s="880"/>
      <c r="NNQ74" s="880"/>
      <c r="NNR74" s="880"/>
      <c r="NNS74" s="880"/>
      <c r="NNT74" s="880"/>
      <c r="NNU74" s="880"/>
      <c r="NNV74" s="880"/>
      <c r="NNW74" s="880"/>
      <c r="NNX74" s="880"/>
      <c r="NNY74" s="880"/>
      <c r="NNZ74" s="880"/>
      <c r="NOA74" s="880"/>
      <c r="NOB74" s="880"/>
      <c r="NOC74" s="880"/>
      <c r="NOD74" s="880"/>
      <c r="NOE74" s="880"/>
      <c r="NOF74" s="880"/>
      <c r="NOG74" s="880"/>
      <c r="NOH74" s="880"/>
      <c r="NOI74" s="880"/>
      <c r="NOJ74" s="880"/>
      <c r="NOK74" s="880"/>
      <c r="NOL74" s="880"/>
      <c r="NOM74" s="880"/>
      <c r="NON74" s="880"/>
      <c r="NOO74" s="880"/>
      <c r="NOP74" s="880"/>
      <c r="NOQ74" s="880"/>
      <c r="NOR74" s="880"/>
      <c r="NOS74" s="880"/>
      <c r="NOT74" s="880"/>
      <c r="NOU74" s="880"/>
      <c r="NOV74" s="880"/>
      <c r="NOW74" s="880"/>
      <c r="NOX74" s="880"/>
      <c r="NOY74" s="880"/>
      <c r="NOZ74" s="880"/>
      <c r="NPA74" s="880"/>
      <c r="NPB74" s="880"/>
      <c r="NPC74" s="880"/>
      <c r="NPD74" s="880"/>
      <c r="NPE74" s="880"/>
      <c r="NPF74" s="880"/>
      <c r="NPG74" s="880"/>
      <c r="NPH74" s="880"/>
      <c r="NPI74" s="880"/>
      <c r="NPJ74" s="880"/>
      <c r="NPK74" s="880"/>
      <c r="NPL74" s="880"/>
      <c r="NPM74" s="880"/>
      <c r="NPN74" s="880"/>
      <c r="NPO74" s="880"/>
      <c r="NPP74" s="880"/>
      <c r="NPQ74" s="880"/>
      <c r="NPR74" s="880"/>
      <c r="NPS74" s="880"/>
      <c r="NPT74" s="880"/>
      <c r="NPU74" s="880"/>
      <c r="NPV74" s="880"/>
      <c r="NPW74" s="880"/>
      <c r="NPX74" s="880"/>
      <c r="NPY74" s="880"/>
      <c r="NPZ74" s="880"/>
      <c r="NQA74" s="880"/>
      <c r="NQB74" s="880"/>
      <c r="NQC74" s="880"/>
      <c r="NQD74" s="880"/>
      <c r="NQE74" s="880"/>
      <c r="NQF74" s="880"/>
      <c r="NQG74" s="880"/>
      <c r="NQH74" s="880"/>
      <c r="NQI74" s="880"/>
      <c r="NQJ74" s="880"/>
      <c r="NQK74" s="880"/>
      <c r="NQL74" s="880"/>
      <c r="NQM74" s="880"/>
      <c r="NQN74" s="880"/>
      <c r="NQO74" s="880"/>
      <c r="NQP74" s="880"/>
      <c r="NQQ74" s="880"/>
      <c r="NQR74" s="880"/>
      <c r="NQS74" s="880"/>
      <c r="NQT74" s="880"/>
      <c r="NQU74" s="880"/>
      <c r="NQV74" s="880"/>
      <c r="NQW74" s="880"/>
      <c r="NQX74" s="880"/>
      <c r="NQY74" s="880"/>
      <c r="NQZ74" s="880"/>
      <c r="NRA74" s="880"/>
      <c r="NRB74" s="880"/>
      <c r="NRC74" s="880"/>
      <c r="NRD74" s="880"/>
      <c r="NRE74" s="880"/>
      <c r="NRF74" s="880"/>
      <c r="NRG74" s="880"/>
      <c r="NRH74" s="880"/>
      <c r="NRI74" s="880"/>
      <c r="NRJ74" s="880"/>
      <c r="NRK74" s="880"/>
      <c r="NRL74" s="880"/>
      <c r="NRM74" s="880"/>
      <c r="NRN74" s="880"/>
      <c r="NRO74" s="880"/>
      <c r="NRP74" s="880"/>
      <c r="NRQ74" s="880"/>
      <c r="NRR74" s="880"/>
      <c r="NRS74" s="880"/>
      <c r="NRT74" s="880"/>
      <c r="NRU74" s="880"/>
      <c r="NRV74" s="880"/>
      <c r="NRW74" s="880"/>
      <c r="NRX74" s="880"/>
      <c r="NRY74" s="880"/>
      <c r="NRZ74" s="880"/>
      <c r="NSA74" s="880"/>
      <c r="NSB74" s="880"/>
      <c r="NSC74" s="880"/>
      <c r="NSD74" s="880"/>
      <c r="NSE74" s="880"/>
      <c r="NSF74" s="880"/>
      <c r="NSG74" s="880"/>
      <c r="NSH74" s="880"/>
      <c r="NSI74" s="880"/>
      <c r="NSJ74" s="880"/>
      <c r="NSK74" s="880"/>
      <c r="NSL74" s="880"/>
      <c r="NSM74" s="880"/>
      <c r="NSN74" s="880"/>
      <c r="NSO74" s="880"/>
      <c r="NSP74" s="880"/>
      <c r="NSQ74" s="880"/>
      <c r="NSR74" s="880"/>
      <c r="NSS74" s="880"/>
      <c r="NST74" s="880"/>
      <c r="NSU74" s="880"/>
      <c r="NSV74" s="880"/>
      <c r="NSW74" s="880"/>
      <c r="NSX74" s="880"/>
      <c r="NSY74" s="880"/>
      <c r="NSZ74" s="880"/>
      <c r="NTA74" s="880"/>
      <c r="NTB74" s="880"/>
      <c r="NTC74" s="880"/>
      <c r="NTD74" s="880"/>
      <c r="NTE74" s="880"/>
      <c r="NTF74" s="880"/>
      <c r="NTG74" s="880"/>
      <c r="NTH74" s="880"/>
      <c r="NTI74" s="880"/>
      <c r="NTJ74" s="880"/>
      <c r="NTK74" s="880"/>
      <c r="NTL74" s="880"/>
      <c r="NTM74" s="880"/>
      <c r="NTN74" s="880"/>
      <c r="NTO74" s="880"/>
      <c r="NTP74" s="880"/>
      <c r="NTQ74" s="880"/>
      <c r="NTR74" s="880"/>
      <c r="NTS74" s="880"/>
      <c r="NTT74" s="880"/>
      <c r="NTU74" s="880"/>
      <c r="NTV74" s="880"/>
      <c r="NTW74" s="880"/>
      <c r="NTX74" s="880"/>
      <c r="NTY74" s="880"/>
      <c r="NTZ74" s="880"/>
      <c r="NUA74" s="880"/>
      <c r="NUB74" s="880"/>
      <c r="NUC74" s="880"/>
      <c r="NUD74" s="880"/>
      <c r="NUE74" s="880"/>
      <c r="NUF74" s="880"/>
      <c r="NUG74" s="880"/>
      <c r="NUH74" s="880"/>
      <c r="NUI74" s="880"/>
      <c r="NUJ74" s="880"/>
      <c r="NUK74" s="880"/>
      <c r="NUL74" s="880"/>
      <c r="NUM74" s="880"/>
      <c r="NUN74" s="880"/>
      <c r="NUO74" s="880"/>
      <c r="NUP74" s="880"/>
      <c r="NUQ74" s="880"/>
      <c r="NUR74" s="880"/>
      <c r="NUS74" s="880"/>
      <c r="NUT74" s="880"/>
      <c r="NUU74" s="880"/>
      <c r="NUV74" s="880"/>
      <c r="NUW74" s="880"/>
      <c r="NUX74" s="880"/>
      <c r="NUY74" s="880"/>
      <c r="NUZ74" s="880"/>
      <c r="NVA74" s="880"/>
      <c r="NVB74" s="880"/>
      <c r="NVC74" s="880"/>
      <c r="NVD74" s="880"/>
      <c r="NVE74" s="880"/>
      <c r="NVF74" s="880"/>
      <c r="NVG74" s="880"/>
      <c r="NVH74" s="880"/>
      <c r="NVI74" s="880"/>
      <c r="NVJ74" s="880"/>
      <c r="NVK74" s="880"/>
      <c r="NVL74" s="880"/>
      <c r="NVM74" s="880"/>
      <c r="NVN74" s="880"/>
      <c r="NVO74" s="880"/>
      <c r="NVP74" s="880"/>
      <c r="NVQ74" s="880"/>
      <c r="NVR74" s="880"/>
      <c r="NVS74" s="880"/>
      <c r="NVT74" s="880"/>
      <c r="NVU74" s="880"/>
      <c r="NVV74" s="880"/>
      <c r="NVW74" s="880"/>
      <c r="NVX74" s="880"/>
      <c r="NVY74" s="880"/>
      <c r="NVZ74" s="880"/>
      <c r="NWA74" s="880"/>
      <c r="NWB74" s="880"/>
      <c r="NWC74" s="880"/>
      <c r="NWD74" s="880"/>
      <c r="NWE74" s="880"/>
      <c r="NWF74" s="880"/>
      <c r="NWG74" s="880"/>
      <c r="NWH74" s="880"/>
      <c r="NWI74" s="880"/>
      <c r="NWJ74" s="880"/>
      <c r="NWK74" s="880"/>
      <c r="NWL74" s="880"/>
      <c r="NWM74" s="880"/>
      <c r="NWN74" s="880"/>
      <c r="NWO74" s="880"/>
      <c r="NWP74" s="880"/>
      <c r="NWQ74" s="880"/>
      <c r="NWR74" s="880"/>
      <c r="NWS74" s="880"/>
      <c r="NWT74" s="880"/>
      <c r="NWU74" s="880"/>
      <c r="NWV74" s="880"/>
      <c r="NWW74" s="880"/>
      <c r="NWX74" s="880"/>
      <c r="NWY74" s="880"/>
      <c r="NWZ74" s="880"/>
      <c r="NXA74" s="880"/>
      <c r="NXB74" s="880"/>
      <c r="NXC74" s="880"/>
      <c r="NXD74" s="880"/>
      <c r="NXE74" s="880"/>
      <c r="NXF74" s="880"/>
      <c r="NXG74" s="880"/>
      <c r="NXH74" s="880"/>
      <c r="NXI74" s="880"/>
      <c r="NXJ74" s="880"/>
      <c r="NXK74" s="880"/>
      <c r="NXL74" s="880"/>
      <c r="NXM74" s="880"/>
      <c r="NXN74" s="880"/>
      <c r="NXO74" s="880"/>
      <c r="NXP74" s="880"/>
      <c r="NXQ74" s="880"/>
      <c r="NXR74" s="880"/>
      <c r="NXS74" s="880"/>
      <c r="NXT74" s="880"/>
      <c r="NXU74" s="880"/>
      <c r="NXV74" s="880"/>
      <c r="NXW74" s="880"/>
      <c r="NXX74" s="880"/>
      <c r="NXY74" s="880"/>
      <c r="NXZ74" s="880"/>
      <c r="NYA74" s="880"/>
      <c r="NYB74" s="880"/>
      <c r="NYC74" s="880"/>
      <c r="NYD74" s="880"/>
      <c r="NYE74" s="880"/>
      <c r="NYF74" s="880"/>
      <c r="NYG74" s="880"/>
      <c r="NYH74" s="880"/>
      <c r="NYI74" s="880"/>
      <c r="NYJ74" s="880"/>
      <c r="NYK74" s="880"/>
      <c r="NYL74" s="880"/>
      <c r="NYM74" s="880"/>
      <c r="NYN74" s="880"/>
      <c r="NYO74" s="880"/>
      <c r="NYP74" s="880"/>
      <c r="NYQ74" s="880"/>
      <c r="NYR74" s="880"/>
      <c r="NYS74" s="880"/>
      <c r="NYT74" s="880"/>
      <c r="NYU74" s="880"/>
      <c r="NYV74" s="880"/>
      <c r="NYW74" s="880"/>
      <c r="NYX74" s="880"/>
      <c r="NYY74" s="880"/>
      <c r="NYZ74" s="880"/>
      <c r="NZA74" s="880"/>
      <c r="NZB74" s="880"/>
      <c r="NZC74" s="880"/>
      <c r="NZD74" s="880"/>
      <c r="NZE74" s="880"/>
      <c r="NZF74" s="880"/>
      <c r="NZG74" s="880"/>
      <c r="NZH74" s="880"/>
      <c r="NZI74" s="880"/>
      <c r="NZJ74" s="880"/>
      <c r="NZK74" s="880"/>
      <c r="NZL74" s="880"/>
      <c r="NZM74" s="880"/>
      <c r="NZN74" s="880"/>
      <c r="NZO74" s="880"/>
      <c r="NZP74" s="880"/>
      <c r="NZQ74" s="880"/>
      <c r="NZR74" s="880"/>
      <c r="NZS74" s="880"/>
      <c r="NZT74" s="880"/>
      <c r="NZU74" s="880"/>
      <c r="NZV74" s="880"/>
      <c r="NZW74" s="880"/>
      <c r="NZX74" s="880"/>
      <c r="NZY74" s="880"/>
      <c r="NZZ74" s="880"/>
      <c r="OAA74" s="880"/>
      <c r="OAB74" s="880"/>
      <c r="OAC74" s="880"/>
      <c r="OAD74" s="880"/>
      <c r="OAE74" s="880"/>
      <c r="OAF74" s="880"/>
      <c r="OAG74" s="880"/>
      <c r="OAH74" s="880"/>
      <c r="OAI74" s="880"/>
      <c r="OAJ74" s="880"/>
      <c r="OAK74" s="880"/>
      <c r="OAL74" s="880"/>
      <c r="OAM74" s="880"/>
      <c r="OAN74" s="880"/>
      <c r="OAO74" s="880"/>
      <c r="OAP74" s="880"/>
      <c r="OAQ74" s="880"/>
      <c r="OAR74" s="880"/>
      <c r="OAS74" s="880"/>
      <c r="OAT74" s="880"/>
      <c r="OAU74" s="880"/>
      <c r="OAV74" s="880"/>
      <c r="OAW74" s="880"/>
      <c r="OAX74" s="880"/>
      <c r="OAY74" s="880"/>
      <c r="OAZ74" s="880"/>
      <c r="OBA74" s="880"/>
      <c r="OBB74" s="880"/>
      <c r="OBC74" s="880"/>
      <c r="OBD74" s="880"/>
      <c r="OBE74" s="880"/>
      <c r="OBF74" s="880"/>
      <c r="OBG74" s="880"/>
      <c r="OBH74" s="880"/>
      <c r="OBI74" s="880"/>
      <c r="OBJ74" s="880"/>
      <c r="OBK74" s="880"/>
      <c r="OBL74" s="880"/>
      <c r="OBM74" s="880"/>
      <c r="OBN74" s="880"/>
      <c r="OBO74" s="880"/>
      <c r="OBP74" s="880"/>
      <c r="OBQ74" s="880"/>
      <c r="OBR74" s="880"/>
      <c r="OBS74" s="880"/>
      <c r="OBT74" s="880"/>
      <c r="OBU74" s="880"/>
      <c r="OBV74" s="880"/>
      <c r="OBW74" s="880"/>
      <c r="OBX74" s="880"/>
      <c r="OBY74" s="880"/>
      <c r="OBZ74" s="880"/>
      <c r="OCA74" s="880"/>
      <c r="OCB74" s="880"/>
      <c r="OCC74" s="880"/>
      <c r="OCD74" s="880"/>
      <c r="OCE74" s="880"/>
      <c r="OCF74" s="880"/>
      <c r="OCG74" s="880"/>
      <c r="OCH74" s="880"/>
      <c r="OCI74" s="880"/>
      <c r="OCJ74" s="880"/>
      <c r="OCK74" s="880"/>
      <c r="OCL74" s="880"/>
      <c r="OCM74" s="880"/>
      <c r="OCN74" s="880"/>
      <c r="OCO74" s="880"/>
      <c r="OCP74" s="880"/>
      <c r="OCQ74" s="880"/>
      <c r="OCR74" s="880"/>
      <c r="OCS74" s="880"/>
      <c r="OCT74" s="880"/>
      <c r="OCU74" s="880"/>
      <c r="OCW74" s="880"/>
      <c r="OCX74" s="880"/>
      <c r="OCY74" s="880"/>
      <c r="OCZ74" s="880"/>
      <c r="ODA74" s="880"/>
      <c r="ODB74" s="880"/>
      <c r="ODC74" s="880"/>
      <c r="ODD74" s="880"/>
      <c r="ODE74" s="880"/>
      <c r="ODF74" s="880"/>
      <c r="ODG74" s="880"/>
      <c r="ODH74" s="880"/>
      <c r="ODI74" s="880"/>
      <c r="ODJ74" s="880"/>
      <c r="ODK74" s="880"/>
      <c r="ODL74" s="880"/>
      <c r="ODM74" s="880"/>
      <c r="ODN74" s="880"/>
      <c r="ODO74" s="880"/>
      <c r="ODP74" s="880"/>
      <c r="ODQ74" s="880"/>
      <c r="ODR74" s="880"/>
      <c r="ODS74" s="880"/>
      <c r="ODT74" s="880"/>
      <c r="ODU74" s="880"/>
      <c r="ODV74" s="880"/>
      <c r="ODW74" s="880"/>
      <c r="ODX74" s="880"/>
      <c r="ODY74" s="880"/>
      <c r="ODZ74" s="880"/>
      <c r="OEA74" s="880"/>
      <c r="OEB74" s="880"/>
      <c r="OEC74" s="880"/>
      <c r="OED74" s="880"/>
      <c r="OEE74" s="880"/>
      <c r="OEF74" s="880"/>
      <c r="OEG74" s="880"/>
      <c r="OEH74" s="880"/>
      <c r="OEI74" s="880"/>
      <c r="OEJ74" s="880"/>
      <c r="OEK74" s="880"/>
      <c r="OEL74" s="880"/>
      <c r="OEM74" s="880"/>
      <c r="OEN74" s="880"/>
      <c r="OEO74" s="880"/>
      <c r="OEP74" s="880"/>
      <c r="OEQ74" s="880"/>
      <c r="OER74" s="880"/>
      <c r="OES74" s="880"/>
      <c r="OET74" s="880"/>
      <c r="OEU74" s="880"/>
      <c r="OEV74" s="880"/>
      <c r="OEW74" s="880"/>
      <c r="OEX74" s="880"/>
      <c r="OEY74" s="880"/>
      <c r="OEZ74" s="880"/>
      <c r="OFA74" s="880"/>
      <c r="OFB74" s="880"/>
      <c r="OFC74" s="880"/>
      <c r="OFD74" s="880"/>
      <c r="OFE74" s="880"/>
      <c r="OFF74" s="880"/>
      <c r="OFG74" s="880"/>
      <c r="OFH74" s="880"/>
      <c r="OFI74" s="880"/>
      <c r="OFJ74" s="880"/>
      <c r="OFK74" s="880"/>
      <c r="OFL74" s="880"/>
      <c r="OFM74" s="880"/>
      <c r="OFN74" s="880"/>
      <c r="OFO74" s="880"/>
      <c r="OFP74" s="880"/>
      <c r="OFQ74" s="880"/>
      <c r="OFR74" s="880"/>
      <c r="OFS74" s="880"/>
      <c r="OFT74" s="880"/>
      <c r="OFU74" s="880"/>
      <c r="OFV74" s="880"/>
      <c r="OFW74" s="880"/>
      <c r="OFX74" s="880"/>
      <c r="OFY74" s="880"/>
      <c r="OFZ74" s="880"/>
      <c r="OGA74" s="880"/>
      <c r="OGB74" s="880"/>
      <c r="OGC74" s="880"/>
      <c r="OGD74" s="880"/>
      <c r="OGE74" s="880"/>
      <c r="OGF74" s="880"/>
      <c r="OGG74" s="880"/>
      <c r="OGH74" s="880"/>
      <c r="OGI74" s="880"/>
      <c r="OGJ74" s="880"/>
      <c r="OGK74" s="880"/>
      <c r="OGL74" s="880"/>
      <c r="OGM74" s="880"/>
      <c r="OGN74" s="880"/>
      <c r="OGO74" s="880"/>
      <c r="OGP74" s="880"/>
      <c r="OGQ74" s="880"/>
      <c r="OGR74" s="880"/>
      <c r="OGS74" s="880"/>
      <c r="OGT74" s="880"/>
      <c r="OGU74" s="880"/>
      <c r="OGV74" s="880"/>
      <c r="OGW74" s="880"/>
      <c r="OGX74" s="880"/>
      <c r="OGY74" s="880"/>
      <c r="OGZ74" s="880"/>
      <c r="OHA74" s="880"/>
      <c r="OHB74" s="880"/>
      <c r="OHC74" s="880"/>
      <c r="OHD74" s="880"/>
      <c r="OHE74" s="880"/>
      <c r="OHF74" s="880"/>
      <c r="OHG74" s="880"/>
      <c r="OHH74" s="880"/>
      <c r="OHI74" s="880"/>
      <c r="OHJ74" s="880"/>
      <c r="OHK74" s="880"/>
      <c r="OHL74" s="880"/>
      <c r="OHM74" s="880"/>
      <c r="OHN74" s="880"/>
      <c r="OHO74" s="880"/>
      <c r="OHP74" s="880"/>
      <c r="OHQ74" s="880"/>
      <c r="OHR74" s="880"/>
      <c r="OHS74" s="880"/>
      <c r="OHT74" s="880"/>
      <c r="OHU74" s="880"/>
      <c r="OHV74" s="880"/>
      <c r="OHW74" s="880"/>
      <c r="OHX74" s="880"/>
      <c r="OHY74" s="880"/>
      <c r="OHZ74" s="880"/>
      <c r="OIA74" s="880"/>
      <c r="OIB74" s="880"/>
      <c r="OIC74" s="880"/>
      <c r="OID74" s="880"/>
      <c r="OIE74" s="880"/>
      <c r="OIF74" s="880"/>
      <c r="OIG74" s="880"/>
      <c r="OIH74" s="880"/>
      <c r="OII74" s="880"/>
      <c r="OIJ74" s="880"/>
      <c r="OIK74" s="880"/>
      <c r="OIL74" s="880"/>
      <c r="OIM74" s="880"/>
      <c r="OIN74" s="880"/>
      <c r="OIO74" s="880"/>
      <c r="OIP74" s="880"/>
      <c r="OIQ74" s="880"/>
      <c r="OIR74" s="880"/>
      <c r="OIS74" s="880"/>
      <c r="OIT74" s="880"/>
      <c r="OIU74" s="880"/>
      <c r="OIV74" s="880"/>
      <c r="OIW74" s="880"/>
      <c r="OIX74" s="880"/>
      <c r="OIY74" s="880"/>
      <c r="OIZ74" s="880"/>
      <c r="OJA74" s="880"/>
      <c r="OJB74" s="880"/>
      <c r="OJC74" s="880"/>
      <c r="OJD74" s="880"/>
      <c r="OJE74" s="880"/>
      <c r="OJF74" s="880"/>
      <c r="OJG74" s="880"/>
      <c r="OJH74" s="880"/>
      <c r="OJI74" s="880"/>
      <c r="OJJ74" s="880"/>
      <c r="OJK74" s="880"/>
      <c r="OJL74" s="880"/>
      <c r="OJM74" s="880"/>
      <c r="OJN74" s="880"/>
      <c r="OJO74" s="880"/>
      <c r="OJP74" s="880"/>
      <c r="OJQ74" s="880"/>
      <c r="OJR74" s="880"/>
      <c r="OJS74" s="880"/>
      <c r="OJT74" s="880"/>
      <c r="OJU74" s="880"/>
      <c r="OJV74" s="880"/>
      <c r="OJW74" s="880"/>
      <c r="OJX74" s="880"/>
      <c r="OJY74" s="880"/>
      <c r="OJZ74" s="880"/>
      <c r="OKA74" s="880"/>
      <c r="OKB74" s="880"/>
      <c r="OKC74" s="880"/>
      <c r="OKD74" s="880"/>
      <c r="OKE74" s="880"/>
      <c r="OKF74" s="880"/>
      <c r="OKG74" s="880"/>
      <c r="OKH74" s="880"/>
      <c r="OKI74" s="880"/>
      <c r="OKJ74" s="880"/>
      <c r="OKK74" s="880"/>
      <c r="OKL74" s="880"/>
      <c r="OKM74" s="880"/>
      <c r="OKN74" s="880"/>
      <c r="OKO74" s="880"/>
      <c r="OKP74" s="880"/>
      <c r="OKQ74" s="880"/>
      <c r="OKR74" s="880"/>
      <c r="OKS74" s="880"/>
      <c r="OKT74" s="880"/>
      <c r="OKU74" s="880"/>
      <c r="OKV74" s="880"/>
      <c r="OKW74" s="880"/>
      <c r="OKX74" s="880"/>
      <c r="OKY74" s="880"/>
      <c r="OKZ74" s="880"/>
      <c r="OLA74" s="880"/>
      <c r="OLB74" s="880"/>
      <c r="OLC74" s="880"/>
      <c r="OLD74" s="880"/>
      <c r="OLE74" s="880"/>
      <c r="OLF74" s="880"/>
      <c r="OLG74" s="880"/>
      <c r="OLH74" s="880"/>
      <c r="OLI74" s="880"/>
      <c r="OLJ74" s="880"/>
      <c r="OLK74" s="880"/>
      <c r="OLL74" s="880"/>
      <c r="OLM74" s="880"/>
      <c r="OLN74" s="880"/>
      <c r="OLO74" s="880"/>
      <c r="OLP74" s="880"/>
      <c r="OLQ74" s="880"/>
      <c r="OLR74" s="880"/>
      <c r="OLS74" s="880"/>
      <c r="OLT74" s="880"/>
      <c r="OLU74" s="880"/>
      <c r="OLV74" s="880"/>
      <c r="OLW74" s="880"/>
      <c r="OLX74" s="880"/>
      <c r="OLY74" s="880"/>
      <c r="OLZ74" s="880"/>
      <c r="OMA74" s="880"/>
      <c r="OMB74" s="880"/>
      <c r="OMC74" s="880"/>
      <c r="OMD74" s="880"/>
      <c r="OME74" s="880"/>
      <c r="OMF74" s="880"/>
      <c r="OMG74" s="880"/>
      <c r="OMH74" s="880"/>
      <c r="OMI74" s="880"/>
      <c r="OMJ74" s="880"/>
      <c r="OMK74" s="880"/>
      <c r="OML74" s="880"/>
      <c r="OMM74" s="880"/>
      <c r="OMN74" s="880"/>
      <c r="OMO74" s="880"/>
      <c r="OMP74" s="880"/>
      <c r="OMQ74" s="880"/>
      <c r="OMR74" s="880"/>
      <c r="OMS74" s="880"/>
      <c r="OMT74" s="880"/>
      <c r="OMU74" s="880"/>
      <c r="OMV74" s="880"/>
      <c r="OMW74" s="880"/>
      <c r="OMX74" s="880"/>
      <c r="OMY74" s="880"/>
      <c r="OMZ74" s="880"/>
      <c r="ONA74" s="880"/>
      <c r="ONB74" s="880"/>
      <c r="ONC74" s="880"/>
      <c r="OND74" s="880"/>
      <c r="ONE74" s="880"/>
      <c r="ONF74" s="880"/>
      <c r="ONG74" s="880"/>
      <c r="ONH74" s="880"/>
      <c r="ONI74" s="880"/>
      <c r="ONJ74" s="880"/>
      <c r="ONK74" s="880"/>
      <c r="ONL74" s="880"/>
      <c r="ONM74" s="880"/>
      <c r="ONN74" s="880"/>
      <c r="ONO74" s="880"/>
      <c r="ONP74" s="880"/>
      <c r="ONQ74" s="880"/>
      <c r="ONR74" s="880"/>
      <c r="ONS74" s="880"/>
      <c r="ONT74" s="880"/>
      <c r="ONU74" s="880"/>
      <c r="ONV74" s="880"/>
      <c r="ONW74" s="880"/>
      <c r="ONX74" s="880"/>
      <c r="ONY74" s="880"/>
      <c r="ONZ74" s="880"/>
      <c r="OOA74" s="880"/>
      <c r="OOB74" s="880"/>
      <c r="OOC74" s="880"/>
      <c r="OOD74" s="880"/>
      <c r="OOE74" s="880"/>
      <c r="OOF74" s="880"/>
      <c r="OOG74" s="880"/>
      <c r="OOH74" s="880"/>
      <c r="OOI74" s="880"/>
      <c r="OOJ74" s="880"/>
      <c r="OOK74" s="880"/>
      <c r="OOL74" s="880"/>
      <c r="OOM74" s="880"/>
      <c r="OON74" s="880"/>
      <c r="OOO74" s="880"/>
      <c r="OOP74" s="880"/>
      <c r="OOQ74" s="880"/>
      <c r="OOR74" s="880"/>
      <c r="OOS74" s="880"/>
      <c r="OOT74" s="880"/>
      <c r="OOU74" s="880"/>
      <c r="OOV74" s="880"/>
      <c r="OOW74" s="880"/>
      <c r="OOX74" s="880"/>
      <c r="OOY74" s="880"/>
      <c r="OOZ74" s="880"/>
      <c r="OPA74" s="880"/>
      <c r="OPB74" s="880"/>
      <c r="OPC74" s="880"/>
      <c r="OPD74" s="880"/>
      <c r="OPE74" s="880"/>
      <c r="OPF74" s="880"/>
      <c r="OPG74" s="880"/>
      <c r="OPH74" s="880"/>
      <c r="OPI74" s="880"/>
      <c r="OPJ74" s="880"/>
      <c r="OPK74" s="880"/>
      <c r="OPL74" s="880"/>
      <c r="OPM74" s="880"/>
      <c r="OPN74" s="880"/>
      <c r="OPO74" s="880"/>
      <c r="OPP74" s="880"/>
      <c r="OPQ74" s="880"/>
      <c r="OPR74" s="880"/>
      <c r="OPS74" s="880"/>
      <c r="OPT74" s="880"/>
      <c r="OPU74" s="880"/>
      <c r="OPV74" s="880"/>
      <c r="OPW74" s="880"/>
      <c r="OPX74" s="880"/>
      <c r="OPY74" s="880"/>
      <c r="OPZ74" s="880"/>
      <c r="OQA74" s="880"/>
      <c r="OQB74" s="880"/>
      <c r="OQC74" s="880"/>
      <c r="OQD74" s="880"/>
      <c r="OQE74" s="880"/>
      <c r="OQF74" s="880"/>
      <c r="OQG74" s="880"/>
      <c r="OQH74" s="880"/>
      <c r="OQI74" s="880"/>
      <c r="OQJ74" s="880"/>
      <c r="OQK74" s="880"/>
      <c r="OQL74" s="880"/>
      <c r="OQM74" s="880"/>
      <c r="OQN74" s="880"/>
      <c r="OQO74" s="880"/>
      <c r="OQP74" s="880"/>
      <c r="OQQ74" s="880"/>
      <c r="OQR74" s="880"/>
      <c r="OQS74" s="880"/>
      <c r="OQT74" s="880"/>
      <c r="OQU74" s="880"/>
      <c r="OQV74" s="880"/>
      <c r="OQW74" s="880"/>
      <c r="OQX74" s="880"/>
      <c r="OQY74" s="880"/>
      <c r="OQZ74" s="880"/>
      <c r="ORA74" s="880"/>
      <c r="ORB74" s="880"/>
      <c r="ORC74" s="880"/>
      <c r="ORD74" s="880"/>
      <c r="ORE74" s="880"/>
      <c r="ORF74" s="880"/>
      <c r="ORG74" s="880"/>
      <c r="ORH74" s="880"/>
      <c r="ORI74" s="880"/>
      <c r="ORJ74" s="880"/>
      <c r="ORK74" s="880"/>
      <c r="ORL74" s="880"/>
      <c r="ORM74" s="880"/>
      <c r="ORN74" s="880"/>
      <c r="ORO74" s="880"/>
      <c r="ORP74" s="880"/>
      <c r="ORQ74" s="880"/>
      <c r="ORR74" s="880"/>
      <c r="ORS74" s="880"/>
      <c r="ORT74" s="880"/>
      <c r="ORU74" s="880"/>
      <c r="ORV74" s="880"/>
      <c r="ORW74" s="880"/>
      <c r="ORX74" s="880"/>
      <c r="ORY74" s="880"/>
      <c r="ORZ74" s="880"/>
      <c r="OSA74" s="880"/>
      <c r="OSB74" s="880"/>
      <c r="OSC74" s="880"/>
      <c r="OSD74" s="880"/>
      <c r="OSE74" s="880"/>
      <c r="OSF74" s="880"/>
      <c r="OSG74" s="880"/>
      <c r="OSH74" s="880"/>
      <c r="OSI74" s="880"/>
      <c r="OSJ74" s="880"/>
      <c r="OSK74" s="880"/>
      <c r="OSL74" s="880"/>
      <c r="OSM74" s="880"/>
      <c r="OSN74" s="880"/>
      <c r="OSO74" s="880"/>
      <c r="OSP74" s="880"/>
      <c r="OSQ74" s="880"/>
      <c r="OSR74" s="880"/>
      <c r="OSS74" s="880"/>
      <c r="OST74" s="880"/>
      <c r="OSU74" s="880"/>
      <c r="OSV74" s="880"/>
      <c r="OSW74" s="880"/>
      <c r="OSX74" s="880"/>
      <c r="OSY74" s="880"/>
      <c r="OSZ74" s="880"/>
      <c r="OTA74" s="880"/>
      <c r="OTB74" s="880"/>
      <c r="OTC74" s="880"/>
      <c r="OTD74" s="880"/>
      <c r="OTE74" s="880"/>
      <c r="OTF74" s="880"/>
      <c r="OTG74" s="880"/>
      <c r="OTH74" s="880"/>
      <c r="OTI74" s="880"/>
      <c r="OTJ74" s="880"/>
      <c r="OTK74" s="880"/>
      <c r="OTL74" s="880"/>
      <c r="OTM74" s="880"/>
      <c r="OTN74" s="880"/>
      <c r="OTO74" s="880"/>
      <c r="OTP74" s="880"/>
      <c r="OTQ74" s="880"/>
      <c r="OTR74" s="880"/>
      <c r="OTS74" s="880"/>
      <c r="OTT74" s="880"/>
      <c r="OTU74" s="880"/>
      <c r="OTV74" s="880"/>
      <c r="OTW74" s="880"/>
      <c r="OTX74" s="880"/>
      <c r="OTY74" s="880"/>
      <c r="OTZ74" s="880"/>
      <c r="OUA74" s="880"/>
      <c r="OUB74" s="880"/>
      <c r="OUC74" s="880"/>
      <c r="OUD74" s="880"/>
      <c r="OUE74" s="880"/>
      <c r="OUF74" s="880"/>
      <c r="OUG74" s="880"/>
      <c r="OUH74" s="880"/>
      <c r="OUI74" s="880"/>
      <c r="OUJ74" s="880"/>
      <c r="OUK74" s="880"/>
      <c r="OUL74" s="880"/>
      <c r="OUM74" s="880"/>
      <c r="OUN74" s="880"/>
      <c r="OUO74" s="880"/>
      <c r="OUP74" s="880"/>
      <c r="OUQ74" s="880"/>
      <c r="OUR74" s="880"/>
      <c r="OUS74" s="880"/>
      <c r="OUT74" s="880"/>
      <c r="OUU74" s="880"/>
      <c r="OUV74" s="880"/>
      <c r="OUW74" s="880"/>
      <c r="OUX74" s="880"/>
      <c r="OUY74" s="880"/>
      <c r="OUZ74" s="880"/>
      <c r="OVA74" s="880"/>
      <c r="OVB74" s="880"/>
      <c r="OVC74" s="880"/>
      <c r="OVD74" s="880"/>
      <c r="OVE74" s="880"/>
      <c r="OVF74" s="880"/>
      <c r="OVG74" s="880"/>
      <c r="OVH74" s="880"/>
      <c r="OVI74" s="880"/>
      <c r="OVJ74" s="880"/>
      <c r="OVK74" s="880"/>
      <c r="OVL74" s="880"/>
      <c r="OVM74" s="880"/>
      <c r="OVN74" s="880"/>
      <c r="OVO74" s="880"/>
      <c r="OVP74" s="880"/>
      <c r="OVQ74" s="880"/>
      <c r="OVR74" s="880"/>
      <c r="OVS74" s="880"/>
      <c r="OVT74" s="880"/>
      <c r="OVU74" s="880"/>
      <c r="OVV74" s="880"/>
      <c r="OVW74" s="880"/>
      <c r="OVX74" s="880"/>
      <c r="OVY74" s="880"/>
      <c r="OVZ74" s="880"/>
      <c r="OWA74" s="880"/>
      <c r="OWB74" s="880"/>
      <c r="OWC74" s="880"/>
      <c r="OWD74" s="880"/>
      <c r="OWE74" s="880"/>
      <c r="OWF74" s="880"/>
      <c r="OWG74" s="880"/>
      <c r="OWH74" s="880"/>
      <c r="OWI74" s="880"/>
      <c r="OWJ74" s="880"/>
      <c r="OWK74" s="880"/>
      <c r="OWL74" s="880"/>
      <c r="OWM74" s="880"/>
      <c r="OWN74" s="880"/>
      <c r="OWO74" s="880"/>
      <c r="OWP74" s="880"/>
      <c r="OWQ74" s="880"/>
      <c r="OWR74" s="880"/>
      <c r="OWS74" s="880"/>
      <c r="OWT74" s="880"/>
      <c r="OWU74" s="880"/>
      <c r="OWV74" s="880"/>
      <c r="OWW74" s="880"/>
      <c r="OWX74" s="880"/>
      <c r="OWY74" s="880"/>
      <c r="OWZ74" s="880"/>
      <c r="OXA74" s="880"/>
      <c r="OXB74" s="880"/>
      <c r="OXC74" s="880"/>
      <c r="OXD74" s="880"/>
      <c r="OXE74" s="880"/>
      <c r="OXF74" s="880"/>
      <c r="OXG74" s="880"/>
      <c r="OXH74" s="880"/>
      <c r="OXI74" s="880"/>
      <c r="OXJ74" s="880"/>
      <c r="OXK74" s="880"/>
      <c r="OXL74" s="880"/>
      <c r="OXM74" s="880"/>
      <c r="OXN74" s="880"/>
      <c r="OXO74" s="880"/>
      <c r="OXP74" s="880"/>
      <c r="OXQ74" s="880"/>
      <c r="OXR74" s="880"/>
      <c r="OXS74" s="880"/>
      <c r="OXT74" s="880"/>
      <c r="OXU74" s="880"/>
      <c r="OXV74" s="880"/>
      <c r="OXW74" s="880"/>
      <c r="OXX74" s="880"/>
      <c r="OXY74" s="880"/>
      <c r="OXZ74" s="880"/>
      <c r="OYA74" s="880"/>
      <c r="OYB74" s="880"/>
      <c r="OYC74" s="880"/>
      <c r="OYD74" s="880"/>
      <c r="OYE74" s="880"/>
      <c r="OYF74" s="880"/>
      <c r="OYG74" s="880"/>
      <c r="OYH74" s="880"/>
      <c r="OYI74" s="880"/>
      <c r="OYJ74" s="880"/>
      <c r="OYK74" s="880"/>
      <c r="OYL74" s="880"/>
      <c r="OYM74" s="880"/>
      <c r="OYN74" s="880"/>
      <c r="OYO74" s="880"/>
      <c r="OYP74" s="880"/>
      <c r="OYQ74" s="880"/>
      <c r="OYR74" s="880"/>
      <c r="OYS74" s="880"/>
      <c r="OYT74" s="880"/>
      <c r="OYU74" s="880"/>
      <c r="OYV74" s="880"/>
      <c r="OYW74" s="880"/>
      <c r="OYX74" s="880"/>
      <c r="OYY74" s="880"/>
      <c r="OYZ74" s="880"/>
      <c r="OZA74" s="880"/>
      <c r="OZB74" s="880"/>
      <c r="OZC74" s="880"/>
      <c r="OZD74" s="880"/>
      <c r="OZE74" s="880"/>
      <c r="OZF74" s="880"/>
      <c r="OZG74" s="880"/>
      <c r="OZH74" s="880"/>
      <c r="OZI74" s="880"/>
      <c r="OZJ74" s="880"/>
      <c r="OZK74" s="880"/>
      <c r="OZL74" s="880"/>
      <c r="OZM74" s="880"/>
      <c r="OZN74" s="880"/>
      <c r="OZO74" s="880"/>
      <c r="OZP74" s="880"/>
      <c r="OZQ74" s="880"/>
      <c r="OZR74" s="880"/>
      <c r="OZS74" s="880"/>
      <c r="OZT74" s="880"/>
      <c r="OZU74" s="880"/>
      <c r="OZV74" s="880"/>
      <c r="OZW74" s="880"/>
      <c r="OZX74" s="880"/>
      <c r="OZY74" s="880"/>
      <c r="OZZ74" s="880"/>
      <c r="PAA74" s="880"/>
      <c r="PAB74" s="880"/>
      <c r="PAC74" s="880"/>
      <c r="PAD74" s="880"/>
      <c r="PAE74" s="880"/>
      <c r="PAF74" s="880"/>
      <c r="PAG74" s="880"/>
      <c r="PAH74" s="880"/>
      <c r="PAI74" s="880"/>
      <c r="PAJ74" s="880"/>
      <c r="PAK74" s="880"/>
      <c r="PAL74" s="880"/>
      <c r="PAM74" s="880"/>
      <c r="PAN74" s="880"/>
      <c r="PAO74" s="880"/>
      <c r="PAP74" s="880"/>
      <c r="PAQ74" s="880"/>
      <c r="PAR74" s="880"/>
      <c r="PAS74" s="880"/>
      <c r="PAT74" s="880"/>
      <c r="PAU74" s="880"/>
      <c r="PAV74" s="880"/>
      <c r="PAW74" s="880"/>
      <c r="PAX74" s="880"/>
      <c r="PAY74" s="880"/>
      <c r="PAZ74" s="880"/>
      <c r="PBA74" s="880"/>
      <c r="PBB74" s="880"/>
      <c r="PBC74" s="880"/>
      <c r="PBD74" s="880"/>
      <c r="PBE74" s="880"/>
      <c r="PBF74" s="880"/>
      <c r="PBG74" s="880"/>
      <c r="PBH74" s="880"/>
      <c r="PBI74" s="880"/>
      <c r="PBJ74" s="880"/>
      <c r="PBK74" s="880"/>
      <c r="PBL74" s="880"/>
      <c r="PBM74" s="880"/>
      <c r="PBN74" s="880"/>
      <c r="PBO74" s="880"/>
      <c r="PBP74" s="880"/>
      <c r="PBQ74" s="880"/>
      <c r="PBR74" s="880"/>
      <c r="PBS74" s="880"/>
      <c r="PBT74" s="880"/>
      <c r="PBU74" s="880"/>
      <c r="PBV74" s="880"/>
      <c r="PBW74" s="880"/>
      <c r="PBX74" s="880"/>
      <c r="PBY74" s="880"/>
      <c r="PBZ74" s="880"/>
      <c r="PCA74" s="880"/>
      <c r="PCB74" s="880"/>
      <c r="PCC74" s="880"/>
      <c r="PCD74" s="880"/>
      <c r="PCE74" s="880"/>
      <c r="PCF74" s="880"/>
      <c r="PCG74" s="880"/>
      <c r="PCH74" s="880"/>
      <c r="PCI74" s="880"/>
      <c r="PCJ74" s="880"/>
      <c r="PCK74" s="880"/>
      <c r="PCL74" s="880"/>
      <c r="PCM74" s="880"/>
      <c r="PCN74" s="880"/>
      <c r="PCO74" s="880"/>
      <c r="PCP74" s="880"/>
      <c r="PCQ74" s="880"/>
      <c r="PCR74" s="880"/>
      <c r="PCS74" s="880"/>
      <c r="PCT74" s="880"/>
      <c r="PCU74" s="880"/>
      <c r="PCV74" s="880"/>
      <c r="PCW74" s="880"/>
      <c r="PCX74" s="880"/>
      <c r="PCY74" s="880"/>
      <c r="PCZ74" s="880"/>
      <c r="PDA74" s="880"/>
      <c r="PDB74" s="880"/>
      <c r="PDC74" s="880"/>
      <c r="PDD74" s="880"/>
      <c r="PDE74" s="880"/>
      <c r="PDF74" s="880"/>
      <c r="PDG74" s="880"/>
      <c r="PDH74" s="880"/>
      <c r="PDI74" s="880"/>
      <c r="PDJ74" s="880"/>
      <c r="PDK74" s="880"/>
      <c r="PDL74" s="880"/>
      <c r="PDM74" s="880"/>
      <c r="PDN74" s="880"/>
      <c r="PDO74" s="880"/>
      <c r="PDP74" s="880"/>
      <c r="PDQ74" s="880"/>
      <c r="PDR74" s="880"/>
      <c r="PDS74" s="880"/>
      <c r="PDT74" s="880"/>
      <c r="PDU74" s="880"/>
      <c r="PDV74" s="880"/>
      <c r="PDW74" s="880"/>
      <c r="PDX74" s="880"/>
      <c r="PDY74" s="880"/>
      <c r="PDZ74" s="880"/>
      <c r="PEA74" s="880"/>
      <c r="PEB74" s="880"/>
      <c r="PEC74" s="880"/>
      <c r="PED74" s="880"/>
      <c r="PEE74" s="880"/>
      <c r="PEF74" s="880"/>
      <c r="PEG74" s="880"/>
      <c r="PEH74" s="880"/>
      <c r="PEI74" s="880"/>
      <c r="PEJ74" s="880"/>
      <c r="PEK74" s="880"/>
      <c r="PEL74" s="880"/>
      <c r="PEM74" s="880"/>
      <c r="PEN74" s="880"/>
      <c r="PEO74" s="880"/>
      <c r="PEP74" s="880"/>
      <c r="PEQ74" s="880"/>
      <c r="PER74" s="880"/>
      <c r="PES74" s="880"/>
      <c r="PET74" s="880"/>
      <c r="PEU74" s="880"/>
      <c r="PEV74" s="880"/>
      <c r="PEW74" s="880"/>
      <c r="PEX74" s="880"/>
      <c r="PEY74" s="880"/>
      <c r="PEZ74" s="880"/>
      <c r="PFA74" s="880"/>
      <c r="PFB74" s="880"/>
      <c r="PFC74" s="880"/>
      <c r="PFD74" s="880"/>
      <c r="PFE74" s="880"/>
      <c r="PFF74" s="880"/>
      <c r="PFG74" s="880"/>
      <c r="PFH74" s="880"/>
      <c r="PFI74" s="880"/>
      <c r="PFJ74" s="880"/>
      <c r="PFK74" s="880"/>
      <c r="PFL74" s="880"/>
      <c r="PFM74" s="880"/>
      <c r="PFN74" s="880"/>
      <c r="PFO74" s="880"/>
      <c r="PFP74" s="880"/>
      <c r="PFQ74" s="880"/>
      <c r="PFR74" s="880"/>
      <c r="PFS74" s="880"/>
      <c r="PFT74" s="880"/>
      <c r="PFU74" s="880"/>
      <c r="PFV74" s="880"/>
      <c r="PFW74" s="880"/>
      <c r="PFX74" s="880"/>
      <c r="PFY74" s="880"/>
      <c r="PFZ74" s="880"/>
      <c r="PGA74" s="880"/>
      <c r="PGB74" s="880"/>
      <c r="PGC74" s="880"/>
      <c r="PGD74" s="880"/>
      <c r="PGE74" s="880"/>
      <c r="PGF74" s="880"/>
      <c r="PGG74" s="880"/>
      <c r="PGH74" s="880"/>
      <c r="PGI74" s="880"/>
      <c r="PGJ74" s="880"/>
      <c r="PGK74" s="880"/>
      <c r="PGL74" s="880"/>
      <c r="PGM74" s="880"/>
      <c r="PGN74" s="880"/>
      <c r="PGO74" s="880"/>
      <c r="PGP74" s="880"/>
      <c r="PGQ74" s="880"/>
      <c r="PGR74" s="880"/>
      <c r="PGS74" s="880"/>
      <c r="PGT74" s="880"/>
      <c r="PGU74" s="880"/>
      <c r="PGV74" s="880"/>
      <c r="PGW74" s="880"/>
      <c r="PGX74" s="880"/>
      <c r="PGY74" s="880"/>
      <c r="PGZ74" s="880"/>
      <c r="PHA74" s="880"/>
      <c r="PHB74" s="880"/>
      <c r="PHC74" s="880"/>
      <c r="PHD74" s="880"/>
      <c r="PHE74" s="880"/>
      <c r="PHF74" s="880"/>
      <c r="PHG74" s="880"/>
      <c r="PHH74" s="880"/>
      <c r="PHI74" s="880"/>
      <c r="PHJ74" s="880"/>
      <c r="PHK74" s="880"/>
      <c r="PHL74" s="880"/>
      <c r="PHM74" s="880"/>
      <c r="PHN74" s="880"/>
      <c r="PHO74" s="880"/>
      <c r="PHP74" s="880"/>
      <c r="PHQ74" s="880"/>
      <c r="PHR74" s="880"/>
      <c r="PHS74" s="880"/>
      <c r="PHT74" s="880"/>
      <c r="PHU74" s="880"/>
      <c r="PHV74" s="880"/>
      <c r="PHW74" s="880"/>
      <c r="PHX74" s="880"/>
      <c r="PHY74" s="880"/>
      <c r="PHZ74" s="880"/>
      <c r="PIA74" s="880"/>
      <c r="PIB74" s="880"/>
      <c r="PIC74" s="880"/>
      <c r="PID74" s="880"/>
      <c r="PIE74" s="880"/>
      <c r="PIF74" s="880"/>
      <c r="PIG74" s="880"/>
      <c r="PIH74" s="880"/>
      <c r="PII74" s="880"/>
      <c r="PIJ74" s="880"/>
      <c r="PIK74" s="880"/>
      <c r="PIL74" s="880"/>
      <c r="PIM74" s="880"/>
      <c r="PIN74" s="880"/>
      <c r="PIO74" s="880"/>
      <c r="PIP74" s="880"/>
      <c r="PIQ74" s="880"/>
      <c r="PIR74" s="880"/>
      <c r="PIS74" s="880"/>
      <c r="PIT74" s="880"/>
      <c r="PIU74" s="880"/>
      <c r="PIV74" s="880"/>
      <c r="PIW74" s="880"/>
      <c r="PIX74" s="880"/>
      <c r="PIY74" s="880"/>
      <c r="PIZ74" s="880"/>
      <c r="PJA74" s="880"/>
      <c r="PJB74" s="880"/>
      <c r="PJC74" s="880"/>
      <c r="PJD74" s="880"/>
      <c r="PJE74" s="880"/>
      <c r="PJF74" s="880"/>
      <c r="PJG74" s="880"/>
      <c r="PJH74" s="880"/>
      <c r="PJI74" s="880"/>
      <c r="PJJ74" s="880"/>
      <c r="PJK74" s="880"/>
      <c r="PJL74" s="880"/>
      <c r="PJM74" s="880"/>
      <c r="PJN74" s="880"/>
      <c r="PJO74" s="880"/>
      <c r="PJP74" s="880"/>
      <c r="PJQ74" s="880"/>
      <c r="PJR74" s="880"/>
      <c r="PJS74" s="880"/>
      <c r="PJT74" s="880"/>
      <c r="PJU74" s="880"/>
      <c r="PJV74" s="880"/>
      <c r="PJW74" s="880"/>
      <c r="PJX74" s="880"/>
      <c r="PJY74" s="880"/>
      <c r="PJZ74" s="880"/>
      <c r="PKA74" s="880"/>
      <c r="PKB74" s="880"/>
      <c r="PKC74" s="880"/>
      <c r="PKD74" s="880"/>
      <c r="PKE74" s="880"/>
      <c r="PKF74" s="880"/>
      <c r="PKG74" s="880"/>
      <c r="PKH74" s="880"/>
      <c r="PKI74" s="880"/>
      <c r="PKJ74" s="880"/>
      <c r="PKK74" s="880"/>
      <c r="PKL74" s="880"/>
      <c r="PKM74" s="880"/>
      <c r="PKN74" s="880"/>
      <c r="PKO74" s="880"/>
      <c r="PKP74" s="880"/>
      <c r="PKQ74" s="880"/>
      <c r="PKR74" s="880"/>
      <c r="PKS74" s="880"/>
      <c r="PKT74" s="880"/>
      <c r="PKU74" s="880"/>
      <c r="PKV74" s="880"/>
      <c r="PKW74" s="880"/>
      <c r="PKX74" s="880"/>
      <c r="PKY74" s="880"/>
      <c r="PKZ74" s="880"/>
      <c r="PLA74" s="880"/>
      <c r="PLB74" s="880"/>
      <c r="PLC74" s="880"/>
      <c r="PLD74" s="880"/>
      <c r="PLE74" s="880"/>
      <c r="PLF74" s="880"/>
      <c r="PLG74" s="880"/>
      <c r="PLH74" s="880"/>
      <c r="PLI74" s="880"/>
      <c r="PLJ74" s="880"/>
      <c r="PLK74" s="880"/>
      <c r="PLL74" s="880"/>
      <c r="PLM74" s="880"/>
      <c r="PLN74" s="880"/>
      <c r="PLO74" s="880"/>
      <c r="PLP74" s="880"/>
      <c r="PLQ74" s="880"/>
      <c r="PLR74" s="880"/>
      <c r="PLS74" s="880"/>
      <c r="PLT74" s="880"/>
      <c r="PLU74" s="880"/>
      <c r="PLV74" s="880"/>
      <c r="PLW74" s="880"/>
      <c r="PLX74" s="880"/>
      <c r="PLY74" s="880"/>
      <c r="PLZ74" s="880"/>
      <c r="PMA74" s="880"/>
      <c r="PMB74" s="880"/>
      <c r="PMC74" s="880"/>
      <c r="PMD74" s="880"/>
      <c r="PME74" s="880"/>
      <c r="PMF74" s="880"/>
      <c r="PMG74" s="880"/>
      <c r="PMH74" s="880"/>
      <c r="PMI74" s="880"/>
      <c r="PMJ74" s="880"/>
      <c r="PMK74" s="880"/>
      <c r="PML74" s="880"/>
      <c r="PMM74" s="880"/>
      <c r="PMN74" s="880"/>
      <c r="PMO74" s="880"/>
      <c r="PMP74" s="880"/>
      <c r="PMQ74" s="880"/>
      <c r="PMR74" s="880"/>
      <c r="PMS74" s="880"/>
      <c r="PMT74" s="880"/>
      <c r="PMU74" s="880"/>
      <c r="PMV74" s="880"/>
      <c r="PMW74" s="880"/>
      <c r="PMX74" s="880"/>
      <c r="PMY74" s="880"/>
      <c r="PMZ74" s="880"/>
      <c r="PNA74" s="880"/>
      <c r="PNB74" s="880"/>
      <c r="PNC74" s="880"/>
      <c r="PND74" s="880"/>
      <c r="PNE74" s="880"/>
      <c r="PNF74" s="880"/>
      <c r="PNG74" s="880"/>
      <c r="PNH74" s="880"/>
      <c r="PNI74" s="880"/>
      <c r="PNJ74" s="880"/>
      <c r="PNK74" s="880"/>
      <c r="PNL74" s="880"/>
      <c r="PNM74" s="880"/>
      <c r="PNN74" s="880"/>
      <c r="PNO74" s="880"/>
      <c r="PNP74" s="880"/>
      <c r="PNQ74" s="880"/>
      <c r="PNR74" s="880"/>
      <c r="PNS74" s="880"/>
      <c r="PNT74" s="880"/>
      <c r="PNU74" s="880"/>
      <c r="PNV74" s="880"/>
      <c r="PNW74" s="880"/>
      <c r="PNX74" s="880"/>
      <c r="PNY74" s="880"/>
      <c r="PNZ74" s="880"/>
      <c r="POA74" s="880"/>
      <c r="POB74" s="880"/>
      <c r="POC74" s="880"/>
      <c r="POD74" s="880"/>
      <c r="POE74" s="880"/>
      <c r="POF74" s="880"/>
      <c r="POG74" s="880"/>
      <c r="POH74" s="880"/>
      <c r="POI74" s="880"/>
      <c r="POJ74" s="880"/>
      <c r="POK74" s="880"/>
      <c r="POL74" s="880"/>
      <c r="POM74" s="880"/>
      <c r="PON74" s="880"/>
      <c r="POO74" s="880"/>
      <c r="POP74" s="880"/>
      <c r="POQ74" s="880"/>
      <c r="POR74" s="880"/>
      <c r="POS74" s="880"/>
      <c r="POT74" s="880"/>
      <c r="POU74" s="880"/>
      <c r="POV74" s="880"/>
      <c r="POW74" s="880"/>
      <c r="POX74" s="880"/>
      <c r="POY74" s="880"/>
      <c r="POZ74" s="880"/>
      <c r="PPA74" s="880"/>
      <c r="PPB74" s="880"/>
      <c r="PPC74" s="880"/>
      <c r="PPD74" s="880"/>
      <c r="PPE74" s="880"/>
      <c r="PPF74" s="880"/>
      <c r="PPG74" s="880"/>
      <c r="PPH74" s="880"/>
      <c r="PPI74" s="880"/>
      <c r="PPJ74" s="880"/>
      <c r="PPK74" s="880"/>
      <c r="PPL74" s="880"/>
      <c r="PPM74" s="880"/>
      <c r="PPN74" s="880"/>
      <c r="PPO74" s="880"/>
      <c r="PPP74" s="880"/>
      <c r="PPQ74" s="880"/>
      <c r="PPR74" s="880"/>
      <c r="PPS74" s="880"/>
      <c r="PPT74" s="880"/>
      <c r="PPU74" s="880"/>
      <c r="PPV74" s="880"/>
      <c r="PPW74" s="880"/>
      <c r="PPX74" s="880"/>
      <c r="PPY74" s="880"/>
      <c r="PPZ74" s="880"/>
      <c r="PQA74" s="880"/>
      <c r="PQB74" s="880"/>
      <c r="PQC74" s="880"/>
      <c r="PQD74" s="880"/>
      <c r="PQE74" s="880"/>
      <c r="PQG74" s="880"/>
      <c r="PQH74" s="880"/>
      <c r="PQI74" s="880"/>
      <c r="PQJ74" s="880"/>
      <c r="PQK74" s="880"/>
      <c r="PQL74" s="880"/>
      <c r="PQM74" s="880"/>
      <c r="PQN74" s="880"/>
      <c r="PQO74" s="880"/>
      <c r="PQP74" s="880"/>
      <c r="PQQ74" s="880"/>
      <c r="PQR74" s="880"/>
      <c r="PQS74" s="880"/>
      <c r="PQT74" s="880"/>
      <c r="PQU74" s="880"/>
      <c r="PQV74" s="880"/>
      <c r="PQW74" s="880"/>
      <c r="PQX74" s="880"/>
      <c r="PQY74" s="880"/>
      <c r="PQZ74" s="880"/>
      <c r="PRA74" s="880"/>
      <c r="PRB74" s="880"/>
      <c r="PRC74" s="880"/>
      <c r="PRD74" s="880"/>
      <c r="PRE74" s="880"/>
      <c r="PRF74" s="880"/>
      <c r="PRG74" s="880"/>
      <c r="PRH74" s="880"/>
      <c r="PRI74" s="880"/>
      <c r="PRJ74" s="880"/>
      <c r="PRK74" s="880"/>
      <c r="PRL74" s="880"/>
      <c r="PRM74" s="880"/>
      <c r="PRN74" s="880"/>
      <c r="PRO74" s="880"/>
      <c r="PRP74" s="880"/>
      <c r="PRQ74" s="880"/>
      <c r="PRR74" s="880"/>
      <c r="PRS74" s="880"/>
      <c r="PRT74" s="880"/>
      <c r="PRU74" s="880"/>
      <c r="PRV74" s="880"/>
      <c r="PRW74" s="880"/>
      <c r="PRX74" s="880"/>
      <c r="PRY74" s="880"/>
      <c r="PRZ74" s="880"/>
      <c r="PSA74" s="880"/>
      <c r="PSB74" s="880"/>
      <c r="PSC74" s="880"/>
      <c r="PSD74" s="880"/>
      <c r="PSE74" s="880"/>
      <c r="PSF74" s="880"/>
      <c r="PSG74" s="880"/>
      <c r="PSH74" s="880"/>
      <c r="PSI74" s="880"/>
      <c r="PSJ74" s="880"/>
      <c r="PSK74" s="880"/>
      <c r="PSL74" s="880"/>
      <c r="PSM74" s="880"/>
      <c r="PSN74" s="880"/>
      <c r="PSO74" s="880"/>
      <c r="PSP74" s="880"/>
      <c r="PSQ74" s="880"/>
      <c r="PSR74" s="880"/>
      <c r="PSS74" s="880"/>
      <c r="PST74" s="880"/>
      <c r="PSU74" s="880"/>
      <c r="PSV74" s="880"/>
      <c r="PSW74" s="880"/>
      <c r="PSX74" s="880"/>
      <c r="PSY74" s="880"/>
      <c r="PSZ74" s="880"/>
      <c r="PTA74" s="880"/>
      <c r="PTB74" s="880"/>
      <c r="PTC74" s="880"/>
      <c r="PTD74" s="880"/>
      <c r="PTE74" s="880"/>
      <c r="PTF74" s="880"/>
      <c r="PTG74" s="880"/>
      <c r="PTH74" s="880"/>
      <c r="PTI74" s="880"/>
      <c r="PTJ74" s="880"/>
      <c r="PTK74" s="880"/>
      <c r="PTL74" s="880"/>
      <c r="PTM74" s="880"/>
      <c r="PTN74" s="880"/>
      <c r="PTO74" s="880"/>
      <c r="PTP74" s="880"/>
      <c r="PTQ74" s="880"/>
      <c r="PTR74" s="880"/>
      <c r="PTS74" s="880"/>
      <c r="PTT74" s="880"/>
      <c r="PTU74" s="880"/>
      <c r="PTV74" s="880"/>
      <c r="PTW74" s="880"/>
      <c r="PTX74" s="880"/>
      <c r="PTY74" s="880"/>
      <c r="PTZ74" s="880"/>
      <c r="PUA74" s="880"/>
      <c r="PUB74" s="880"/>
      <c r="PUC74" s="880"/>
      <c r="PUD74" s="880"/>
      <c r="PUE74" s="880"/>
      <c r="PUF74" s="880"/>
      <c r="PUG74" s="880"/>
      <c r="PUH74" s="880"/>
      <c r="PUI74" s="880"/>
      <c r="PUJ74" s="880"/>
      <c r="PUK74" s="880"/>
      <c r="PUL74" s="880"/>
      <c r="PUM74" s="880"/>
      <c r="PUN74" s="880"/>
      <c r="PUO74" s="880"/>
      <c r="PUP74" s="880"/>
      <c r="PUQ74" s="880"/>
      <c r="PUR74" s="880"/>
      <c r="PUS74" s="880"/>
      <c r="PUT74" s="880"/>
      <c r="PUU74" s="880"/>
      <c r="PUV74" s="880"/>
      <c r="PUW74" s="880"/>
      <c r="PUX74" s="880"/>
      <c r="PUY74" s="880"/>
      <c r="PUZ74" s="880"/>
      <c r="PVA74" s="880"/>
      <c r="PVB74" s="880"/>
      <c r="PVC74" s="880"/>
      <c r="PVD74" s="880"/>
      <c r="PVE74" s="880"/>
      <c r="PVF74" s="880"/>
      <c r="PVG74" s="880"/>
      <c r="PVH74" s="880"/>
      <c r="PVI74" s="880"/>
      <c r="PVJ74" s="880"/>
      <c r="PVK74" s="880"/>
      <c r="PVL74" s="880"/>
      <c r="PVM74" s="880"/>
      <c r="PVN74" s="880"/>
      <c r="PVO74" s="880"/>
      <c r="PVP74" s="880"/>
      <c r="PVQ74" s="880"/>
      <c r="PVR74" s="880"/>
      <c r="PVS74" s="880"/>
      <c r="PVT74" s="880"/>
      <c r="PVU74" s="880"/>
      <c r="PVV74" s="880"/>
      <c r="PVW74" s="880"/>
      <c r="PVX74" s="880"/>
      <c r="PVY74" s="880"/>
      <c r="PVZ74" s="880"/>
      <c r="PWA74" s="880"/>
      <c r="PWB74" s="880"/>
      <c r="PWC74" s="880"/>
      <c r="PWD74" s="880"/>
      <c r="PWE74" s="880"/>
      <c r="PWF74" s="880"/>
      <c r="PWG74" s="880"/>
      <c r="PWH74" s="880"/>
      <c r="PWI74" s="880"/>
      <c r="PWJ74" s="880"/>
      <c r="PWK74" s="880"/>
      <c r="PWL74" s="880"/>
      <c r="PWM74" s="880"/>
      <c r="PWN74" s="880"/>
      <c r="PWO74" s="880"/>
      <c r="PWP74" s="880"/>
      <c r="PWQ74" s="880"/>
      <c r="PWR74" s="880"/>
      <c r="PWS74" s="880"/>
      <c r="PWT74" s="880"/>
      <c r="PWU74" s="880"/>
      <c r="PWV74" s="880"/>
      <c r="PWW74" s="880"/>
      <c r="PWX74" s="880"/>
      <c r="PWY74" s="880"/>
      <c r="PWZ74" s="880"/>
      <c r="PXA74" s="880"/>
      <c r="PXB74" s="880"/>
      <c r="PXC74" s="880"/>
      <c r="PXD74" s="880"/>
      <c r="PXE74" s="880"/>
      <c r="PXF74" s="880"/>
      <c r="PXG74" s="880"/>
      <c r="PXH74" s="880"/>
      <c r="PXI74" s="880"/>
      <c r="PXJ74" s="880"/>
      <c r="PXK74" s="880"/>
      <c r="PXL74" s="880"/>
      <c r="PXM74" s="880"/>
      <c r="PXN74" s="880"/>
      <c r="PXO74" s="880"/>
      <c r="PXP74" s="880"/>
      <c r="PXQ74" s="880"/>
      <c r="PXR74" s="880"/>
      <c r="PXS74" s="880"/>
      <c r="PXT74" s="880"/>
      <c r="PXU74" s="880"/>
      <c r="PXV74" s="880"/>
      <c r="PXW74" s="880"/>
      <c r="PXX74" s="880"/>
      <c r="PXY74" s="880"/>
      <c r="PXZ74" s="880"/>
      <c r="PYA74" s="880"/>
      <c r="PYB74" s="880"/>
      <c r="PYC74" s="880"/>
      <c r="PYD74" s="880"/>
      <c r="PYE74" s="880"/>
      <c r="PYF74" s="880"/>
      <c r="PYG74" s="880"/>
      <c r="PYH74" s="880"/>
      <c r="PYI74" s="880"/>
      <c r="PYJ74" s="880"/>
      <c r="PYK74" s="880"/>
      <c r="PYL74" s="880"/>
      <c r="PYM74" s="880"/>
      <c r="PYN74" s="880"/>
      <c r="PYO74" s="880"/>
      <c r="PYP74" s="880"/>
      <c r="PYQ74" s="880"/>
      <c r="PYR74" s="880"/>
      <c r="PYS74" s="880"/>
      <c r="PYT74" s="880"/>
      <c r="PYU74" s="880"/>
      <c r="PYV74" s="880"/>
      <c r="PYW74" s="880"/>
      <c r="PYX74" s="880"/>
      <c r="PYY74" s="880"/>
      <c r="PYZ74" s="880"/>
      <c r="PZA74" s="880"/>
      <c r="PZB74" s="880"/>
      <c r="PZC74" s="880"/>
      <c r="PZD74" s="880"/>
      <c r="PZE74" s="880"/>
      <c r="PZF74" s="880"/>
      <c r="PZG74" s="880"/>
      <c r="PZH74" s="880"/>
      <c r="PZI74" s="880"/>
      <c r="PZJ74" s="880"/>
      <c r="PZK74" s="880"/>
      <c r="PZL74" s="880"/>
      <c r="PZM74" s="880"/>
      <c r="PZN74" s="880"/>
      <c r="PZO74" s="880"/>
      <c r="PZP74" s="880"/>
      <c r="PZQ74" s="880"/>
      <c r="PZR74" s="880"/>
      <c r="PZS74" s="880"/>
      <c r="PZT74" s="880"/>
      <c r="PZU74" s="880"/>
      <c r="PZV74" s="880"/>
      <c r="PZW74" s="880"/>
      <c r="PZX74" s="880"/>
      <c r="PZY74" s="880"/>
      <c r="PZZ74" s="880"/>
      <c r="QAA74" s="880"/>
      <c r="QAB74" s="880"/>
      <c r="QAC74" s="880"/>
      <c r="QAD74" s="880"/>
      <c r="QAE74" s="880"/>
      <c r="QAF74" s="880"/>
      <c r="QAG74" s="880"/>
      <c r="QAH74" s="880"/>
      <c r="QAI74" s="880"/>
      <c r="QAJ74" s="880"/>
      <c r="QAK74" s="880"/>
      <c r="QAL74" s="880"/>
      <c r="QAM74" s="880"/>
      <c r="QAN74" s="880"/>
      <c r="QAO74" s="880"/>
      <c r="QAP74" s="880"/>
      <c r="QAQ74" s="880"/>
      <c r="QAR74" s="880"/>
      <c r="QAS74" s="880"/>
      <c r="QAT74" s="880"/>
      <c r="QAU74" s="880"/>
      <c r="QAV74" s="880"/>
      <c r="QAW74" s="880"/>
      <c r="QAX74" s="880"/>
      <c r="QAY74" s="880"/>
      <c r="QAZ74" s="880"/>
      <c r="QBA74" s="880"/>
      <c r="QBB74" s="880"/>
      <c r="QBC74" s="880"/>
      <c r="QBD74" s="880"/>
      <c r="QBE74" s="880"/>
      <c r="QBF74" s="880"/>
      <c r="QBG74" s="880"/>
      <c r="QBH74" s="880"/>
      <c r="QBI74" s="880"/>
      <c r="QBJ74" s="880"/>
      <c r="QBK74" s="880"/>
      <c r="QBL74" s="880"/>
      <c r="QBM74" s="880"/>
      <c r="QBN74" s="880"/>
      <c r="QBO74" s="880"/>
      <c r="QBP74" s="880"/>
      <c r="QBQ74" s="880"/>
      <c r="QBR74" s="880"/>
      <c r="QBS74" s="880"/>
      <c r="QBT74" s="880"/>
      <c r="QBU74" s="880"/>
      <c r="QBV74" s="880"/>
      <c r="QBW74" s="880"/>
      <c r="QBX74" s="880"/>
      <c r="QBY74" s="880"/>
      <c r="QBZ74" s="880"/>
      <c r="QCA74" s="880"/>
      <c r="QCB74" s="880"/>
      <c r="QCC74" s="880"/>
      <c r="QCD74" s="880"/>
      <c r="QCE74" s="880"/>
      <c r="QCF74" s="880"/>
      <c r="QCG74" s="880"/>
      <c r="QCH74" s="880"/>
      <c r="QCI74" s="880"/>
      <c r="QCJ74" s="880"/>
      <c r="QCK74" s="880"/>
      <c r="QCL74" s="880"/>
      <c r="QCM74" s="880"/>
      <c r="QCN74" s="880"/>
      <c r="QCO74" s="880"/>
      <c r="QCP74" s="880"/>
      <c r="QCQ74" s="880"/>
      <c r="QCR74" s="880"/>
      <c r="QCS74" s="880"/>
      <c r="QCT74" s="880"/>
      <c r="QCU74" s="880"/>
      <c r="QCV74" s="880"/>
      <c r="QCW74" s="880"/>
      <c r="QCX74" s="880"/>
      <c r="QCY74" s="880"/>
      <c r="QCZ74" s="880"/>
      <c r="QDA74" s="880"/>
      <c r="QDB74" s="880"/>
      <c r="QDC74" s="880"/>
      <c r="QDD74" s="880"/>
      <c r="QDE74" s="880"/>
      <c r="QDF74" s="880"/>
      <c r="QDG74" s="880"/>
      <c r="QDH74" s="880"/>
      <c r="QDI74" s="880"/>
      <c r="QDJ74" s="880"/>
      <c r="QDK74" s="880"/>
      <c r="QDL74" s="880"/>
      <c r="QDM74" s="880"/>
      <c r="QDN74" s="880"/>
      <c r="QDO74" s="880"/>
      <c r="QDP74" s="880"/>
      <c r="QDQ74" s="880"/>
      <c r="QDR74" s="880"/>
      <c r="QDS74" s="880"/>
      <c r="QDT74" s="880"/>
      <c r="QDU74" s="880"/>
      <c r="QDV74" s="880"/>
      <c r="QDW74" s="880"/>
      <c r="QDX74" s="880"/>
      <c r="QDY74" s="880"/>
      <c r="QDZ74" s="880"/>
      <c r="QEA74" s="880"/>
      <c r="QEB74" s="880"/>
      <c r="QEC74" s="880"/>
      <c r="QED74" s="880"/>
      <c r="QEE74" s="880"/>
      <c r="QEF74" s="880"/>
      <c r="QEG74" s="880"/>
      <c r="QEH74" s="880"/>
      <c r="QEI74" s="880"/>
      <c r="QEJ74" s="880"/>
      <c r="QEK74" s="880"/>
      <c r="QEL74" s="880"/>
      <c r="QEM74" s="880"/>
      <c r="QEN74" s="880"/>
      <c r="QEO74" s="880"/>
      <c r="QEP74" s="880"/>
      <c r="QEQ74" s="880"/>
      <c r="QER74" s="880"/>
      <c r="QES74" s="880"/>
      <c r="QET74" s="880"/>
      <c r="QEU74" s="880"/>
      <c r="QEV74" s="880"/>
      <c r="QEW74" s="880"/>
      <c r="QEX74" s="880"/>
      <c r="QEY74" s="880"/>
      <c r="QEZ74" s="880"/>
      <c r="QFA74" s="880"/>
      <c r="QFB74" s="880"/>
      <c r="QFC74" s="880"/>
      <c r="QFD74" s="880"/>
      <c r="QFE74" s="880"/>
      <c r="QFF74" s="880"/>
      <c r="QFG74" s="880"/>
      <c r="QFH74" s="880"/>
      <c r="QFI74" s="880"/>
      <c r="QFJ74" s="880"/>
      <c r="QFK74" s="880"/>
      <c r="QFL74" s="880"/>
      <c r="QFM74" s="880"/>
      <c r="QFN74" s="880"/>
      <c r="QFO74" s="880"/>
      <c r="QFP74" s="880"/>
      <c r="QFQ74" s="880"/>
      <c r="QFR74" s="880"/>
      <c r="QFS74" s="880"/>
      <c r="QFT74" s="880"/>
      <c r="QFU74" s="880"/>
      <c r="QFV74" s="880"/>
      <c r="QFW74" s="880"/>
      <c r="QFX74" s="880"/>
      <c r="QFY74" s="880"/>
      <c r="QFZ74" s="880"/>
      <c r="QGA74" s="880"/>
      <c r="QGB74" s="880"/>
      <c r="QGC74" s="880"/>
      <c r="QGD74" s="880"/>
      <c r="QGE74" s="880"/>
      <c r="QGF74" s="880"/>
      <c r="QGG74" s="880"/>
      <c r="QGH74" s="880"/>
      <c r="QGI74" s="880"/>
      <c r="QGJ74" s="880"/>
      <c r="QGK74" s="880"/>
      <c r="QGL74" s="880"/>
      <c r="QGM74" s="880"/>
      <c r="QGN74" s="880"/>
      <c r="QGO74" s="880"/>
      <c r="QGP74" s="880"/>
      <c r="QGQ74" s="880"/>
      <c r="QGR74" s="880"/>
      <c r="QGS74" s="880"/>
      <c r="QGT74" s="880"/>
      <c r="QGU74" s="880"/>
      <c r="QGV74" s="880"/>
      <c r="QGW74" s="880"/>
      <c r="QGX74" s="880"/>
      <c r="QGY74" s="880"/>
      <c r="QGZ74" s="880"/>
      <c r="QHA74" s="880"/>
      <c r="QHB74" s="880"/>
      <c r="QHC74" s="880"/>
      <c r="QHD74" s="880"/>
      <c r="QHE74" s="880"/>
      <c r="QHF74" s="880"/>
      <c r="QHG74" s="880"/>
      <c r="QHH74" s="880"/>
      <c r="QHI74" s="880"/>
      <c r="QHJ74" s="880"/>
      <c r="QHK74" s="880"/>
      <c r="QHL74" s="880"/>
      <c r="QHM74" s="880"/>
      <c r="QHN74" s="880"/>
      <c r="QHO74" s="880"/>
      <c r="QHP74" s="880"/>
      <c r="QHQ74" s="880"/>
      <c r="QHR74" s="880"/>
      <c r="QHS74" s="880"/>
      <c r="QHT74" s="880"/>
      <c r="QHU74" s="880"/>
      <c r="QHV74" s="880"/>
      <c r="QHW74" s="880"/>
      <c r="QHX74" s="880"/>
      <c r="QHY74" s="880"/>
      <c r="QHZ74" s="880"/>
      <c r="QIA74" s="880"/>
      <c r="QIB74" s="880"/>
      <c r="QIC74" s="880"/>
      <c r="QID74" s="880"/>
      <c r="QIE74" s="880"/>
      <c r="QIF74" s="880"/>
      <c r="QIG74" s="880"/>
      <c r="QIH74" s="880"/>
      <c r="QII74" s="880"/>
      <c r="QIJ74" s="880"/>
      <c r="QIK74" s="880"/>
      <c r="QIL74" s="880"/>
      <c r="QIM74" s="880"/>
      <c r="QIN74" s="880"/>
      <c r="QIO74" s="880"/>
      <c r="QIP74" s="880"/>
      <c r="QIQ74" s="880"/>
      <c r="QIR74" s="880"/>
      <c r="QIS74" s="880"/>
      <c r="QIT74" s="880"/>
      <c r="QIU74" s="880"/>
      <c r="QIV74" s="880"/>
      <c r="QIW74" s="880"/>
      <c r="QIX74" s="880"/>
      <c r="QIY74" s="880"/>
      <c r="QIZ74" s="880"/>
      <c r="QJA74" s="880"/>
      <c r="QJB74" s="880"/>
      <c r="QJC74" s="880"/>
      <c r="QJD74" s="880"/>
      <c r="QJE74" s="880"/>
      <c r="QJF74" s="880"/>
      <c r="QJG74" s="880"/>
      <c r="QJH74" s="880"/>
      <c r="QJI74" s="880"/>
      <c r="QJJ74" s="880"/>
      <c r="QJK74" s="880"/>
      <c r="QJL74" s="880"/>
      <c r="QJM74" s="880"/>
      <c r="QJN74" s="880"/>
      <c r="QJO74" s="880"/>
      <c r="QJP74" s="880"/>
      <c r="QJQ74" s="880"/>
      <c r="QJR74" s="880"/>
      <c r="QJS74" s="880"/>
      <c r="QJT74" s="880"/>
      <c r="QJU74" s="880"/>
      <c r="QJV74" s="880"/>
      <c r="QJW74" s="880"/>
      <c r="QJX74" s="880"/>
      <c r="QJY74" s="880"/>
      <c r="QJZ74" s="880"/>
      <c r="QKA74" s="880"/>
      <c r="QKB74" s="880"/>
      <c r="QKC74" s="880"/>
      <c r="QKD74" s="880"/>
      <c r="QKE74" s="880"/>
      <c r="QKF74" s="880"/>
      <c r="QKG74" s="880"/>
      <c r="QKH74" s="880"/>
      <c r="QKI74" s="880"/>
      <c r="QKJ74" s="880"/>
      <c r="QKK74" s="880"/>
      <c r="QKL74" s="880"/>
      <c r="QKM74" s="880"/>
      <c r="QKN74" s="880"/>
      <c r="QKO74" s="880"/>
      <c r="QKP74" s="880"/>
      <c r="QKQ74" s="880"/>
      <c r="QKR74" s="880"/>
      <c r="QKS74" s="880"/>
      <c r="QKT74" s="880"/>
      <c r="QKU74" s="880"/>
      <c r="QKV74" s="880"/>
      <c r="QKW74" s="880"/>
      <c r="QKX74" s="880"/>
      <c r="QKY74" s="880"/>
      <c r="QKZ74" s="880"/>
      <c r="QLA74" s="880"/>
      <c r="QLB74" s="880"/>
      <c r="QLC74" s="880"/>
      <c r="QLD74" s="880"/>
      <c r="QLE74" s="880"/>
      <c r="QLF74" s="880"/>
      <c r="QLG74" s="880"/>
      <c r="QLH74" s="880"/>
      <c r="QLI74" s="880"/>
      <c r="QLJ74" s="880"/>
      <c r="QLK74" s="880"/>
      <c r="QLL74" s="880"/>
      <c r="QLM74" s="880"/>
      <c r="QLN74" s="880"/>
      <c r="QLO74" s="880"/>
      <c r="QLP74" s="880"/>
      <c r="QLQ74" s="880"/>
      <c r="QLR74" s="880"/>
      <c r="QLS74" s="880"/>
      <c r="QLT74" s="880"/>
      <c r="QLU74" s="880"/>
      <c r="QLV74" s="880"/>
      <c r="QLW74" s="880"/>
      <c r="QLX74" s="880"/>
      <c r="QLY74" s="880"/>
      <c r="QLZ74" s="880"/>
      <c r="QMA74" s="880"/>
      <c r="QMB74" s="880"/>
      <c r="QMC74" s="880"/>
      <c r="QMD74" s="880"/>
      <c r="QME74" s="880"/>
      <c r="QMF74" s="880"/>
      <c r="QMG74" s="880"/>
      <c r="QMH74" s="880"/>
      <c r="QMI74" s="880"/>
      <c r="QMJ74" s="880"/>
      <c r="QMK74" s="880"/>
      <c r="QML74" s="880"/>
      <c r="QMM74" s="880"/>
      <c r="QMN74" s="880"/>
      <c r="QMO74" s="880"/>
      <c r="QMP74" s="880"/>
      <c r="QMQ74" s="880"/>
      <c r="QMR74" s="880"/>
      <c r="QMS74" s="880"/>
      <c r="QMT74" s="880"/>
      <c r="QMU74" s="880"/>
      <c r="QMV74" s="880"/>
      <c r="QMW74" s="880"/>
      <c r="QMX74" s="880"/>
      <c r="QMY74" s="880"/>
      <c r="QMZ74" s="880"/>
      <c r="QNA74" s="880"/>
      <c r="QNB74" s="880"/>
      <c r="QNC74" s="880"/>
      <c r="QND74" s="880"/>
      <c r="QNE74" s="880"/>
      <c r="QNF74" s="880"/>
      <c r="QNG74" s="880"/>
      <c r="QNH74" s="880"/>
      <c r="QNI74" s="880"/>
      <c r="QNJ74" s="880"/>
      <c r="QNK74" s="880"/>
      <c r="QNL74" s="880"/>
      <c r="QNM74" s="880"/>
      <c r="QNN74" s="880"/>
      <c r="QNO74" s="880"/>
      <c r="QNP74" s="880"/>
      <c r="QNQ74" s="880"/>
      <c r="QNR74" s="880"/>
      <c r="QNS74" s="880"/>
      <c r="QNT74" s="880"/>
      <c r="QNU74" s="880"/>
      <c r="QNV74" s="880"/>
      <c r="QNW74" s="880"/>
      <c r="QNX74" s="880"/>
      <c r="QNY74" s="880"/>
      <c r="QNZ74" s="880"/>
      <c r="QOA74" s="880"/>
      <c r="QOB74" s="880"/>
      <c r="QOC74" s="880"/>
      <c r="QOD74" s="880"/>
      <c r="QOE74" s="880"/>
      <c r="QOF74" s="880"/>
      <c r="QOG74" s="880"/>
      <c r="QOH74" s="880"/>
      <c r="QOI74" s="880"/>
      <c r="QOJ74" s="880"/>
      <c r="QOK74" s="880"/>
      <c r="QOL74" s="880"/>
      <c r="QOM74" s="880"/>
      <c r="QON74" s="880"/>
      <c r="QOO74" s="880"/>
      <c r="QOP74" s="880"/>
      <c r="QOQ74" s="880"/>
      <c r="QOR74" s="880"/>
      <c r="QOS74" s="880"/>
      <c r="QOT74" s="880"/>
      <c r="QOU74" s="880"/>
      <c r="QOV74" s="880"/>
      <c r="QOW74" s="880"/>
      <c r="QOX74" s="880"/>
      <c r="QOY74" s="880"/>
      <c r="QOZ74" s="880"/>
      <c r="QPA74" s="880"/>
      <c r="QPB74" s="880"/>
      <c r="QPC74" s="880"/>
      <c r="QPD74" s="880"/>
      <c r="QPE74" s="880"/>
      <c r="QPF74" s="880"/>
      <c r="QPG74" s="880"/>
      <c r="QPH74" s="880"/>
      <c r="QPI74" s="880"/>
      <c r="QPJ74" s="880"/>
      <c r="QPK74" s="880"/>
      <c r="QPL74" s="880"/>
      <c r="QPM74" s="880"/>
      <c r="QPN74" s="880"/>
      <c r="QPO74" s="880"/>
      <c r="QPP74" s="880"/>
      <c r="QPQ74" s="880"/>
      <c r="QPR74" s="880"/>
      <c r="QPS74" s="880"/>
      <c r="QPT74" s="880"/>
      <c r="QPU74" s="880"/>
      <c r="QPV74" s="880"/>
      <c r="QPW74" s="880"/>
      <c r="QPX74" s="880"/>
      <c r="QPY74" s="880"/>
      <c r="QPZ74" s="880"/>
      <c r="QQA74" s="880"/>
      <c r="QQB74" s="880"/>
      <c r="QQC74" s="880"/>
      <c r="QQD74" s="880"/>
      <c r="QQE74" s="880"/>
      <c r="QQF74" s="880"/>
      <c r="QQG74" s="880"/>
      <c r="QQH74" s="880"/>
      <c r="QQI74" s="880"/>
      <c r="QQJ74" s="880"/>
      <c r="QQK74" s="880"/>
      <c r="QQL74" s="880"/>
      <c r="QQM74" s="880"/>
      <c r="QQN74" s="880"/>
      <c r="QQO74" s="880"/>
      <c r="QQP74" s="880"/>
      <c r="QQQ74" s="880"/>
      <c r="QQR74" s="880"/>
      <c r="QQS74" s="880"/>
      <c r="QQT74" s="880"/>
      <c r="QQU74" s="880"/>
      <c r="QQV74" s="880"/>
      <c r="QQW74" s="880"/>
      <c r="QQX74" s="880"/>
      <c r="QQY74" s="880"/>
      <c r="QQZ74" s="880"/>
      <c r="QRA74" s="880"/>
      <c r="QRB74" s="880"/>
      <c r="QRC74" s="880"/>
      <c r="QRD74" s="880"/>
      <c r="QRE74" s="880"/>
      <c r="QRF74" s="880"/>
      <c r="QRG74" s="880"/>
      <c r="QRH74" s="880"/>
      <c r="QRI74" s="880"/>
      <c r="QRJ74" s="880"/>
      <c r="QRK74" s="880"/>
      <c r="QRL74" s="880"/>
      <c r="QRM74" s="880"/>
      <c r="QRN74" s="880"/>
      <c r="QRO74" s="880"/>
      <c r="QRP74" s="880"/>
      <c r="QRQ74" s="880"/>
      <c r="QRR74" s="880"/>
      <c r="QRS74" s="880"/>
      <c r="QRT74" s="880"/>
      <c r="QRU74" s="880"/>
      <c r="QRV74" s="880"/>
      <c r="QRW74" s="880"/>
      <c r="QRX74" s="880"/>
      <c r="QRY74" s="880"/>
      <c r="QRZ74" s="880"/>
      <c r="QSA74" s="880"/>
      <c r="QSB74" s="880"/>
      <c r="QSC74" s="880"/>
      <c r="QSD74" s="880"/>
      <c r="QSE74" s="880"/>
      <c r="QSF74" s="880"/>
      <c r="QSG74" s="880"/>
      <c r="QSH74" s="880"/>
      <c r="QSI74" s="880"/>
      <c r="QSJ74" s="880"/>
      <c r="QSK74" s="880"/>
      <c r="QSL74" s="880"/>
      <c r="QSM74" s="880"/>
      <c r="QSN74" s="880"/>
      <c r="QSO74" s="880"/>
      <c r="QSP74" s="880"/>
      <c r="QSQ74" s="880"/>
      <c r="QSR74" s="880"/>
      <c r="QSS74" s="880"/>
      <c r="QST74" s="880"/>
      <c r="QSU74" s="880"/>
      <c r="QSV74" s="880"/>
      <c r="QSW74" s="880"/>
      <c r="QSX74" s="880"/>
      <c r="QSY74" s="880"/>
      <c r="QSZ74" s="880"/>
      <c r="QTA74" s="880"/>
      <c r="QTB74" s="880"/>
      <c r="QTC74" s="880"/>
      <c r="QTD74" s="880"/>
      <c r="QTE74" s="880"/>
      <c r="QTF74" s="880"/>
      <c r="QTG74" s="880"/>
      <c r="QTH74" s="880"/>
      <c r="QTI74" s="880"/>
      <c r="QTJ74" s="880"/>
      <c r="QTK74" s="880"/>
      <c r="QTL74" s="880"/>
      <c r="QTM74" s="880"/>
      <c r="QTN74" s="880"/>
      <c r="QTO74" s="880"/>
      <c r="QTP74" s="880"/>
      <c r="QTQ74" s="880"/>
      <c r="QTR74" s="880"/>
      <c r="QTS74" s="880"/>
      <c r="QTT74" s="880"/>
      <c r="QTU74" s="880"/>
      <c r="QTV74" s="880"/>
      <c r="QTW74" s="880"/>
      <c r="QTX74" s="880"/>
      <c r="QTY74" s="880"/>
      <c r="QTZ74" s="880"/>
      <c r="QUA74" s="880"/>
      <c r="QUB74" s="880"/>
      <c r="QUC74" s="880"/>
      <c r="QUD74" s="880"/>
      <c r="QUE74" s="880"/>
      <c r="QUF74" s="880"/>
      <c r="QUG74" s="880"/>
      <c r="QUH74" s="880"/>
      <c r="QUI74" s="880"/>
      <c r="QUJ74" s="880"/>
      <c r="QUK74" s="880"/>
      <c r="QUL74" s="880"/>
      <c r="QUM74" s="880"/>
      <c r="QUN74" s="880"/>
      <c r="QUO74" s="880"/>
      <c r="QUP74" s="880"/>
      <c r="QUQ74" s="880"/>
      <c r="QUR74" s="880"/>
      <c r="QUS74" s="880"/>
      <c r="QUT74" s="880"/>
      <c r="QUU74" s="880"/>
      <c r="QUV74" s="880"/>
      <c r="QUW74" s="880"/>
      <c r="QUX74" s="880"/>
      <c r="QUY74" s="880"/>
      <c r="QUZ74" s="880"/>
      <c r="QVA74" s="880"/>
      <c r="QVB74" s="880"/>
      <c r="QVC74" s="880"/>
      <c r="QVD74" s="880"/>
      <c r="QVE74" s="880"/>
      <c r="QVF74" s="880"/>
      <c r="QVG74" s="880"/>
      <c r="QVH74" s="880"/>
      <c r="QVI74" s="880"/>
      <c r="QVJ74" s="880"/>
      <c r="QVK74" s="880"/>
      <c r="QVL74" s="880"/>
      <c r="QVM74" s="880"/>
      <c r="QVN74" s="880"/>
      <c r="QVO74" s="880"/>
      <c r="QVP74" s="880"/>
      <c r="QVQ74" s="880"/>
      <c r="QVR74" s="880"/>
      <c r="QVS74" s="880"/>
      <c r="QVT74" s="880"/>
      <c r="QVU74" s="880"/>
      <c r="QVV74" s="880"/>
      <c r="QVW74" s="880"/>
      <c r="QVX74" s="880"/>
      <c r="QVY74" s="880"/>
      <c r="QVZ74" s="880"/>
      <c r="QWA74" s="880"/>
      <c r="QWB74" s="880"/>
      <c r="QWC74" s="880"/>
      <c r="QWD74" s="880"/>
      <c r="QWE74" s="880"/>
      <c r="QWF74" s="880"/>
      <c r="QWG74" s="880"/>
      <c r="QWH74" s="880"/>
      <c r="QWI74" s="880"/>
      <c r="QWJ74" s="880"/>
      <c r="QWK74" s="880"/>
      <c r="QWL74" s="880"/>
      <c r="QWM74" s="880"/>
      <c r="QWN74" s="880"/>
      <c r="QWO74" s="880"/>
      <c r="QWP74" s="880"/>
      <c r="QWQ74" s="880"/>
      <c r="QWR74" s="880"/>
      <c r="QWS74" s="880"/>
      <c r="QWT74" s="880"/>
      <c r="QWU74" s="880"/>
      <c r="QWV74" s="880"/>
      <c r="QWW74" s="880"/>
      <c r="QWX74" s="880"/>
      <c r="QWY74" s="880"/>
      <c r="QWZ74" s="880"/>
      <c r="QXA74" s="880"/>
      <c r="QXB74" s="880"/>
      <c r="QXC74" s="880"/>
      <c r="QXD74" s="880"/>
      <c r="QXE74" s="880"/>
      <c r="QXF74" s="880"/>
      <c r="QXG74" s="880"/>
      <c r="QXH74" s="880"/>
      <c r="QXI74" s="880"/>
      <c r="QXJ74" s="880"/>
      <c r="QXK74" s="880"/>
      <c r="QXL74" s="880"/>
      <c r="QXM74" s="880"/>
      <c r="QXN74" s="880"/>
      <c r="QXO74" s="880"/>
      <c r="QXP74" s="880"/>
      <c r="QXQ74" s="880"/>
      <c r="QXR74" s="880"/>
      <c r="QXS74" s="880"/>
      <c r="QXT74" s="880"/>
      <c r="QXU74" s="880"/>
      <c r="QXV74" s="880"/>
      <c r="QXW74" s="880"/>
      <c r="QXX74" s="880"/>
      <c r="QXY74" s="880"/>
      <c r="QXZ74" s="880"/>
      <c r="QYA74" s="880"/>
      <c r="QYB74" s="880"/>
      <c r="QYC74" s="880"/>
      <c r="QYD74" s="880"/>
      <c r="QYE74" s="880"/>
      <c r="QYF74" s="880"/>
      <c r="QYG74" s="880"/>
      <c r="QYH74" s="880"/>
      <c r="QYI74" s="880"/>
      <c r="QYJ74" s="880"/>
      <c r="QYK74" s="880"/>
      <c r="QYL74" s="880"/>
      <c r="QYM74" s="880"/>
      <c r="QYN74" s="880"/>
      <c r="QYO74" s="880"/>
      <c r="QYP74" s="880"/>
      <c r="QYQ74" s="880"/>
      <c r="QYR74" s="880"/>
      <c r="QYS74" s="880"/>
      <c r="QYT74" s="880"/>
      <c r="QYU74" s="880"/>
      <c r="QYV74" s="880"/>
      <c r="QYW74" s="880"/>
      <c r="QYX74" s="880"/>
      <c r="QYY74" s="880"/>
      <c r="QYZ74" s="880"/>
      <c r="QZA74" s="880"/>
      <c r="QZB74" s="880"/>
      <c r="QZC74" s="880"/>
      <c r="QZD74" s="880"/>
      <c r="QZE74" s="880"/>
      <c r="QZF74" s="880"/>
      <c r="QZG74" s="880"/>
      <c r="QZH74" s="880"/>
      <c r="QZI74" s="880"/>
      <c r="QZJ74" s="880"/>
      <c r="QZK74" s="880"/>
      <c r="QZL74" s="880"/>
      <c r="QZM74" s="880"/>
      <c r="QZN74" s="880"/>
      <c r="QZO74" s="880"/>
      <c r="QZP74" s="880"/>
      <c r="QZQ74" s="880"/>
      <c r="QZR74" s="880"/>
      <c r="QZS74" s="880"/>
      <c r="QZT74" s="880"/>
      <c r="QZU74" s="880"/>
      <c r="QZV74" s="880"/>
      <c r="QZW74" s="880"/>
      <c r="QZX74" s="880"/>
      <c r="QZY74" s="880"/>
      <c r="QZZ74" s="880"/>
      <c r="RAA74" s="880"/>
      <c r="RAB74" s="880"/>
      <c r="RAC74" s="880"/>
      <c r="RAD74" s="880"/>
      <c r="RAE74" s="880"/>
      <c r="RAF74" s="880"/>
      <c r="RAG74" s="880"/>
      <c r="RAH74" s="880"/>
      <c r="RAI74" s="880"/>
      <c r="RAJ74" s="880"/>
      <c r="RAK74" s="880"/>
      <c r="RAL74" s="880"/>
      <c r="RAM74" s="880"/>
      <c r="RAN74" s="880"/>
      <c r="RAO74" s="880"/>
      <c r="RAP74" s="880"/>
      <c r="RAQ74" s="880"/>
      <c r="RAR74" s="880"/>
      <c r="RAS74" s="880"/>
      <c r="RAT74" s="880"/>
      <c r="RAU74" s="880"/>
      <c r="RAV74" s="880"/>
      <c r="RAW74" s="880"/>
      <c r="RAX74" s="880"/>
      <c r="RAY74" s="880"/>
      <c r="RAZ74" s="880"/>
      <c r="RBA74" s="880"/>
      <c r="RBB74" s="880"/>
      <c r="RBC74" s="880"/>
      <c r="RBD74" s="880"/>
      <c r="RBE74" s="880"/>
      <c r="RBF74" s="880"/>
      <c r="RBG74" s="880"/>
      <c r="RBH74" s="880"/>
      <c r="RBI74" s="880"/>
      <c r="RBJ74" s="880"/>
      <c r="RBK74" s="880"/>
      <c r="RBL74" s="880"/>
      <c r="RBM74" s="880"/>
      <c r="RBN74" s="880"/>
      <c r="RBO74" s="880"/>
      <c r="RBP74" s="880"/>
      <c r="RBQ74" s="880"/>
      <c r="RBR74" s="880"/>
      <c r="RBS74" s="880"/>
      <c r="RBT74" s="880"/>
      <c r="RBU74" s="880"/>
      <c r="RBV74" s="880"/>
      <c r="RBW74" s="880"/>
      <c r="RBX74" s="880"/>
      <c r="RBY74" s="880"/>
      <c r="RBZ74" s="880"/>
      <c r="RCA74" s="880"/>
      <c r="RCB74" s="880"/>
      <c r="RCC74" s="880"/>
      <c r="RCD74" s="880"/>
      <c r="RCE74" s="880"/>
      <c r="RCF74" s="880"/>
      <c r="RCG74" s="880"/>
      <c r="RCH74" s="880"/>
      <c r="RCI74" s="880"/>
      <c r="RCJ74" s="880"/>
      <c r="RCK74" s="880"/>
      <c r="RCL74" s="880"/>
      <c r="RCM74" s="880"/>
      <c r="RCN74" s="880"/>
      <c r="RCO74" s="880"/>
      <c r="RCP74" s="880"/>
      <c r="RCQ74" s="880"/>
      <c r="RCR74" s="880"/>
      <c r="RCS74" s="880"/>
      <c r="RCT74" s="880"/>
      <c r="RCU74" s="880"/>
      <c r="RCV74" s="880"/>
      <c r="RCW74" s="880"/>
      <c r="RCX74" s="880"/>
      <c r="RCY74" s="880"/>
      <c r="RCZ74" s="880"/>
      <c r="RDA74" s="880"/>
      <c r="RDB74" s="880"/>
      <c r="RDC74" s="880"/>
      <c r="RDD74" s="880"/>
      <c r="RDE74" s="880"/>
      <c r="RDF74" s="880"/>
      <c r="RDG74" s="880"/>
      <c r="RDH74" s="880"/>
      <c r="RDI74" s="880"/>
      <c r="RDJ74" s="880"/>
      <c r="RDK74" s="880"/>
      <c r="RDL74" s="880"/>
      <c r="RDM74" s="880"/>
      <c r="RDN74" s="880"/>
      <c r="RDO74" s="880"/>
      <c r="RDQ74" s="880"/>
      <c r="RDR74" s="880"/>
      <c r="RDS74" s="880"/>
      <c r="RDT74" s="880"/>
      <c r="RDU74" s="880"/>
      <c r="RDV74" s="880"/>
      <c r="RDW74" s="880"/>
      <c r="RDX74" s="880"/>
      <c r="RDY74" s="880"/>
      <c r="RDZ74" s="880"/>
      <c r="REA74" s="880"/>
      <c r="REB74" s="880"/>
      <c r="REC74" s="880"/>
      <c r="RED74" s="880"/>
      <c r="REE74" s="880"/>
      <c r="REF74" s="880"/>
      <c r="REG74" s="880"/>
      <c r="REH74" s="880"/>
      <c r="REI74" s="880"/>
      <c r="REJ74" s="880"/>
      <c r="REK74" s="880"/>
      <c r="REL74" s="880"/>
      <c r="REM74" s="880"/>
      <c r="REN74" s="880"/>
      <c r="REO74" s="880"/>
      <c r="REP74" s="880"/>
      <c r="REQ74" s="880"/>
      <c r="RER74" s="880"/>
      <c r="RES74" s="880"/>
      <c r="RET74" s="880"/>
      <c r="REU74" s="880"/>
      <c r="REV74" s="880"/>
      <c r="REW74" s="880"/>
      <c r="REX74" s="880"/>
      <c r="REY74" s="880"/>
      <c r="REZ74" s="880"/>
      <c r="RFA74" s="880"/>
      <c r="RFB74" s="880"/>
      <c r="RFC74" s="880"/>
      <c r="RFD74" s="880"/>
      <c r="RFE74" s="880"/>
      <c r="RFF74" s="880"/>
      <c r="RFG74" s="880"/>
      <c r="RFH74" s="880"/>
      <c r="RFI74" s="880"/>
      <c r="RFJ74" s="880"/>
      <c r="RFK74" s="880"/>
      <c r="RFL74" s="880"/>
      <c r="RFM74" s="880"/>
      <c r="RFN74" s="880"/>
      <c r="RFO74" s="880"/>
      <c r="RFP74" s="880"/>
      <c r="RFQ74" s="880"/>
      <c r="RFR74" s="880"/>
      <c r="RFS74" s="880"/>
      <c r="RFT74" s="880"/>
      <c r="RFU74" s="880"/>
      <c r="RFV74" s="880"/>
      <c r="RFW74" s="880"/>
      <c r="RFX74" s="880"/>
      <c r="RFY74" s="880"/>
      <c r="RFZ74" s="880"/>
      <c r="RGA74" s="880"/>
      <c r="RGB74" s="880"/>
      <c r="RGC74" s="880"/>
      <c r="RGD74" s="880"/>
      <c r="RGE74" s="880"/>
      <c r="RGF74" s="880"/>
      <c r="RGG74" s="880"/>
      <c r="RGH74" s="880"/>
      <c r="RGI74" s="880"/>
      <c r="RGJ74" s="880"/>
      <c r="RGK74" s="880"/>
      <c r="RGL74" s="880"/>
      <c r="RGM74" s="880"/>
      <c r="RGN74" s="880"/>
      <c r="RGO74" s="880"/>
      <c r="RGP74" s="880"/>
      <c r="RGQ74" s="880"/>
      <c r="RGR74" s="880"/>
      <c r="RGS74" s="880"/>
      <c r="RGT74" s="880"/>
      <c r="RGU74" s="880"/>
      <c r="RGV74" s="880"/>
      <c r="RGW74" s="880"/>
      <c r="RGX74" s="880"/>
      <c r="RGY74" s="880"/>
      <c r="RGZ74" s="880"/>
      <c r="RHA74" s="880"/>
      <c r="RHB74" s="880"/>
      <c r="RHC74" s="880"/>
      <c r="RHD74" s="880"/>
      <c r="RHE74" s="880"/>
      <c r="RHF74" s="880"/>
      <c r="RHG74" s="880"/>
      <c r="RHH74" s="880"/>
      <c r="RHI74" s="880"/>
      <c r="RHJ74" s="880"/>
      <c r="RHK74" s="880"/>
      <c r="RHL74" s="880"/>
      <c r="RHM74" s="880"/>
      <c r="RHN74" s="880"/>
      <c r="RHO74" s="880"/>
      <c r="RHP74" s="880"/>
      <c r="RHQ74" s="880"/>
      <c r="RHR74" s="880"/>
      <c r="RHS74" s="880"/>
      <c r="RHT74" s="880"/>
      <c r="RHU74" s="880"/>
      <c r="RHV74" s="880"/>
      <c r="RHW74" s="880"/>
      <c r="RHX74" s="880"/>
      <c r="RHY74" s="880"/>
      <c r="RHZ74" s="880"/>
      <c r="RIA74" s="880"/>
      <c r="RIB74" s="880"/>
      <c r="RIC74" s="880"/>
      <c r="RID74" s="880"/>
      <c r="RIE74" s="880"/>
      <c r="RIF74" s="880"/>
      <c r="RIG74" s="880"/>
      <c r="RIH74" s="880"/>
      <c r="RII74" s="880"/>
      <c r="RIJ74" s="880"/>
      <c r="RIK74" s="880"/>
      <c r="RIL74" s="880"/>
      <c r="RIM74" s="880"/>
      <c r="RIN74" s="880"/>
      <c r="RIO74" s="880"/>
      <c r="RIP74" s="880"/>
      <c r="RIQ74" s="880"/>
      <c r="RIR74" s="880"/>
      <c r="RIS74" s="880"/>
      <c r="RIT74" s="880"/>
      <c r="RIU74" s="880"/>
      <c r="RIV74" s="880"/>
      <c r="RIW74" s="880"/>
      <c r="RIX74" s="880"/>
      <c r="RIY74" s="880"/>
      <c r="RIZ74" s="880"/>
      <c r="RJA74" s="880"/>
      <c r="RJB74" s="880"/>
      <c r="RJC74" s="880"/>
      <c r="RJD74" s="880"/>
      <c r="RJE74" s="880"/>
      <c r="RJF74" s="880"/>
      <c r="RJG74" s="880"/>
      <c r="RJH74" s="880"/>
      <c r="RJI74" s="880"/>
      <c r="RJJ74" s="880"/>
      <c r="RJK74" s="880"/>
      <c r="RJL74" s="880"/>
      <c r="RJM74" s="880"/>
      <c r="RJN74" s="880"/>
      <c r="RJO74" s="880"/>
      <c r="RJP74" s="880"/>
      <c r="RJQ74" s="880"/>
      <c r="RJR74" s="880"/>
      <c r="RJS74" s="880"/>
      <c r="RJT74" s="880"/>
      <c r="RJU74" s="880"/>
      <c r="RJV74" s="880"/>
      <c r="RJW74" s="880"/>
      <c r="RJX74" s="880"/>
      <c r="RJY74" s="880"/>
      <c r="RJZ74" s="880"/>
      <c r="RKA74" s="880"/>
      <c r="RKB74" s="880"/>
      <c r="RKC74" s="880"/>
      <c r="RKD74" s="880"/>
      <c r="RKE74" s="880"/>
      <c r="RKF74" s="880"/>
      <c r="RKG74" s="880"/>
      <c r="RKH74" s="880"/>
      <c r="RKI74" s="880"/>
      <c r="RKJ74" s="880"/>
      <c r="RKK74" s="880"/>
      <c r="RKL74" s="880"/>
      <c r="RKM74" s="880"/>
      <c r="RKN74" s="880"/>
      <c r="RKO74" s="880"/>
      <c r="RKP74" s="880"/>
      <c r="RKQ74" s="880"/>
      <c r="RKR74" s="880"/>
      <c r="RKS74" s="880"/>
      <c r="RKT74" s="880"/>
      <c r="RKU74" s="880"/>
      <c r="RKV74" s="880"/>
      <c r="RKW74" s="880"/>
      <c r="RKX74" s="880"/>
      <c r="RKY74" s="880"/>
      <c r="RKZ74" s="880"/>
      <c r="RLA74" s="880"/>
      <c r="RLB74" s="880"/>
      <c r="RLC74" s="880"/>
      <c r="RLD74" s="880"/>
      <c r="RLE74" s="880"/>
      <c r="RLF74" s="880"/>
      <c r="RLG74" s="880"/>
      <c r="RLH74" s="880"/>
      <c r="RLI74" s="880"/>
      <c r="RLJ74" s="880"/>
      <c r="RLK74" s="880"/>
      <c r="RLL74" s="880"/>
      <c r="RLM74" s="880"/>
      <c r="RLN74" s="880"/>
      <c r="RLO74" s="880"/>
      <c r="RLP74" s="880"/>
      <c r="RLQ74" s="880"/>
      <c r="RLR74" s="880"/>
      <c r="RLS74" s="880"/>
      <c r="RLT74" s="880"/>
      <c r="RLU74" s="880"/>
      <c r="RLV74" s="880"/>
      <c r="RLW74" s="880"/>
      <c r="RLX74" s="880"/>
      <c r="RLY74" s="880"/>
      <c r="RLZ74" s="880"/>
      <c r="RMA74" s="880"/>
      <c r="RMB74" s="880"/>
      <c r="RMC74" s="880"/>
      <c r="RMD74" s="880"/>
      <c r="RME74" s="880"/>
      <c r="RMF74" s="880"/>
      <c r="RMG74" s="880"/>
      <c r="RMH74" s="880"/>
      <c r="RMI74" s="880"/>
      <c r="RMJ74" s="880"/>
      <c r="RMK74" s="880"/>
      <c r="RML74" s="880"/>
      <c r="RMM74" s="880"/>
      <c r="RMN74" s="880"/>
      <c r="RMO74" s="880"/>
      <c r="RMP74" s="880"/>
      <c r="RMQ74" s="880"/>
      <c r="RMR74" s="880"/>
      <c r="RMS74" s="880"/>
      <c r="RMT74" s="880"/>
      <c r="RMU74" s="880"/>
      <c r="RMV74" s="880"/>
      <c r="RMW74" s="880"/>
      <c r="RMX74" s="880"/>
      <c r="RMY74" s="880"/>
      <c r="RMZ74" s="880"/>
      <c r="RNA74" s="880"/>
      <c r="RNB74" s="880"/>
      <c r="RNC74" s="880"/>
      <c r="RND74" s="880"/>
      <c r="RNE74" s="880"/>
      <c r="RNF74" s="880"/>
      <c r="RNG74" s="880"/>
      <c r="RNH74" s="880"/>
      <c r="RNI74" s="880"/>
      <c r="RNJ74" s="880"/>
      <c r="RNK74" s="880"/>
      <c r="RNL74" s="880"/>
      <c r="RNM74" s="880"/>
      <c r="RNN74" s="880"/>
      <c r="RNO74" s="880"/>
      <c r="RNP74" s="880"/>
      <c r="RNQ74" s="880"/>
      <c r="RNR74" s="880"/>
      <c r="RNS74" s="880"/>
      <c r="RNT74" s="880"/>
      <c r="RNU74" s="880"/>
      <c r="RNV74" s="880"/>
      <c r="RNW74" s="880"/>
      <c r="RNX74" s="880"/>
      <c r="RNY74" s="880"/>
      <c r="RNZ74" s="880"/>
      <c r="ROA74" s="880"/>
      <c r="ROB74" s="880"/>
      <c r="ROC74" s="880"/>
      <c r="ROD74" s="880"/>
      <c r="ROE74" s="880"/>
      <c r="ROF74" s="880"/>
      <c r="ROG74" s="880"/>
      <c r="ROH74" s="880"/>
      <c r="ROI74" s="880"/>
      <c r="ROJ74" s="880"/>
      <c r="ROK74" s="880"/>
      <c r="ROL74" s="880"/>
      <c r="ROM74" s="880"/>
      <c r="RON74" s="880"/>
      <c r="ROO74" s="880"/>
      <c r="ROP74" s="880"/>
      <c r="ROQ74" s="880"/>
      <c r="ROR74" s="880"/>
      <c r="ROS74" s="880"/>
      <c r="ROT74" s="880"/>
      <c r="ROU74" s="880"/>
      <c r="ROV74" s="880"/>
      <c r="ROW74" s="880"/>
      <c r="ROX74" s="880"/>
      <c r="ROY74" s="880"/>
      <c r="ROZ74" s="880"/>
      <c r="RPA74" s="880"/>
      <c r="RPB74" s="880"/>
      <c r="RPC74" s="880"/>
      <c r="RPD74" s="880"/>
      <c r="RPE74" s="880"/>
      <c r="RPF74" s="880"/>
      <c r="RPG74" s="880"/>
      <c r="RPH74" s="880"/>
      <c r="RPI74" s="880"/>
      <c r="RPJ74" s="880"/>
      <c r="RPK74" s="880"/>
      <c r="RPL74" s="880"/>
      <c r="RPM74" s="880"/>
      <c r="RPN74" s="880"/>
      <c r="RPO74" s="880"/>
      <c r="RPP74" s="880"/>
      <c r="RPQ74" s="880"/>
      <c r="RPR74" s="880"/>
      <c r="RPS74" s="880"/>
      <c r="RPT74" s="880"/>
      <c r="RPU74" s="880"/>
      <c r="RPV74" s="880"/>
      <c r="RPW74" s="880"/>
      <c r="RPX74" s="880"/>
      <c r="RPY74" s="880"/>
      <c r="RPZ74" s="880"/>
      <c r="RQA74" s="880"/>
      <c r="RQB74" s="880"/>
      <c r="RQC74" s="880"/>
      <c r="RQD74" s="880"/>
      <c r="RQE74" s="880"/>
      <c r="RQF74" s="880"/>
      <c r="RQG74" s="880"/>
      <c r="RQH74" s="880"/>
      <c r="RQI74" s="880"/>
      <c r="RQJ74" s="880"/>
      <c r="RQK74" s="880"/>
      <c r="RQL74" s="880"/>
      <c r="RQM74" s="880"/>
      <c r="RQN74" s="880"/>
      <c r="RQO74" s="880"/>
      <c r="RQP74" s="880"/>
      <c r="RQQ74" s="880"/>
      <c r="RQR74" s="880"/>
      <c r="RQS74" s="880"/>
      <c r="RQT74" s="880"/>
      <c r="RQU74" s="880"/>
      <c r="RQV74" s="880"/>
      <c r="RQW74" s="880"/>
      <c r="RQX74" s="880"/>
      <c r="RQY74" s="880"/>
      <c r="RQZ74" s="880"/>
      <c r="RRA74" s="880"/>
      <c r="RRB74" s="880"/>
      <c r="RRC74" s="880"/>
      <c r="RRD74" s="880"/>
      <c r="RRE74" s="880"/>
      <c r="RRF74" s="880"/>
      <c r="RRG74" s="880"/>
      <c r="RRH74" s="880"/>
      <c r="RRI74" s="880"/>
      <c r="RRJ74" s="880"/>
      <c r="RRK74" s="880"/>
      <c r="RRL74" s="880"/>
      <c r="RRM74" s="880"/>
      <c r="RRN74" s="880"/>
      <c r="RRO74" s="880"/>
      <c r="RRP74" s="880"/>
      <c r="RRQ74" s="880"/>
      <c r="RRR74" s="880"/>
      <c r="RRS74" s="880"/>
      <c r="RRT74" s="880"/>
      <c r="RRU74" s="880"/>
      <c r="RRV74" s="880"/>
      <c r="RRW74" s="880"/>
      <c r="RRX74" s="880"/>
      <c r="RRY74" s="880"/>
      <c r="RRZ74" s="880"/>
      <c r="RSA74" s="880"/>
      <c r="RSB74" s="880"/>
      <c r="RSC74" s="880"/>
      <c r="RSD74" s="880"/>
      <c r="RSE74" s="880"/>
      <c r="RSF74" s="880"/>
      <c r="RSG74" s="880"/>
      <c r="RSH74" s="880"/>
      <c r="RSI74" s="880"/>
      <c r="RSJ74" s="880"/>
      <c r="RSK74" s="880"/>
      <c r="RSL74" s="880"/>
      <c r="RSM74" s="880"/>
      <c r="RSN74" s="880"/>
      <c r="RSO74" s="880"/>
      <c r="RSP74" s="880"/>
      <c r="RSQ74" s="880"/>
      <c r="RSR74" s="880"/>
      <c r="RSS74" s="880"/>
      <c r="RST74" s="880"/>
      <c r="RSU74" s="880"/>
      <c r="RSV74" s="880"/>
      <c r="RSW74" s="880"/>
      <c r="RSX74" s="880"/>
      <c r="RSY74" s="880"/>
      <c r="RSZ74" s="880"/>
      <c r="RTA74" s="880"/>
      <c r="RTB74" s="880"/>
      <c r="RTC74" s="880"/>
      <c r="RTD74" s="880"/>
      <c r="RTE74" s="880"/>
      <c r="RTF74" s="880"/>
      <c r="RTG74" s="880"/>
      <c r="RTH74" s="880"/>
      <c r="RTI74" s="880"/>
      <c r="RTJ74" s="880"/>
      <c r="RTK74" s="880"/>
      <c r="RTL74" s="880"/>
      <c r="RTM74" s="880"/>
      <c r="RTN74" s="880"/>
      <c r="RTO74" s="880"/>
      <c r="RTP74" s="880"/>
      <c r="RTQ74" s="880"/>
      <c r="RTR74" s="880"/>
      <c r="RTS74" s="880"/>
      <c r="RTT74" s="880"/>
      <c r="RTU74" s="880"/>
      <c r="RTV74" s="880"/>
      <c r="RTW74" s="880"/>
      <c r="RTX74" s="880"/>
      <c r="RTY74" s="880"/>
      <c r="RTZ74" s="880"/>
      <c r="RUA74" s="880"/>
      <c r="RUB74" s="880"/>
      <c r="RUC74" s="880"/>
      <c r="RUD74" s="880"/>
      <c r="RUE74" s="880"/>
      <c r="RUF74" s="880"/>
      <c r="RUG74" s="880"/>
      <c r="RUH74" s="880"/>
      <c r="RUI74" s="880"/>
      <c r="RUJ74" s="880"/>
      <c r="RUK74" s="880"/>
      <c r="RUL74" s="880"/>
      <c r="RUM74" s="880"/>
      <c r="RUN74" s="880"/>
      <c r="RUO74" s="880"/>
      <c r="RUP74" s="880"/>
      <c r="RUQ74" s="880"/>
      <c r="RUR74" s="880"/>
      <c r="RUS74" s="880"/>
      <c r="RUT74" s="880"/>
      <c r="RUU74" s="880"/>
      <c r="RUV74" s="880"/>
      <c r="RUW74" s="880"/>
      <c r="RUX74" s="880"/>
      <c r="RUY74" s="880"/>
      <c r="RUZ74" s="880"/>
      <c r="RVA74" s="880"/>
      <c r="RVB74" s="880"/>
      <c r="RVC74" s="880"/>
      <c r="RVD74" s="880"/>
      <c r="RVE74" s="880"/>
      <c r="RVF74" s="880"/>
      <c r="RVG74" s="880"/>
      <c r="RVH74" s="880"/>
      <c r="RVI74" s="880"/>
      <c r="RVJ74" s="880"/>
      <c r="RVK74" s="880"/>
      <c r="RVL74" s="880"/>
      <c r="RVM74" s="880"/>
      <c r="RVN74" s="880"/>
      <c r="RVO74" s="880"/>
      <c r="RVP74" s="880"/>
      <c r="RVQ74" s="880"/>
      <c r="RVR74" s="880"/>
      <c r="RVS74" s="880"/>
      <c r="RVT74" s="880"/>
      <c r="RVU74" s="880"/>
      <c r="RVV74" s="880"/>
      <c r="RVW74" s="880"/>
      <c r="RVX74" s="880"/>
      <c r="RVY74" s="880"/>
      <c r="RVZ74" s="880"/>
      <c r="RWA74" s="880"/>
      <c r="RWB74" s="880"/>
      <c r="RWC74" s="880"/>
      <c r="RWD74" s="880"/>
      <c r="RWE74" s="880"/>
      <c r="RWF74" s="880"/>
      <c r="RWG74" s="880"/>
      <c r="RWH74" s="880"/>
      <c r="RWI74" s="880"/>
      <c r="RWJ74" s="880"/>
      <c r="RWK74" s="880"/>
      <c r="RWL74" s="880"/>
      <c r="RWM74" s="880"/>
      <c r="RWN74" s="880"/>
      <c r="RWO74" s="880"/>
      <c r="RWP74" s="880"/>
      <c r="RWQ74" s="880"/>
      <c r="RWR74" s="880"/>
      <c r="RWS74" s="880"/>
      <c r="RWT74" s="880"/>
      <c r="RWU74" s="880"/>
      <c r="RWV74" s="880"/>
      <c r="RWW74" s="880"/>
      <c r="RWX74" s="880"/>
      <c r="RWY74" s="880"/>
      <c r="RWZ74" s="880"/>
      <c r="RXA74" s="880"/>
      <c r="RXB74" s="880"/>
      <c r="RXC74" s="880"/>
      <c r="RXD74" s="880"/>
      <c r="RXE74" s="880"/>
      <c r="RXF74" s="880"/>
      <c r="RXG74" s="880"/>
      <c r="RXH74" s="880"/>
      <c r="RXI74" s="880"/>
      <c r="RXJ74" s="880"/>
      <c r="RXK74" s="880"/>
      <c r="RXL74" s="880"/>
      <c r="RXM74" s="880"/>
      <c r="RXN74" s="880"/>
      <c r="RXO74" s="880"/>
      <c r="RXP74" s="880"/>
      <c r="RXQ74" s="880"/>
      <c r="RXR74" s="880"/>
      <c r="RXS74" s="880"/>
      <c r="RXT74" s="880"/>
      <c r="RXU74" s="880"/>
      <c r="RXV74" s="880"/>
      <c r="RXW74" s="880"/>
      <c r="RXX74" s="880"/>
      <c r="RXY74" s="880"/>
      <c r="RXZ74" s="880"/>
      <c r="RYA74" s="880"/>
      <c r="RYB74" s="880"/>
      <c r="RYC74" s="880"/>
      <c r="RYD74" s="880"/>
      <c r="RYE74" s="880"/>
      <c r="RYF74" s="880"/>
      <c r="RYG74" s="880"/>
      <c r="RYH74" s="880"/>
      <c r="RYI74" s="880"/>
      <c r="RYJ74" s="880"/>
      <c r="RYK74" s="880"/>
      <c r="RYL74" s="880"/>
      <c r="RYM74" s="880"/>
      <c r="RYN74" s="880"/>
      <c r="RYO74" s="880"/>
      <c r="RYP74" s="880"/>
      <c r="RYQ74" s="880"/>
      <c r="RYR74" s="880"/>
      <c r="RYS74" s="880"/>
      <c r="RYT74" s="880"/>
      <c r="RYU74" s="880"/>
      <c r="RYV74" s="880"/>
      <c r="RYW74" s="880"/>
      <c r="RYX74" s="880"/>
      <c r="RYY74" s="880"/>
      <c r="RYZ74" s="880"/>
      <c r="RZA74" s="880"/>
      <c r="RZB74" s="880"/>
      <c r="RZC74" s="880"/>
      <c r="RZD74" s="880"/>
      <c r="RZE74" s="880"/>
      <c r="RZF74" s="880"/>
      <c r="RZG74" s="880"/>
      <c r="RZH74" s="880"/>
      <c r="RZI74" s="880"/>
      <c r="RZJ74" s="880"/>
      <c r="RZK74" s="880"/>
      <c r="RZL74" s="880"/>
      <c r="RZM74" s="880"/>
      <c r="RZN74" s="880"/>
      <c r="RZO74" s="880"/>
      <c r="RZP74" s="880"/>
      <c r="RZQ74" s="880"/>
      <c r="RZR74" s="880"/>
      <c r="RZS74" s="880"/>
      <c r="RZT74" s="880"/>
      <c r="RZU74" s="880"/>
      <c r="RZV74" s="880"/>
      <c r="RZW74" s="880"/>
      <c r="RZX74" s="880"/>
      <c r="RZY74" s="880"/>
      <c r="RZZ74" s="880"/>
      <c r="SAA74" s="880"/>
      <c r="SAB74" s="880"/>
      <c r="SAC74" s="880"/>
      <c r="SAD74" s="880"/>
      <c r="SAE74" s="880"/>
      <c r="SAF74" s="880"/>
      <c r="SAG74" s="880"/>
      <c r="SAH74" s="880"/>
      <c r="SAI74" s="880"/>
      <c r="SAJ74" s="880"/>
      <c r="SAK74" s="880"/>
      <c r="SAL74" s="880"/>
      <c r="SAM74" s="880"/>
      <c r="SAN74" s="880"/>
      <c r="SAO74" s="880"/>
      <c r="SAP74" s="880"/>
      <c r="SAQ74" s="880"/>
      <c r="SAR74" s="880"/>
      <c r="SAS74" s="880"/>
      <c r="SAT74" s="880"/>
      <c r="SAU74" s="880"/>
      <c r="SAV74" s="880"/>
      <c r="SAW74" s="880"/>
      <c r="SAX74" s="880"/>
      <c r="SAY74" s="880"/>
      <c r="SAZ74" s="880"/>
      <c r="SBA74" s="880"/>
      <c r="SBB74" s="880"/>
      <c r="SBC74" s="880"/>
      <c r="SBD74" s="880"/>
      <c r="SBE74" s="880"/>
      <c r="SBF74" s="880"/>
      <c r="SBG74" s="880"/>
      <c r="SBH74" s="880"/>
      <c r="SBI74" s="880"/>
      <c r="SBJ74" s="880"/>
      <c r="SBK74" s="880"/>
      <c r="SBL74" s="880"/>
      <c r="SBM74" s="880"/>
      <c r="SBN74" s="880"/>
      <c r="SBO74" s="880"/>
      <c r="SBP74" s="880"/>
      <c r="SBQ74" s="880"/>
      <c r="SBR74" s="880"/>
      <c r="SBS74" s="880"/>
      <c r="SBT74" s="880"/>
      <c r="SBU74" s="880"/>
      <c r="SBV74" s="880"/>
      <c r="SBW74" s="880"/>
      <c r="SBX74" s="880"/>
      <c r="SBY74" s="880"/>
      <c r="SBZ74" s="880"/>
      <c r="SCA74" s="880"/>
      <c r="SCB74" s="880"/>
      <c r="SCC74" s="880"/>
      <c r="SCD74" s="880"/>
      <c r="SCE74" s="880"/>
      <c r="SCF74" s="880"/>
      <c r="SCG74" s="880"/>
      <c r="SCH74" s="880"/>
      <c r="SCI74" s="880"/>
      <c r="SCJ74" s="880"/>
      <c r="SCK74" s="880"/>
      <c r="SCL74" s="880"/>
      <c r="SCM74" s="880"/>
      <c r="SCN74" s="880"/>
      <c r="SCO74" s="880"/>
      <c r="SCP74" s="880"/>
      <c r="SCQ74" s="880"/>
      <c r="SCR74" s="880"/>
      <c r="SCS74" s="880"/>
      <c r="SCT74" s="880"/>
      <c r="SCU74" s="880"/>
      <c r="SCV74" s="880"/>
      <c r="SCW74" s="880"/>
      <c r="SCX74" s="880"/>
      <c r="SCY74" s="880"/>
      <c r="SCZ74" s="880"/>
      <c r="SDA74" s="880"/>
      <c r="SDB74" s="880"/>
      <c r="SDC74" s="880"/>
      <c r="SDD74" s="880"/>
      <c r="SDE74" s="880"/>
      <c r="SDF74" s="880"/>
      <c r="SDG74" s="880"/>
      <c r="SDH74" s="880"/>
      <c r="SDI74" s="880"/>
      <c r="SDJ74" s="880"/>
      <c r="SDK74" s="880"/>
      <c r="SDL74" s="880"/>
      <c r="SDM74" s="880"/>
      <c r="SDN74" s="880"/>
      <c r="SDO74" s="880"/>
      <c r="SDP74" s="880"/>
      <c r="SDQ74" s="880"/>
      <c r="SDR74" s="880"/>
      <c r="SDS74" s="880"/>
      <c r="SDT74" s="880"/>
      <c r="SDU74" s="880"/>
      <c r="SDV74" s="880"/>
      <c r="SDW74" s="880"/>
      <c r="SDX74" s="880"/>
      <c r="SDY74" s="880"/>
      <c r="SDZ74" s="880"/>
      <c r="SEA74" s="880"/>
      <c r="SEB74" s="880"/>
      <c r="SEC74" s="880"/>
      <c r="SED74" s="880"/>
      <c r="SEE74" s="880"/>
      <c r="SEF74" s="880"/>
      <c r="SEG74" s="880"/>
      <c r="SEH74" s="880"/>
      <c r="SEI74" s="880"/>
      <c r="SEJ74" s="880"/>
      <c r="SEK74" s="880"/>
      <c r="SEL74" s="880"/>
      <c r="SEM74" s="880"/>
      <c r="SEN74" s="880"/>
      <c r="SEO74" s="880"/>
      <c r="SEP74" s="880"/>
      <c r="SEQ74" s="880"/>
      <c r="SER74" s="880"/>
      <c r="SES74" s="880"/>
      <c r="SET74" s="880"/>
      <c r="SEU74" s="880"/>
      <c r="SEV74" s="880"/>
      <c r="SEW74" s="880"/>
      <c r="SEX74" s="880"/>
      <c r="SEY74" s="880"/>
      <c r="SEZ74" s="880"/>
      <c r="SFA74" s="880"/>
      <c r="SFB74" s="880"/>
      <c r="SFC74" s="880"/>
      <c r="SFD74" s="880"/>
      <c r="SFE74" s="880"/>
      <c r="SFF74" s="880"/>
      <c r="SFG74" s="880"/>
      <c r="SFH74" s="880"/>
      <c r="SFI74" s="880"/>
      <c r="SFJ74" s="880"/>
      <c r="SFK74" s="880"/>
      <c r="SFL74" s="880"/>
      <c r="SFM74" s="880"/>
      <c r="SFN74" s="880"/>
      <c r="SFO74" s="880"/>
      <c r="SFP74" s="880"/>
      <c r="SFQ74" s="880"/>
      <c r="SFR74" s="880"/>
      <c r="SFS74" s="880"/>
      <c r="SFT74" s="880"/>
      <c r="SFU74" s="880"/>
      <c r="SFV74" s="880"/>
      <c r="SFW74" s="880"/>
      <c r="SFX74" s="880"/>
      <c r="SFY74" s="880"/>
      <c r="SFZ74" s="880"/>
      <c r="SGA74" s="880"/>
      <c r="SGB74" s="880"/>
      <c r="SGC74" s="880"/>
      <c r="SGD74" s="880"/>
      <c r="SGE74" s="880"/>
      <c r="SGF74" s="880"/>
      <c r="SGG74" s="880"/>
      <c r="SGH74" s="880"/>
      <c r="SGI74" s="880"/>
      <c r="SGJ74" s="880"/>
      <c r="SGK74" s="880"/>
      <c r="SGL74" s="880"/>
      <c r="SGM74" s="880"/>
      <c r="SGN74" s="880"/>
      <c r="SGO74" s="880"/>
      <c r="SGP74" s="880"/>
      <c r="SGQ74" s="880"/>
      <c r="SGR74" s="880"/>
      <c r="SGS74" s="880"/>
      <c r="SGT74" s="880"/>
      <c r="SGU74" s="880"/>
      <c r="SGV74" s="880"/>
      <c r="SGW74" s="880"/>
      <c r="SGX74" s="880"/>
      <c r="SGY74" s="880"/>
      <c r="SGZ74" s="880"/>
      <c r="SHA74" s="880"/>
      <c r="SHB74" s="880"/>
      <c r="SHC74" s="880"/>
      <c r="SHD74" s="880"/>
      <c r="SHE74" s="880"/>
      <c r="SHF74" s="880"/>
      <c r="SHG74" s="880"/>
      <c r="SHH74" s="880"/>
      <c r="SHI74" s="880"/>
      <c r="SHJ74" s="880"/>
      <c r="SHK74" s="880"/>
      <c r="SHL74" s="880"/>
      <c r="SHM74" s="880"/>
      <c r="SHN74" s="880"/>
      <c r="SHO74" s="880"/>
      <c r="SHP74" s="880"/>
      <c r="SHQ74" s="880"/>
      <c r="SHR74" s="880"/>
      <c r="SHS74" s="880"/>
      <c r="SHT74" s="880"/>
      <c r="SHU74" s="880"/>
      <c r="SHV74" s="880"/>
      <c r="SHW74" s="880"/>
      <c r="SHX74" s="880"/>
      <c r="SHY74" s="880"/>
      <c r="SHZ74" s="880"/>
      <c r="SIA74" s="880"/>
      <c r="SIB74" s="880"/>
      <c r="SIC74" s="880"/>
      <c r="SID74" s="880"/>
      <c r="SIE74" s="880"/>
      <c r="SIF74" s="880"/>
      <c r="SIG74" s="880"/>
      <c r="SIH74" s="880"/>
      <c r="SII74" s="880"/>
      <c r="SIJ74" s="880"/>
      <c r="SIK74" s="880"/>
      <c r="SIL74" s="880"/>
      <c r="SIM74" s="880"/>
      <c r="SIN74" s="880"/>
      <c r="SIO74" s="880"/>
      <c r="SIP74" s="880"/>
      <c r="SIQ74" s="880"/>
      <c r="SIR74" s="880"/>
      <c r="SIS74" s="880"/>
      <c r="SIT74" s="880"/>
      <c r="SIU74" s="880"/>
      <c r="SIV74" s="880"/>
      <c r="SIW74" s="880"/>
      <c r="SIX74" s="880"/>
      <c r="SIY74" s="880"/>
      <c r="SIZ74" s="880"/>
      <c r="SJA74" s="880"/>
      <c r="SJB74" s="880"/>
      <c r="SJC74" s="880"/>
      <c r="SJD74" s="880"/>
      <c r="SJE74" s="880"/>
      <c r="SJF74" s="880"/>
      <c r="SJG74" s="880"/>
      <c r="SJH74" s="880"/>
      <c r="SJI74" s="880"/>
      <c r="SJJ74" s="880"/>
      <c r="SJK74" s="880"/>
      <c r="SJL74" s="880"/>
      <c r="SJM74" s="880"/>
      <c r="SJN74" s="880"/>
      <c r="SJO74" s="880"/>
      <c r="SJP74" s="880"/>
      <c r="SJQ74" s="880"/>
      <c r="SJR74" s="880"/>
      <c r="SJS74" s="880"/>
      <c r="SJT74" s="880"/>
      <c r="SJU74" s="880"/>
      <c r="SJV74" s="880"/>
      <c r="SJW74" s="880"/>
      <c r="SJX74" s="880"/>
      <c r="SJY74" s="880"/>
      <c r="SJZ74" s="880"/>
      <c r="SKA74" s="880"/>
      <c r="SKB74" s="880"/>
      <c r="SKC74" s="880"/>
      <c r="SKD74" s="880"/>
      <c r="SKE74" s="880"/>
      <c r="SKF74" s="880"/>
      <c r="SKG74" s="880"/>
      <c r="SKH74" s="880"/>
      <c r="SKI74" s="880"/>
      <c r="SKJ74" s="880"/>
      <c r="SKK74" s="880"/>
      <c r="SKL74" s="880"/>
      <c r="SKM74" s="880"/>
      <c r="SKN74" s="880"/>
      <c r="SKO74" s="880"/>
      <c r="SKP74" s="880"/>
      <c r="SKQ74" s="880"/>
      <c r="SKR74" s="880"/>
      <c r="SKS74" s="880"/>
      <c r="SKT74" s="880"/>
      <c r="SKU74" s="880"/>
      <c r="SKV74" s="880"/>
      <c r="SKW74" s="880"/>
      <c r="SKX74" s="880"/>
      <c r="SKY74" s="880"/>
      <c r="SKZ74" s="880"/>
      <c r="SLA74" s="880"/>
      <c r="SLB74" s="880"/>
      <c r="SLC74" s="880"/>
      <c r="SLD74" s="880"/>
      <c r="SLE74" s="880"/>
      <c r="SLF74" s="880"/>
      <c r="SLG74" s="880"/>
      <c r="SLH74" s="880"/>
      <c r="SLI74" s="880"/>
      <c r="SLJ74" s="880"/>
      <c r="SLK74" s="880"/>
      <c r="SLL74" s="880"/>
      <c r="SLM74" s="880"/>
      <c r="SLN74" s="880"/>
      <c r="SLO74" s="880"/>
      <c r="SLP74" s="880"/>
      <c r="SLQ74" s="880"/>
      <c r="SLR74" s="880"/>
      <c r="SLS74" s="880"/>
      <c r="SLT74" s="880"/>
      <c r="SLU74" s="880"/>
      <c r="SLV74" s="880"/>
      <c r="SLW74" s="880"/>
      <c r="SLX74" s="880"/>
      <c r="SLY74" s="880"/>
      <c r="SLZ74" s="880"/>
      <c r="SMA74" s="880"/>
      <c r="SMB74" s="880"/>
      <c r="SMC74" s="880"/>
      <c r="SMD74" s="880"/>
      <c r="SME74" s="880"/>
      <c r="SMF74" s="880"/>
      <c r="SMG74" s="880"/>
      <c r="SMH74" s="880"/>
      <c r="SMI74" s="880"/>
      <c r="SMJ74" s="880"/>
      <c r="SMK74" s="880"/>
      <c r="SML74" s="880"/>
      <c r="SMM74" s="880"/>
      <c r="SMN74" s="880"/>
      <c r="SMO74" s="880"/>
      <c r="SMP74" s="880"/>
      <c r="SMQ74" s="880"/>
      <c r="SMR74" s="880"/>
      <c r="SMS74" s="880"/>
      <c r="SMT74" s="880"/>
      <c r="SMU74" s="880"/>
      <c r="SMV74" s="880"/>
      <c r="SMW74" s="880"/>
      <c r="SMX74" s="880"/>
      <c r="SMY74" s="880"/>
      <c r="SMZ74" s="880"/>
      <c r="SNA74" s="880"/>
      <c r="SNB74" s="880"/>
      <c r="SNC74" s="880"/>
      <c r="SND74" s="880"/>
      <c r="SNE74" s="880"/>
      <c r="SNF74" s="880"/>
      <c r="SNG74" s="880"/>
      <c r="SNH74" s="880"/>
      <c r="SNI74" s="880"/>
      <c r="SNJ74" s="880"/>
      <c r="SNK74" s="880"/>
      <c r="SNL74" s="880"/>
      <c r="SNM74" s="880"/>
      <c r="SNN74" s="880"/>
      <c r="SNO74" s="880"/>
      <c r="SNP74" s="880"/>
      <c r="SNQ74" s="880"/>
      <c r="SNR74" s="880"/>
      <c r="SNS74" s="880"/>
      <c r="SNT74" s="880"/>
      <c r="SNU74" s="880"/>
      <c r="SNV74" s="880"/>
      <c r="SNW74" s="880"/>
      <c r="SNX74" s="880"/>
      <c r="SNY74" s="880"/>
      <c r="SNZ74" s="880"/>
      <c r="SOA74" s="880"/>
      <c r="SOB74" s="880"/>
      <c r="SOC74" s="880"/>
      <c r="SOD74" s="880"/>
      <c r="SOE74" s="880"/>
      <c r="SOF74" s="880"/>
      <c r="SOG74" s="880"/>
      <c r="SOH74" s="880"/>
      <c r="SOI74" s="880"/>
      <c r="SOJ74" s="880"/>
      <c r="SOK74" s="880"/>
      <c r="SOL74" s="880"/>
      <c r="SOM74" s="880"/>
      <c r="SON74" s="880"/>
      <c r="SOO74" s="880"/>
      <c r="SOP74" s="880"/>
      <c r="SOQ74" s="880"/>
      <c r="SOR74" s="880"/>
      <c r="SOS74" s="880"/>
      <c r="SOT74" s="880"/>
      <c r="SOU74" s="880"/>
      <c r="SOV74" s="880"/>
      <c r="SOW74" s="880"/>
      <c r="SOX74" s="880"/>
      <c r="SOY74" s="880"/>
      <c r="SOZ74" s="880"/>
      <c r="SPA74" s="880"/>
      <c r="SPB74" s="880"/>
      <c r="SPC74" s="880"/>
      <c r="SPD74" s="880"/>
      <c r="SPE74" s="880"/>
      <c r="SPF74" s="880"/>
      <c r="SPG74" s="880"/>
      <c r="SPH74" s="880"/>
      <c r="SPI74" s="880"/>
      <c r="SPJ74" s="880"/>
      <c r="SPK74" s="880"/>
      <c r="SPL74" s="880"/>
      <c r="SPM74" s="880"/>
      <c r="SPN74" s="880"/>
      <c r="SPO74" s="880"/>
      <c r="SPP74" s="880"/>
      <c r="SPQ74" s="880"/>
      <c r="SPR74" s="880"/>
      <c r="SPS74" s="880"/>
      <c r="SPT74" s="880"/>
      <c r="SPU74" s="880"/>
      <c r="SPV74" s="880"/>
      <c r="SPW74" s="880"/>
      <c r="SPX74" s="880"/>
      <c r="SPY74" s="880"/>
      <c r="SPZ74" s="880"/>
      <c r="SQA74" s="880"/>
      <c r="SQB74" s="880"/>
      <c r="SQC74" s="880"/>
      <c r="SQD74" s="880"/>
      <c r="SQE74" s="880"/>
      <c r="SQF74" s="880"/>
      <c r="SQG74" s="880"/>
      <c r="SQH74" s="880"/>
      <c r="SQI74" s="880"/>
      <c r="SQJ74" s="880"/>
      <c r="SQK74" s="880"/>
      <c r="SQL74" s="880"/>
      <c r="SQM74" s="880"/>
      <c r="SQN74" s="880"/>
      <c r="SQO74" s="880"/>
      <c r="SQP74" s="880"/>
      <c r="SQQ74" s="880"/>
      <c r="SQR74" s="880"/>
      <c r="SQS74" s="880"/>
      <c r="SQT74" s="880"/>
      <c r="SQU74" s="880"/>
      <c r="SQV74" s="880"/>
      <c r="SQW74" s="880"/>
      <c r="SQX74" s="880"/>
      <c r="SQY74" s="880"/>
      <c r="SRA74" s="880"/>
      <c r="SRB74" s="880"/>
      <c r="SRC74" s="880"/>
      <c r="SRD74" s="880"/>
      <c r="SRE74" s="880"/>
      <c r="SRF74" s="880"/>
      <c r="SRG74" s="880"/>
      <c r="SRH74" s="880"/>
      <c r="SRI74" s="880"/>
      <c r="SRJ74" s="880"/>
      <c r="SRK74" s="880"/>
      <c r="SRL74" s="880"/>
      <c r="SRM74" s="880"/>
      <c r="SRN74" s="880"/>
      <c r="SRO74" s="880"/>
      <c r="SRP74" s="880"/>
      <c r="SRQ74" s="880"/>
      <c r="SRR74" s="880"/>
      <c r="SRS74" s="880"/>
      <c r="SRT74" s="880"/>
      <c r="SRU74" s="880"/>
      <c r="SRV74" s="880"/>
      <c r="SRW74" s="880"/>
      <c r="SRX74" s="880"/>
      <c r="SRY74" s="880"/>
      <c r="SRZ74" s="880"/>
      <c r="SSA74" s="880"/>
      <c r="SSB74" s="880"/>
      <c r="SSC74" s="880"/>
      <c r="SSD74" s="880"/>
      <c r="SSE74" s="880"/>
      <c r="SSF74" s="880"/>
      <c r="SSG74" s="880"/>
      <c r="SSH74" s="880"/>
      <c r="SSI74" s="880"/>
      <c r="SSJ74" s="880"/>
      <c r="SSK74" s="880"/>
      <c r="SSL74" s="880"/>
      <c r="SSM74" s="880"/>
      <c r="SSN74" s="880"/>
      <c r="SSO74" s="880"/>
      <c r="SSP74" s="880"/>
      <c r="SSQ74" s="880"/>
      <c r="SSR74" s="880"/>
      <c r="SSS74" s="880"/>
      <c r="SST74" s="880"/>
      <c r="SSU74" s="880"/>
      <c r="SSV74" s="880"/>
      <c r="SSW74" s="880"/>
      <c r="SSX74" s="880"/>
      <c r="SSY74" s="880"/>
      <c r="SSZ74" s="880"/>
      <c r="STA74" s="880"/>
      <c r="STB74" s="880"/>
      <c r="STC74" s="880"/>
      <c r="STD74" s="880"/>
      <c r="STE74" s="880"/>
      <c r="STF74" s="880"/>
      <c r="STG74" s="880"/>
      <c r="STH74" s="880"/>
      <c r="STI74" s="880"/>
      <c r="STJ74" s="880"/>
      <c r="STK74" s="880"/>
      <c r="STL74" s="880"/>
      <c r="STM74" s="880"/>
      <c r="STN74" s="880"/>
      <c r="STO74" s="880"/>
      <c r="STP74" s="880"/>
      <c r="STQ74" s="880"/>
      <c r="STR74" s="880"/>
      <c r="STS74" s="880"/>
      <c r="STT74" s="880"/>
      <c r="STU74" s="880"/>
      <c r="STV74" s="880"/>
      <c r="STW74" s="880"/>
      <c r="STX74" s="880"/>
      <c r="STY74" s="880"/>
      <c r="STZ74" s="880"/>
      <c r="SUA74" s="880"/>
      <c r="SUB74" s="880"/>
      <c r="SUC74" s="880"/>
      <c r="SUD74" s="880"/>
      <c r="SUE74" s="880"/>
      <c r="SUF74" s="880"/>
      <c r="SUG74" s="880"/>
      <c r="SUH74" s="880"/>
      <c r="SUI74" s="880"/>
      <c r="SUJ74" s="880"/>
      <c r="SUK74" s="880"/>
      <c r="SUL74" s="880"/>
      <c r="SUM74" s="880"/>
      <c r="SUN74" s="880"/>
      <c r="SUO74" s="880"/>
      <c r="SUP74" s="880"/>
      <c r="SUQ74" s="880"/>
      <c r="SUR74" s="880"/>
      <c r="SUS74" s="880"/>
      <c r="SUT74" s="880"/>
      <c r="SUU74" s="880"/>
      <c r="SUV74" s="880"/>
      <c r="SUW74" s="880"/>
      <c r="SUX74" s="880"/>
      <c r="SUY74" s="880"/>
      <c r="SUZ74" s="880"/>
      <c r="SVA74" s="880"/>
      <c r="SVB74" s="880"/>
      <c r="SVC74" s="880"/>
      <c r="SVD74" s="880"/>
      <c r="SVE74" s="880"/>
      <c r="SVF74" s="880"/>
      <c r="SVG74" s="880"/>
      <c r="SVH74" s="880"/>
      <c r="SVI74" s="880"/>
      <c r="SVJ74" s="880"/>
      <c r="SVK74" s="880"/>
      <c r="SVL74" s="880"/>
      <c r="SVM74" s="880"/>
      <c r="SVN74" s="880"/>
      <c r="SVO74" s="880"/>
      <c r="SVP74" s="880"/>
      <c r="SVQ74" s="880"/>
      <c r="SVR74" s="880"/>
      <c r="SVS74" s="880"/>
      <c r="SVT74" s="880"/>
      <c r="SVU74" s="880"/>
      <c r="SVV74" s="880"/>
      <c r="SVW74" s="880"/>
      <c r="SVX74" s="880"/>
      <c r="SVY74" s="880"/>
      <c r="SVZ74" s="880"/>
      <c r="SWA74" s="880"/>
      <c r="SWB74" s="880"/>
      <c r="SWC74" s="880"/>
      <c r="SWD74" s="880"/>
      <c r="SWE74" s="880"/>
      <c r="SWF74" s="880"/>
      <c r="SWG74" s="880"/>
      <c r="SWH74" s="880"/>
      <c r="SWI74" s="880"/>
      <c r="SWJ74" s="880"/>
      <c r="SWK74" s="880"/>
      <c r="SWL74" s="880"/>
      <c r="SWM74" s="880"/>
      <c r="SWN74" s="880"/>
      <c r="SWO74" s="880"/>
      <c r="SWP74" s="880"/>
      <c r="SWQ74" s="880"/>
      <c r="SWR74" s="880"/>
      <c r="SWS74" s="880"/>
      <c r="SWT74" s="880"/>
      <c r="SWU74" s="880"/>
      <c r="SWV74" s="880"/>
      <c r="SWW74" s="880"/>
      <c r="SWX74" s="880"/>
      <c r="SWY74" s="880"/>
      <c r="SWZ74" s="880"/>
      <c r="SXA74" s="880"/>
      <c r="SXB74" s="880"/>
      <c r="SXC74" s="880"/>
      <c r="SXD74" s="880"/>
      <c r="SXE74" s="880"/>
      <c r="SXF74" s="880"/>
      <c r="SXG74" s="880"/>
      <c r="SXH74" s="880"/>
      <c r="SXI74" s="880"/>
      <c r="SXJ74" s="880"/>
      <c r="SXK74" s="880"/>
      <c r="SXL74" s="880"/>
      <c r="SXM74" s="880"/>
      <c r="SXN74" s="880"/>
      <c r="SXO74" s="880"/>
      <c r="SXP74" s="880"/>
      <c r="SXQ74" s="880"/>
      <c r="SXR74" s="880"/>
      <c r="SXS74" s="880"/>
      <c r="SXT74" s="880"/>
      <c r="SXU74" s="880"/>
      <c r="SXV74" s="880"/>
      <c r="SXW74" s="880"/>
      <c r="SXX74" s="880"/>
      <c r="SXY74" s="880"/>
      <c r="SXZ74" s="880"/>
      <c r="SYA74" s="880"/>
      <c r="SYB74" s="880"/>
      <c r="SYC74" s="880"/>
      <c r="SYD74" s="880"/>
      <c r="SYE74" s="880"/>
      <c r="SYF74" s="880"/>
      <c r="SYG74" s="880"/>
      <c r="SYH74" s="880"/>
      <c r="SYI74" s="880"/>
      <c r="SYJ74" s="880"/>
      <c r="SYK74" s="880"/>
      <c r="SYL74" s="880"/>
      <c r="SYM74" s="880"/>
      <c r="SYN74" s="880"/>
      <c r="SYO74" s="880"/>
      <c r="SYP74" s="880"/>
      <c r="SYQ74" s="880"/>
      <c r="SYR74" s="880"/>
      <c r="SYS74" s="880"/>
      <c r="SYT74" s="880"/>
      <c r="SYU74" s="880"/>
      <c r="SYV74" s="880"/>
      <c r="SYW74" s="880"/>
      <c r="SYX74" s="880"/>
      <c r="SYY74" s="880"/>
      <c r="SYZ74" s="880"/>
      <c r="SZA74" s="880"/>
      <c r="SZB74" s="880"/>
      <c r="SZC74" s="880"/>
      <c r="SZD74" s="880"/>
      <c r="SZE74" s="880"/>
      <c r="SZF74" s="880"/>
      <c r="SZG74" s="880"/>
      <c r="SZH74" s="880"/>
      <c r="SZI74" s="880"/>
      <c r="SZJ74" s="880"/>
      <c r="SZK74" s="880"/>
      <c r="SZL74" s="880"/>
      <c r="SZM74" s="880"/>
      <c r="SZN74" s="880"/>
      <c r="SZO74" s="880"/>
      <c r="SZP74" s="880"/>
      <c r="SZQ74" s="880"/>
      <c r="SZR74" s="880"/>
      <c r="SZS74" s="880"/>
      <c r="SZT74" s="880"/>
      <c r="SZU74" s="880"/>
      <c r="SZV74" s="880"/>
      <c r="SZW74" s="880"/>
      <c r="SZX74" s="880"/>
      <c r="SZY74" s="880"/>
      <c r="SZZ74" s="880"/>
      <c r="TAA74" s="880"/>
      <c r="TAB74" s="880"/>
      <c r="TAC74" s="880"/>
      <c r="TAD74" s="880"/>
      <c r="TAE74" s="880"/>
      <c r="TAF74" s="880"/>
      <c r="TAG74" s="880"/>
      <c r="TAH74" s="880"/>
      <c r="TAI74" s="880"/>
      <c r="TAJ74" s="880"/>
      <c r="TAK74" s="880"/>
      <c r="TAL74" s="880"/>
      <c r="TAM74" s="880"/>
      <c r="TAN74" s="880"/>
      <c r="TAO74" s="880"/>
      <c r="TAP74" s="880"/>
      <c r="TAQ74" s="880"/>
      <c r="TAR74" s="880"/>
      <c r="TAS74" s="880"/>
      <c r="TAT74" s="880"/>
      <c r="TAU74" s="880"/>
      <c r="TAV74" s="880"/>
      <c r="TAW74" s="880"/>
      <c r="TAX74" s="880"/>
      <c r="TAY74" s="880"/>
      <c r="TAZ74" s="880"/>
      <c r="TBA74" s="880"/>
      <c r="TBB74" s="880"/>
      <c r="TBC74" s="880"/>
      <c r="TBD74" s="880"/>
      <c r="TBE74" s="880"/>
      <c r="TBF74" s="880"/>
      <c r="TBG74" s="880"/>
      <c r="TBH74" s="880"/>
      <c r="TBI74" s="880"/>
      <c r="TBJ74" s="880"/>
      <c r="TBK74" s="880"/>
      <c r="TBL74" s="880"/>
      <c r="TBM74" s="880"/>
      <c r="TBN74" s="880"/>
      <c r="TBO74" s="880"/>
      <c r="TBP74" s="880"/>
      <c r="TBQ74" s="880"/>
      <c r="TBR74" s="880"/>
      <c r="TBS74" s="880"/>
      <c r="TBT74" s="880"/>
      <c r="TBU74" s="880"/>
      <c r="TBV74" s="880"/>
      <c r="TBW74" s="880"/>
      <c r="TBX74" s="880"/>
      <c r="TBY74" s="880"/>
      <c r="TBZ74" s="880"/>
      <c r="TCA74" s="880"/>
      <c r="TCB74" s="880"/>
      <c r="TCC74" s="880"/>
      <c r="TCD74" s="880"/>
      <c r="TCE74" s="880"/>
      <c r="TCF74" s="880"/>
      <c r="TCG74" s="880"/>
      <c r="TCH74" s="880"/>
      <c r="TCI74" s="880"/>
      <c r="TCJ74" s="880"/>
      <c r="TCK74" s="880"/>
      <c r="TCL74" s="880"/>
      <c r="TCM74" s="880"/>
      <c r="TCN74" s="880"/>
      <c r="TCO74" s="880"/>
      <c r="TCP74" s="880"/>
      <c r="TCQ74" s="880"/>
      <c r="TCR74" s="880"/>
      <c r="TCS74" s="880"/>
      <c r="TCT74" s="880"/>
      <c r="TCU74" s="880"/>
      <c r="TCV74" s="880"/>
      <c r="TCW74" s="880"/>
      <c r="TCX74" s="880"/>
      <c r="TCY74" s="880"/>
      <c r="TCZ74" s="880"/>
      <c r="TDA74" s="880"/>
      <c r="TDB74" s="880"/>
      <c r="TDC74" s="880"/>
      <c r="TDD74" s="880"/>
      <c r="TDE74" s="880"/>
      <c r="TDF74" s="880"/>
      <c r="TDG74" s="880"/>
      <c r="TDH74" s="880"/>
      <c r="TDI74" s="880"/>
      <c r="TDJ74" s="880"/>
      <c r="TDK74" s="880"/>
      <c r="TDL74" s="880"/>
      <c r="TDM74" s="880"/>
      <c r="TDN74" s="880"/>
      <c r="TDO74" s="880"/>
      <c r="TDP74" s="880"/>
      <c r="TDQ74" s="880"/>
      <c r="TDR74" s="880"/>
      <c r="TDS74" s="880"/>
      <c r="TDT74" s="880"/>
      <c r="TDU74" s="880"/>
      <c r="TDV74" s="880"/>
      <c r="TDW74" s="880"/>
      <c r="TDX74" s="880"/>
      <c r="TDY74" s="880"/>
      <c r="TDZ74" s="880"/>
      <c r="TEA74" s="880"/>
      <c r="TEB74" s="880"/>
      <c r="TEC74" s="880"/>
      <c r="TED74" s="880"/>
      <c r="TEE74" s="880"/>
      <c r="TEF74" s="880"/>
      <c r="TEG74" s="880"/>
      <c r="TEH74" s="880"/>
      <c r="TEI74" s="880"/>
      <c r="TEJ74" s="880"/>
      <c r="TEK74" s="880"/>
      <c r="TEL74" s="880"/>
      <c r="TEM74" s="880"/>
      <c r="TEN74" s="880"/>
      <c r="TEO74" s="880"/>
      <c r="TEP74" s="880"/>
      <c r="TEQ74" s="880"/>
      <c r="TER74" s="880"/>
      <c r="TES74" s="880"/>
      <c r="TET74" s="880"/>
      <c r="TEU74" s="880"/>
      <c r="TEV74" s="880"/>
      <c r="TEW74" s="880"/>
      <c r="TEX74" s="880"/>
      <c r="TEY74" s="880"/>
      <c r="TEZ74" s="880"/>
      <c r="TFA74" s="880"/>
      <c r="TFB74" s="880"/>
      <c r="TFC74" s="880"/>
      <c r="TFD74" s="880"/>
      <c r="TFE74" s="880"/>
      <c r="TFF74" s="880"/>
      <c r="TFG74" s="880"/>
      <c r="TFH74" s="880"/>
      <c r="TFI74" s="880"/>
      <c r="TFJ74" s="880"/>
      <c r="TFK74" s="880"/>
      <c r="TFL74" s="880"/>
      <c r="TFM74" s="880"/>
      <c r="TFN74" s="880"/>
      <c r="TFO74" s="880"/>
      <c r="TFP74" s="880"/>
      <c r="TFQ74" s="880"/>
      <c r="TFR74" s="880"/>
      <c r="TFS74" s="880"/>
      <c r="TFT74" s="880"/>
      <c r="TFU74" s="880"/>
      <c r="TFV74" s="880"/>
      <c r="TFW74" s="880"/>
      <c r="TFX74" s="880"/>
      <c r="TFY74" s="880"/>
      <c r="TFZ74" s="880"/>
      <c r="TGA74" s="880"/>
      <c r="TGB74" s="880"/>
      <c r="TGC74" s="880"/>
      <c r="TGD74" s="880"/>
      <c r="TGE74" s="880"/>
      <c r="TGF74" s="880"/>
      <c r="TGG74" s="880"/>
      <c r="TGH74" s="880"/>
      <c r="TGI74" s="880"/>
      <c r="TGJ74" s="880"/>
      <c r="TGK74" s="880"/>
      <c r="TGL74" s="880"/>
      <c r="TGM74" s="880"/>
      <c r="TGN74" s="880"/>
      <c r="TGO74" s="880"/>
      <c r="TGP74" s="880"/>
      <c r="TGQ74" s="880"/>
      <c r="TGR74" s="880"/>
      <c r="TGS74" s="880"/>
      <c r="TGT74" s="880"/>
      <c r="TGU74" s="880"/>
      <c r="TGV74" s="880"/>
      <c r="TGW74" s="880"/>
      <c r="TGX74" s="880"/>
      <c r="TGY74" s="880"/>
      <c r="TGZ74" s="880"/>
      <c r="THA74" s="880"/>
      <c r="THB74" s="880"/>
      <c r="THC74" s="880"/>
      <c r="THD74" s="880"/>
      <c r="THE74" s="880"/>
      <c r="THF74" s="880"/>
      <c r="THG74" s="880"/>
      <c r="THH74" s="880"/>
      <c r="THI74" s="880"/>
      <c r="THJ74" s="880"/>
      <c r="THK74" s="880"/>
      <c r="THL74" s="880"/>
      <c r="THM74" s="880"/>
      <c r="THN74" s="880"/>
      <c r="THO74" s="880"/>
      <c r="THP74" s="880"/>
      <c r="THQ74" s="880"/>
      <c r="THR74" s="880"/>
      <c r="THS74" s="880"/>
      <c r="THT74" s="880"/>
      <c r="THU74" s="880"/>
      <c r="THV74" s="880"/>
      <c r="THW74" s="880"/>
      <c r="THX74" s="880"/>
      <c r="THY74" s="880"/>
      <c r="THZ74" s="880"/>
      <c r="TIA74" s="880"/>
      <c r="TIB74" s="880"/>
      <c r="TIC74" s="880"/>
      <c r="TID74" s="880"/>
      <c r="TIE74" s="880"/>
      <c r="TIF74" s="880"/>
      <c r="TIG74" s="880"/>
      <c r="TIH74" s="880"/>
      <c r="TII74" s="880"/>
      <c r="TIJ74" s="880"/>
      <c r="TIK74" s="880"/>
      <c r="TIL74" s="880"/>
      <c r="TIM74" s="880"/>
      <c r="TIN74" s="880"/>
      <c r="TIO74" s="880"/>
      <c r="TIP74" s="880"/>
      <c r="TIQ74" s="880"/>
      <c r="TIR74" s="880"/>
      <c r="TIS74" s="880"/>
      <c r="TIT74" s="880"/>
      <c r="TIU74" s="880"/>
      <c r="TIV74" s="880"/>
      <c r="TIW74" s="880"/>
      <c r="TIX74" s="880"/>
      <c r="TIY74" s="880"/>
      <c r="TIZ74" s="880"/>
      <c r="TJA74" s="880"/>
      <c r="TJB74" s="880"/>
      <c r="TJC74" s="880"/>
      <c r="TJD74" s="880"/>
      <c r="TJE74" s="880"/>
      <c r="TJF74" s="880"/>
      <c r="TJG74" s="880"/>
      <c r="TJH74" s="880"/>
      <c r="TJI74" s="880"/>
      <c r="TJJ74" s="880"/>
      <c r="TJK74" s="880"/>
      <c r="TJL74" s="880"/>
      <c r="TJM74" s="880"/>
      <c r="TJN74" s="880"/>
      <c r="TJO74" s="880"/>
      <c r="TJP74" s="880"/>
      <c r="TJQ74" s="880"/>
      <c r="TJR74" s="880"/>
      <c r="TJS74" s="880"/>
      <c r="TJT74" s="880"/>
      <c r="TJU74" s="880"/>
      <c r="TJV74" s="880"/>
      <c r="TJW74" s="880"/>
      <c r="TJX74" s="880"/>
      <c r="TJY74" s="880"/>
      <c r="TJZ74" s="880"/>
      <c r="TKA74" s="880"/>
      <c r="TKB74" s="880"/>
      <c r="TKC74" s="880"/>
      <c r="TKD74" s="880"/>
      <c r="TKE74" s="880"/>
      <c r="TKF74" s="880"/>
      <c r="TKG74" s="880"/>
      <c r="TKH74" s="880"/>
      <c r="TKI74" s="880"/>
      <c r="TKJ74" s="880"/>
      <c r="TKK74" s="880"/>
      <c r="TKL74" s="880"/>
      <c r="TKM74" s="880"/>
      <c r="TKN74" s="880"/>
      <c r="TKO74" s="880"/>
      <c r="TKP74" s="880"/>
      <c r="TKQ74" s="880"/>
      <c r="TKR74" s="880"/>
      <c r="TKS74" s="880"/>
      <c r="TKT74" s="880"/>
      <c r="TKU74" s="880"/>
      <c r="TKV74" s="880"/>
      <c r="TKW74" s="880"/>
      <c r="TKX74" s="880"/>
      <c r="TKY74" s="880"/>
      <c r="TKZ74" s="880"/>
      <c r="TLA74" s="880"/>
      <c r="TLB74" s="880"/>
      <c r="TLC74" s="880"/>
      <c r="TLD74" s="880"/>
      <c r="TLE74" s="880"/>
      <c r="TLF74" s="880"/>
      <c r="TLG74" s="880"/>
      <c r="TLH74" s="880"/>
      <c r="TLI74" s="880"/>
      <c r="TLJ74" s="880"/>
      <c r="TLK74" s="880"/>
      <c r="TLL74" s="880"/>
      <c r="TLM74" s="880"/>
      <c r="TLN74" s="880"/>
      <c r="TLO74" s="880"/>
      <c r="TLP74" s="880"/>
      <c r="TLQ74" s="880"/>
      <c r="TLR74" s="880"/>
      <c r="TLS74" s="880"/>
      <c r="TLT74" s="880"/>
      <c r="TLU74" s="880"/>
      <c r="TLV74" s="880"/>
      <c r="TLW74" s="880"/>
      <c r="TLX74" s="880"/>
      <c r="TLY74" s="880"/>
      <c r="TLZ74" s="880"/>
      <c r="TMA74" s="880"/>
      <c r="TMB74" s="880"/>
      <c r="TMC74" s="880"/>
      <c r="TMD74" s="880"/>
      <c r="TME74" s="880"/>
      <c r="TMF74" s="880"/>
      <c r="TMG74" s="880"/>
      <c r="TMH74" s="880"/>
      <c r="TMI74" s="880"/>
      <c r="TMJ74" s="880"/>
      <c r="TMK74" s="880"/>
      <c r="TML74" s="880"/>
      <c r="TMM74" s="880"/>
      <c r="TMN74" s="880"/>
      <c r="TMO74" s="880"/>
      <c r="TMP74" s="880"/>
      <c r="TMQ74" s="880"/>
      <c r="TMR74" s="880"/>
      <c r="TMS74" s="880"/>
      <c r="TMT74" s="880"/>
      <c r="TMU74" s="880"/>
      <c r="TMV74" s="880"/>
      <c r="TMW74" s="880"/>
      <c r="TMX74" s="880"/>
      <c r="TMY74" s="880"/>
      <c r="TMZ74" s="880"/>
      <c r="TNA74" s="880"/>
      <c r="TNB74" s="880"/>
      <c r="TNC74" s="880"/>
      <c r="TND74" s="880"/>
      <c r="TNE74" s="880"/>
      <c r="TNF74" s="880"/>
      <c r="TNG74" s="880"/>
      <c r="TNH74" s="880"/>
      <c r="TNI74" s="880"/>
      <c r="TNJ74" s="880"/>
      <c r="TNK74" s="880"/>
      <c r="TNL74" s="880"/>
      <c r="TNM74" s="880"/>
      <c r="TNN74" s="880"/>
      <c r="TNO74" s="880"/>
      <c r="TNP74" s="880"/>
      <c r="TNQ74" s="880"/>
      <c r="TNR74" s="880"/>
      <c r="TNS74" s="880"/>
      <c r="TNT74" s="880"/>
      <c r="TNU74" s="880"/>
      <c r="TNV74" s="880"/>
      <c r="TNW74" s="880"/>
      <c r="TNX74" s="880"/>
      <c r="TNY74" s="880"/>
      <c r="TNZ74" s="880"/>
      <c r="TOA74" s="880"/>
      <c r="TOB74" s="880"/>
      <c r="TOC74" s="880"/>
      <c r="TOD74" s="880"/>
      <c r="TOE74" s="880"/>
      <c r="TOF74" s="880"/>
      <c r="TOG74" s="880"/>
      <c r="TOH74" s="880"/>
      <c r="TOI74" s="880"/>
      <c r="TOJ74" s="880"/>
      <c r="TOK74" s="880"/>
      <c r="TOL74" s="880"/>
      <c r="TOM74" s="880"/>
      <c r="TON74" s="880"/>
      <c r="TOO74" s="880"/>
      <c r="TOP74" s="880"/>
      <c r="TOQ74" s="880"/>
      <c r="TOR74" s="880"/>
      <c r="TOS74" s="880"/>
      <c r="TOT74" s="880"/>
      <c r="TOU74" s="880"/>
      <c r="TOV74" s="880"/>
      <c r="TOW74" s="880"/>
      <c r="TOX74" s="880"/>
      <c r="TOY74" s="880"/>
      <c r="TOZ74" s="880"/>
      <c r="TPA74" s="880"/>
      <c r="TPB74" s="880"/>
      <c r="TPC74" s="880"/>
      <c r="TPD74" s="880"/>
      <c r="TPE74" s="880"/>
      <c r="TPF74" s="880"/>
      <c r="TPG74" s="880"/>
      <c r="TPH74" s="880"/>
      <c r="TPI74" s="880"/>
      <c r="TPJ74" s="880"/>
      <c r="TPK74" s="880"/>
      <c r="TPL74" s="880"/>
      <c r="TPM74" s="880"/>
      <c r="TPN74" s="880"/>
      <c r="TPO74" s="880"/>
      <c r="TPP74" s="880"/>
      <c r="TPQ74" s="880"/>
      <c r="TPR74" s="880"/>
      <c r="TPS74" s="880"/>
      <c r="TPT74" s="880"/>
      <c r="TPU74" s="880"/>
      <c r="TPV74" s="880"/>
      <c r="TPW74" s="880"/>
      <c r="TPX74" s="880"/>
      <c r="TPY74" s="880"/>
      <c r="TPZ74" s="880"/>
      <c r="TQA74" s="880"/>
      <c r="TQB74" s="880"/>
      <c r="TQC74" s="880"/>
      <c r="TQD74" s="880"/>
      <c r="TQE74" s="880"/>
      <c r="TQF74" s="880"/>
      <c r="TQG74" s="880"/>
      <c r="TQH74" s="880"/>
      <c r="TQI74" s="880"/>
      <c r="TQJ74" s="880"/>
      <c r="TQK74" s="880"/>
      <c r="TQL74" s="880"/>
      <c r="TQM74" s="880"/>
      <c r="TQN74" s="880"/>
      <c r="TQO74" s="880"/>
      <c r="TQP74" s="880"/>
      <c r="TQQ74" s="880"/>
      <c r="TQR74" s="880"/>
      <c r="TQS74" s="880"/>
      <c r="TQT74" s="880"/>
      <c r="TQU74" s="880"/>
      <c r="TQV74" s="880"/>
      <c r="TQW74" s="880"/>
      <c r="TQX74" s="880"/>
      <c r="TQY74" s="880"/>
      <c r="TQZ74" s="880"/>
      <c r="TRA74" s="880"/>
      <c r="TRB74" s="880"/>
      <c r="TRC74" s="880"/>
      <c r="TRD74" s="880"/>
      <c r="TRE74" s="880"/>
      <c r="TRF74" s="880"/>
      <c r="TRG74" s="880"/>
      <c r="TRH74" s="880"/>
      <c r="TRI74" s="880"/>
      <c r="TRJ74" s="880"/>
      <c r="TRK74" s="880"/>
      <c r="TRL74" s="880"/>
      <c r="TRM74" s="880"/>
      <c r="TRN74" s="880"/>
      <c r="TRO74" s="880"/>
      <c r="TRP74" s="880"/>
      <c r="TRQ74" s="880"/>
      <c r="TRR74" s="880"/>
      <c r="TRS74" s="880"/>
      <c r="TRT74" s="880"/>
      <c r="TRU74" s="880"/>
      <c r="TRV74" s="880"/>
      <c r="TRW74" s="880"/>
      <c r="TRX74" s="880"/>
      <c r="TRY74" s="880"/>
      <c r="TRZ74" s="880"/>
      <c r="TSA74" s="880"/>
      <c r="TSB74" s="880"/>
      <c r="TSC74" s="880"/>
      <c r="TSD74" s="880"/>
      <c r="TSE74" s="880"/>
      <c r="TSF74" s="880"/>
      <c r="TSG74" s="880"/>
      <c r="TSH74" s="880"/>
      <c r="TSI74" s="880"/>
      <c r="TSJ74" s="880"/>
      <c r="TSK74" s="880"/>
      <c r="TSL74" s="880"/>
      <c r="TSM74" s="880"/>
      <c r="TSN74" s="880"/>
      <c r="TSO74" s="880"/>
      <c r="TSP74" s="880"/>
      <c r="TSQ74" s="880"/>
      <c r="TSR74" s="880"/>
      <c r="TSS74" s="880"/>
      <c r="TST74" s="880"/>
      <c r="TSU74" s="880"/>
      <c r="TSV74" s="880"/>
      <c r="TSW74" s="880"/>
      <c r="TSX74" s="880"/>
      <c r="TSY74" s="880"/>
      <c r="TSZ74" s="880"/>
      <c r="TTA74" s="880"/>
      <c r="TTB74" s="880"/>
      <c r="TTC74" s="880"/>
      <c r="TTD74" s="880"/>
      <c r="TTE74" s="880"/>
      <c r="TTF74" s="880"/>
      <c r="TTG74" s="880"/>
      <c r="TTH74" s="880"/>
      <c r="TTI74" s="880"/>
      <c r="TTJ74" s="880"/>
      <c r="TTK74" s="880"/>
      <c r="TTL74" s="880"/>
      <c r="TTM74" s="880"/>
      <c r="TTN74" s="880"/>
      <c r="TTO74" s="880"/>
      <c r="TTP74" s="880"/>
      <c r="TTQ74" s="880"/>
      <c r="TTR74" s="880"/>
      <c r="TTS74" s="880"/>
      <c r="TTT74" s="880"/>
      <c r="TTU74" s="880"/>
      <c r="TTV74" s="880"/>
      <c r="TTW74" s="880"/>
      <c r="TTX74" s="880"/>
      <c r="TTY74" s="880"/>
      <c r="TTZ74" s="880"/>
      <c r="TUA74" s="880"/>
      <c r="TUB74" s="880"/>
      <c r="TUC74" s="880"/>
      <c r="TUD74" s="880"/>
      <c r="TUE74" s="880"/>
      <c r="TUF74" s="880"/>
      <c r="TUG74" s="880"/>
      <c r="TUH74" s="880"/>
      <c r="TUI74" s="880"/>
      <c r="TUJ74" s="880"/>
      <c r="TUK74" s="880"/>
      <c r="TUL74" s="880"/>
      <c r="TUM74" s="880"/>
      <c r="TUN74" s="880"/>
      <c r="TUO74" s="880"/>
      <c r="TUP74" s="880"/>
      <c r="TUQ74" s="880"/>
      <c r="TUR74" s="880"/>
      <c r="TUS74" s="880"/>
      <c r="TUT74" s="880"/>
      <c r="TUU74" s="880"/>
      <c r="TUV74" s="880"/>
      <c r="TUW74" s="880"/>
      <c r="TUX74" s="880"/>
      <c r="TUY74" s="880"/>
      <c r="TUZ74" s="880"/>
      <c r="TVA74" s="880"/>
      <c r="TVB74" s="880"/>
      <c r="TVC74" s="880"/>
      <c r="TVD74" s="880"/>
      <c r="TVE74" s="880"/>
      <c r="TVF74" s="880"/>
      <c r="TVG74" s="880"/>
      <c r="TVH74" s="880"/>
      <c r="TVI74" s="880"/>
      <c r="TVJ74" s="880"/>
      <c r="TVK74" s="880"/>
      <c r="TVL74" s="880"/>
      <c r="TVM74" s="880"/>
      <c r="TVN74" s="880"/>
      <c r="TVO74" s="880"/>
      <c r="TVP74" s="880"/>
      <c r="TVQ74" s="880"/>
      <c r="TVR74" s="880"/>
      <c r="TVS74" s="880"/>
      <c r="TVT74" s="880"/>
      <c r="TVU74" s="880"/>
      <c r="TVV74" s="880"/>
      <c r="TVW74" s="880"/>
      <c r="TVX74" s="880"/>
      <c r="TVY74" s="880"/>
      <c r="TVZ74" s="880"/>
      <c r="TWA74" s="880"/>
      <c r="TWB74" s="880"/>
      <c r="TWC74" s="880"/>
      <c r="TWD74" s="880"/>
      <c r="TWE74" s="880"/>
      <c r="TWF74" s="880"/>
      <c r="TWG74" s="880"/>
      <c r="TWH74" s="880"/>
      <c r="TWI74" s="880"/>
      <c r="TWJ74" s="880"/>
      <c r="TWK74" s="880"/>
      <c r="TWL74" s="880"/>
      <c r="TWM74" s="880"/>
      <c r="TWN74" s="880"/>
      <c r="TWO74" s="880"/>
      <c r="TWP74" s="880"/>
      <c r="TWQ74" s="880"/>
      <c r="TWR74" s="880"/>
      <c r="TWS74" s="880"/>
      <c r="TWT74" s="880"/>
      <c r="TWU74" s="880"/>
      <c r="TWV74" s="880"/>
      <c r="TWW74" s="880"/>
      <c r="TWX74" s="880"/>
      <c r="TWY74" s="880"/>
      <c r="TWZ74" s="880"/>
      <c r="TXA74" s="880"/>
      <c r="TXB74" s="880"/>
      <c r="TXC74" s="880"/>
      <c r="TXD74" s="880"/>
      <c r="TXE74" s="880"/>
      <c r="TXF74" s="880"/>
      <c r="TXG74" s="880"/>
      <c r="TXH74" s="880"/>
      <c r="TXI74" s="880"/>
      <c r="TXJ74" s="880"/>
      <c r="TXK74" s="880"/>
      <c r="TXL74" s="880"/>
      <c r="TXM74" s="880"/>
      <c r="TXN74" s="880"/>
      <c r="TXO74" s="880"/>
      <c r="TXP74" s="880"/>
      <c r="TXQ74" s="880"/>
      <c r="TXR74" s="880"/>
      <c r="TXS74" s="880"/>
      <c r="TXT74" s="880"/>
      <c r="TXU74" s="880"/>
      <c r="TXV74" s="880"/>
      <c r="TXW74" s="880"/>
      <c r="TXX74" s="880"/>
      <c r="TXY74" s="880"/>
      <c r="TXZ74" s="880"/>
      <c r="TYA74" s="880"/>
      <c r="TYB74" s="880"/>
      <c r="TYC74" s="880"/>
      <c r="TYD74" s="880"/>
      <c r="TYE74" s="880"/>
      <c r="TYF74" s="880"/>
      <c r="TYG74" s="880"/>
      <c r="TYH74" s="880"/>
      <c r="TYI74" s="880"/>
      <c r="TYJ74" s="880"/>
      <c r="TYK74" s="880"/>
      <c r="TYL74" s="880"/>
      <c r="TYM74" s="880"/>
      <c r="TYN74" s="880"/>
      <c r="TYO74" s="880"/>
      <c r="TYP74" s="880"/>
      <c r="TYQ74" s="880"/>
      <c r="TYR74" s="880"/>
      <c r="TYS74" s="880"/>
      <c r="TYT74" s="880"/>
      <c r="TYU74" s="880"/>
      <c r="TYV74" s="880"/>
      <c r="TYW74" s="880"/>
      <c r="TYX74" s="880"/>
      <c r="TYY74" s="880"/>
      <c r="TYZ74" s="880"/>
      <c r="TZA74" s="880"/>
      <c r="TZB74" s="880"/>
      <c r="TZC74" s="880"/>
      <c r="TZD74" s="880"/>
      <c r="TZE74" s="880"/>
      <c r="TZF74" s="880"/>
      <c r="TZG74" s="880"/>
      <c r="TZH74" s="880"/>
      <c r="TZI74" s="880"/>
      <c r="TZJ74" s="880"/>
      <c r="TZK74" s="880"/>
      <c r="TZL74" s="880"/>
      <c r="TZM74" s="880"/>
      <c r="TZN74" s="880"/>
      <c r="TZO74" s="880"/>
      <c r="TZP74" s="880"/>
      <c r="TZQ74" s="880"/>
      <c r="TZR74" s="880"/>
      <c r="TZS74" s="880"/>
      <c r="TZT74" s="880"/>
      <c r="TZU74" s="880"/>
      <c r="TZV74" s="880"/>
      <c r="TZW74" s="880"/>
      <c r="TZX74" s="880"/>
      <c r="TZY74" s="880"/>
      <c r="TZZ74" s="880"/>
      <c r="UAA74" s="880"/>
      <c r="UAB74" s="880"/>
      <c r="UAC74" s="880"/>
      <c r="UAD74" s="880"/>
      <c r="UAE74" s="880"/>
      <c r="UAF74" s="880"/>
      <c r="UAG74" s="880"/>
      <c r="UAH74" s="880"/>
      <c r="UAI74" s="880"/>
      <c r="UAJ74" s="880"/>
      <c r="UAK74" s="880"/>
      <c r="UAL74" s="880"/>
      <c r="UAM74" s="880"/>
      <c r="UAN74" s="880"/>
      <c r="UAO74" s="880"/>
      <c r="UAP74" s="880"/>
      <c r="UAQ74" s="880"/>
      <c r="UAR74" s="880"/>
      <c r="UAS74" s="880"/>
      <c r="UAT74" s="880"/>
      <c r="UAU74" s="880"/>
      <c r="UAV74" s="880"/>
      <c r="UAW74" s="880"/>
      <c r="UAX74" s="880"/>
      <c r="UAY74" s="880"/>
      <c r="UAZ74" s="880"/>
      <c r="UBA74" s="880"/>
      <c r="UBB74" s="880"/>
      <c r="UBC74" s="880"/>
      <c r="UBD74" s="880"/>
      <c r="UBE74" s="880"/>
      <c r="UBF74" s="880"/>
      <c r="UBG74" s="880"/>
      <c r="UBH74" s="880"/>
      <c r="UBI74" s="880"/>
      <c r="UBJ74" s="880"/>
      <c r="UBK74" s="880"/>
      <c r="UBL74" s="880"/>
      <c r="UBM74" s="880"/>
      <c r="UBN74" s="880"/>
      <c r="UBO74" s="880"/>
      <c r="UBP74" s="880"/>
      <c r="UBQ74" s="880"/>
      <c r="UBR74" s="880"/>
      <c r="UBS74" s="880"/>
      <c r="UBT74" s="880"/>
      <c r="UBU74" s="880"/>
      <c r="UBV74" s="880"/>
      <c r="UBW74" s="880"/>
      <c r="UBX74" s="880"/>
      <c r="UBY74" s="880"/>
      <c r="UBZ74" s="880"/>
      <c r="UCA74" s="880"/>
      <c r="UCB74" s="880"/>
      <c r="UCC74" s="880"/>
      <c r="UCD74" s="880"/>
      <c r="UCE74" s="880"/>
      <c r="UCF74" s="880"/>
      <c r="UCG74" s="880"/>
      <c r="UCH74" s="880"/>
      <c r="UCI74" s="880"/>
      <c r="UCJ74" s="880"/>
      <c r="UCK74" s="880"/>
      <c r="UCL74" s="880"/>
      <c r="UCM74" s="880"/>
      <c r="UCN74" s="880"/>
      <c r="UCO74" s="880"/>
      <c r="UCP74" s="880"/>
      <c r="UCQ74" s="880"/>
      <c r="UCR74" s="880"/>
      <c r="UCS74" s="880"/>
      <c r="UCT74" s="880"/>
      <c r="UCU74" s="880"/>
      <c r="UCV74" s="880"/>
      <c r="UCW74" s="880"/>
      <c r="UCX74" s="880"/>
      <c r="UCY74" s="880"/>
      <c r="UCZ74" s="880"/>
      <c r="UDA74" s="880"/>
      <c r="UDB74" s="880"/>
      <c r="UDC74" s="880"/>
      <c r="UDD74" s="880"/>
      <c r="UDE74" s="880"/>
      <c r="UDF74" s="880"/>
      <c r="UDG74" s="880"/>
      <c r="UDH74" s="880"/>
      <c r="UDI74" s="880"/>
      <c r="UDJ74" s="880"/>
      <c r="UDK74" s="880"/>
      <c r="UDL74" s="880"/>
      <c r="UDM74" s="880"/>
      <c r="UDN74" s="880"/>
      <c r="UDO74" s="880"/>
      <c r="UDP74" s="880"/>
      <c r="UDQ74" s="880"/>
      <c r="UDR74" s="880"/>
      <c r="UDS74" s="880"/>
      <c r="UDT74" s="880"/>
      <c r="UDU74" s="880"/>
      <c r="UDV74" s="880"/>
      <c r="UDW74" s="880"/>
      <c r="UDX74" s="880"/>
      <c r="UDY74" s="880"/>
      <c r="UDZ74" s="880"/>
      <c r="UEA74" s="880"/>
      <c r="UEB74" s="880"/>
      <c r="UEC74" s="880"/>
      <c r="UED74" s="880"/>
      <c r="UEE74" s="880"/>
      <c r="UEF74" s="880"/>
      <c r="UEG74" s="880"/>
      <c r="UEH74" s="880"/>
      <c r="UEI74" s="880"/>
      <c r="UEK74" s="880"/>
      <c r="UEL74" s="880"/>
      <c r="UEM74" s="880"/>
      <c r="UEN74" s="880"/>
      <c r="UEO74" s="880"/>
      <c r="UEP74" s="880"/>
      <c r="UEQ74" s="880"/>
      <c r="UER74" s="880"/>
      <c r="UES74" s="880"/>
      <c r="UET74" s="880"/>
      <c r="UEU74" s="880"/>
      <c r="UEV74" s="880"/>
      <c r="UEW74" s="880"/>
      <c r="UEX74" s="880"/>
      <c r="UEY74" s="880"/>
      <c r="UEZ74" s="880"/>
      <c r="UFA74" s="880"/>
      <c r="UFB74" s="880"/>
      <c r="UFC74" s="880"/>
      <c r="UFD74" s="880"/>
      <c r="UFE74" s="880"/>
      <c r="UFF74" s="880"/>
      <c r="UFG74" s="880"/>
      <c r="UFH74" s="880"/>
      <c r="UFI74" s="880"/>
      <c r="UFJ74" s="880"/>
      <c r="UFK74" s="880"/>
      <c r="UFL74" s="880"/>
      <c r="UFM74" s="880"/>
      <c r="UFN74" s="880"/>
      <c r="UFO74" s="880"/>
      <c r="UFP74" s="880"/>
      <c r="UFQ74" s="880"/>
      <c r="UFR74" s="880"/>
      <c r="UFS74" s="880"/>
      <c r="UFT74" s="880"/>
      <c r="UFU74" s="880"/>
      <c r="UFV74" s="880"/>
      <c r="UFW74" s="880"/>
      <c r="UFX74" s="880"/>
      <c r="UFY74" s="880"/>
      <c r="UFZ74" s="880"/>
      <c r="UGA74" s="880"/>
      <c r="UGB74" s="880"/>
      <c r="UGC74" s="880"/>
      <c r="UGD74" s="880"/>
      <c r="UGE74" s="880"/>
      <c r="UGF74" s="880"/>
      <c r="UGG74" s="880"/>
      <c r="UGH74" s="880"/>
      <c r="UGI74" s="880"/>
      <c r="UGJ74" s="880"/>
      <c r="UGK74" s="880"/>
      <c r="UGL74" s="880"/>
      <c r="UGM74" s="880"/>
      <c r="UGN74" s="880"/>
      <c r="UGO74" s="880"/>
      <c r="UGP74" s="880"/>
      <c r="UGQ74" s="880"/>
      <c r="UGR74" s="880"/>
      <c r="UGS74" s="880"/>
      <c r="UGT74" s="880"/>
      <c r="UGU74" s="880"/>
      <c r="UGV74" s="880"/>
      <c r="UGW74" s="880"/>
      <c r="UGX74" s="880"/>
      <c r="UGY74" s="880"/>
      <c r="UGZ74" s="880"/>
      <c r="UHA74" s="880"/>
      <c r="UHB74" s="880"/>
      <c r="UHC74" s="880"/>
      <c r="UHD74" s="880"/>
      <c r="UHE74" s="880"/>
      <c r="UHF74" s="880"/>
      <c r="UHG74" s="880"/>
      <c r="UHH74" s="880"/>
      <c r="UHI74" s="880"/>
      <c r="UHJ74" s="880"/>
      <c r="UHK74" s="880"/>
      <c r="UHL74" s="880"/>
      <c r="UHM74" s="880"/>
      <c r="UHN74" s="880"/>
      <c r="UHO74" s="880"/>
      <c r="UHP74" s="880"/>
      <c r="UHQ74" s="880"/>
      <c r="UHR74" s="880"/>
      <c r="UHS74" s="880"/>
      <c r="UHT74" s="880"/>
      <c r="UHU74" s="880"/>
      <c r="UHV74" s="880"/>
      <c r="UHW74" s="880"/>
      <c r="UHX74" s="880"/>
      <c r="UHY74" s="880"/>
      <c r="UHZ74" s="880"/>
      <c r="UIA74" s="880"/>
      <c r="UIB74" s="880"/>
      <c r="UIC74" s="880"/>
      <c r="UID74" s="880"/>
      <c r="UIE74" s="880"/>
      <c r="UIF74" s="880"/>
      <c r="UIG74" s="880"/>
      <c r="UIH74" s="880"/>
      <c r="UII74" s="880"/>
      <c r="UIJ74" s="880"/>
      <c r="UIK74" s="880"/>
      <c r="UIL74" s="880"/>
      <c r="UIM74" s="880"/>
      <c r="UIN74" s="880"/>
      <c r="UIO74" s="880"/>
      <c r="UIP74" s="880"/>
      <c r="UIQ74" s="880"/>
      <c r="UIR74" s="880"/>
      <c r="UIS74" s="880"/>
      <c r="UIT74" s="880"/>
      <c r="UIU74" s="880"/>
      <c r="UIV74" s="880"/>
      <c r="UIW74" s="880"/>
      <c r="UIX74" s="880"/>
      <c r="UIY74" s="880"/>
      <c r="UIZ74" s="880"/>
      <c r="UJA74" s="880"/>
      <c r="UJB74" s="880"/>
      <c r="UJC74" s="880"/>
      <c r="UJD74" s="880"/>
      <c r="UJE74" s="880"/>
      <c r="UJF74" s="880"/>
      <c r="UJG74" s="880"/>
      <c r="UJH74" s="880"/>
      <c r="UJI74" s="880"/>
      <c r="UJJ74" s="880"/>
      <c r="UJK74" s="880"/>
      <c r="UJL74" s="880"/>
      <c r="UJM74" s="880"/>
      <c r="UJN74" s="880"/>
      <c r="UJO74" s="880"/>
      <c r="UJP74" s="880"/>
      <c r="UJQ74" s="880"/>
      <c r="UJR74" s="880"/>
      <c r="UJS74" s="880"/>
      <c r="UJT74" s="880"/>
      <c r="UJU74" s="880"/>
      <c r="UJV74" s="880"/>
      <c r="UJW74" s="880"/>
      <c r="UJX74" s="880"/>
      <c r="UJY74" s="880"/>
      <c r="UJZ74" s="880"/>
      <c r="UKA74" s="880"/>
      <c r="UKB74" s="880"/>
      <c r="UKC74" s="880"/>
      <c r="UKD74" s="880"/>
      <c r="UKE74" s="880"/>
      <c r="UKF74" s="880"/>
      <c r="UKG74" s="880"/>
      <c r="UKH74" s="880"/>
      <c r="UKI74" s="880"/>
      <c r="UKJ74" s="880"/>
      <c r="UKK74" s="880"/>
      <c r="UKL74" s="880"/>
      <c r="UKM74" s="880"/>
      <c r="UKN74" s="880"/>
      <c r="UKO74" s="880"/>
      <c r="UKP74" s="880"/>
      <c r="UKQ74" s="880"/>
      <c r="UKR74" s="880"/>
      <c r="UKS74" s="880"/>
      <c r="UKT74" s="880"/>
      <c r="UKU74" s="880"/>
      <c r="UKV74" s="880"/>
      <c r="UKW74" s="880"/>
      <c r="UKX74" s="880"/>
      <c r="UKY74" s="880"/>
      <c r="UKZ74" s="880"/>
      <c r="ULA74" s="880"/>
      <c r="ULB74" s="880"/>
      <c r="ULC74" s="880"/>
      <c r="ULD74" s="880"/>
      <c r="ULE74" s="880"/>
      <c r="ULF74" s="880"/>
      <c r="ULG74" s="880"/>
      <c r="ULH74" s="880"/>
      <c r="ULI74" s="880"/>
      <c r="ULJ74" s="880"/>
      <c r="ULK74" s="880"/>
      <c r="ULL74" s="880"/>
      <c r="ULM74" s="880"/>
      <c r="ULN74" s="880"/>
      <c r="ULO74" s="880"/>
      <c r="ULP74" s="880"/>
      <c r="ULQ74" s="880"/>
      <c r="ULR74" s="880"/>
      <c r="ULS74" s="880"/>
      <c r="ULT74" s="880"/>
      <c r="ULU74" s="880"/>
      <c r="ULV74" s="880"/>
      <c r="ULW74" s="880"/>
      <c r="ULX74" s="880"/>
      <c r="ULY74" s="880"/>
      <c r="ULZ74" s="880"/>
      <c r="UMA74" s="880"/>
      <c r="UMB74" s="880"/>
      <c r="UMC74" s="880"/>
      <c r="UMD74" s="880"/>
      <c r="UME74" s="880"/>
      <c r="UMF74" s="880"/>
      <c r="UMG74" s="880"/>
      <c r="UMH74" s="880"/>
      <c r="UMI74" s="880"/>
      <c r="UMJ74" s="880"/>
      <c r="UMK74" s="880"/>
      <c r="UML74" s="880"/>
      <c r="UMM74" s="880"/>
      <c r="UMN74" s="880"/>
      <c r="UMO74" s="880"/>
      <c r="UMP74" s="880"/>
      <c r="UMQ74" s="880"/>
      <c r="UMR74" s="880"/>
      <c r="UMS74" s="880"/>
      <c r="UMT74" s="880"/>
      <c r="UMU74" s="880"/>
      <c r="UMV74" s="880"/>
      <c r="UMW74" s="880"/>
      <c r="UMX74" s="880"/>
      <c r="UMY74" s="880"/>
      <c r="UMZ74" s="880"/>
      <c r="UNA74" s="880"/>
      <c r="UNB74" s="880"/>
      <c r="UNC74" s="880"/>
      <c r="UND74" s="880"/>
      <c r="UNE74" s="880"/>
      <c r="UNF74" s="880"/>
      <c r="UNG74" s="880"/>
      <c r="UNH74" s="880"/>
      <c r="UNI74" s="880"/>
      <c r="UNJ74" s="880"/>
      <c r="UNK74" s="880"/>
      <c r="UNL74" s="880"/>
      <c r="UNM74" s="880"/>
      <c r="UNN74" s="880"/>
      <c r="UNO74" s="880"/>
      <c r="UNP74" s="880"/>
      <c r="UNQ74" s="880"/>
      <c r="UNR74" s="880"/>
      <c r="UNS74" s="880"/>
      <c r="UNT74" s="880"/>
      <c r="UNU74" s="880"/>
      <c r="UNV74" s="880"/>
      <c r="UNW74" s="880"/>
      <c r="UNX74" s="880"/>
      <c r="UNY74" s="880"/>
      <c r="UNZ74" s="880"/>
      <c r="UOA74" s="880"/>
      <c r="UOB74" s="880"/>
      <c r="UOC74" s="880"/>
      <c r="UOD74" s="880"/>
      <c r="UOE74" s="880"/>
      <c r="UOF74" s="880"/>
      <c r="UOG74" s="880"/>
      <c r="UOH74" s="880"/>
      <c r="UOI74" s="880"/>
      <c r="UOJ74" s="880"/>
      <c r="UOK74" s="880"/>
      <c r="UOL74" s="880"/>
      <c r="UOM74" s="880"/>
      <c r="UON74" s="880"/>
      <c r="UOO74" s="880"/>
      <c r="UOP74" s="880"/>
      <c r="UOQ74" s="880"/>
      <c r="UOR74" s="880"/>
      <c r="UOS74" s="880"/>
      <c r="UOT74" s="880"/>
      <c r="UOU74" s="880"/>
      <c r="UOV74" s="880"/>
      <c r="UOW74" s="880"/>
      <c r="UOX74" s="880"/>
      <c r="UOY74" s="880"/>
      <c r="UOZ74" s="880"/>
      <c r="UPA74" s="880"/>
      <c r="UPB74" s="880"/>
      <c r="UPC74" s="880"/>
      <c r="UPD74" s="880"/>
      <c r="UPE74" s="880"/>
      <c r="UPF74" s="880"/>
      <c r="UPG74" s="880"/>
      <c r="UPH74" s="880"/>
      <c r="UPI74" s="880"/>
      <c r="UPJ74" s="880"/>
      <c r="UPK74" s="880"/>
      <c r="UPL74" s="880"/>
      <c r="UPM74" s="880"/>
      <c r="UPN74" s="880"/>
      <c r="UPO74" s="880"/>
      <c r="UPP74" s="880"/>
      <c r="UPQ74" s="880"/>
      <c r="UPR74" s="880"/>
      <c r="UPS74" s="880"/>
      <c r="UPT74" s="880"/>
      <c r="UPU74" s="880"/>
      <c r="UPV74" s="880"/>
      <c r="UPW74" s="880"/>
      <c r="UPX74" s="880"/>
      <c r="UPY74" s="880"/>
      <c r="UPZ74" s="880"/>
      <c r="UQA74" s="880"/>
      <c r="UQB74" s="880"/>
      <c r="UQC74" s="880"/>
      <c r="UQD74" s="880"/>
      <c r="UQE74" s="880"/>
      <c r="UQF74" s="880"/>
      <c r="UQG74" s="880"/>
      <c r="UQH74" s="880"/>
      <c r="UQI74" s="880"/>
      <c r="UQJ74" s="880"/>
      <c r="UQK74" s="880"/>
      <c r="UQL74" s="880"/>
      <c r="UQM74" s="880"/>
      <c r="UQN74" s="880"/>
      <c r="UQO74" s="880"/>
      <c r="UQP74" s="880"/>
      <c r="UQQ74" s="880"/>
      <c r="UQR74" s="880"/>
      <c r="UQS74" s="880"/>
      <c r="UQT74" s="880"/>
      <c r="UQU74" s="880"/>
      <c r="UQV74" s="880"/>
      <c r="UQW74" s="880"/>
      <c r="UQX74" s="880"/>
      <c r="UQY74" s="880"/>
      <c r="UQZ74" s="880"/>
      <c r="URA74" s="880"/>
      <c r="URB74" s="880"/>
      <c r="URC74" s="880"/>
      <c r="URD74" s="880"/>
      <c r="URE74" s="880"/>
      <c r="URF74" s="880"/>
      <c r="URG74" s="880"/>
      <c r="URH74" s="880"/>
      <c r="URI74" s="880"/>
      <c r="URJ74" s="880"/>
      <c r="URK74" s="880"/>
      <c r="URL74" s="880"/>
      <c r="URM74" s="880"/>
      <c r="URN74" s="880"/>
      <c r="URO74" s="880"/>
      <c r="URP74" s="880"/>
      <c r="URQ74" s="880"/>
      <c r="URR74" s="880"/>
      <c r="URS74" s="880"/>
      <c r="URT74" s="880"/>
      <c r="URU74" s="880"/>
      <c r="URV74" s="880"/>
      <c r="URW74" s="880"/>
      <c r="URX74" s="880"/>
      <c r="URY74" s="880"/>
      <c r="URZ74" s="880"/>
      <c r="USA74" s="880"/>
      <c r="USB74" s="880"/>
      <c r="USC74" s="880"/>
      <c r="USD74" s="880"/>
      <c r="USE74" s="880"/>
      <c r="USF74" s="880"/>
      <c r="USG74" s="880"/>
      <c r="USH74" s="880"/>
      <c r="USI74" s="880"/>
      <c r="USJ74" s="880"/>
      <c r="USK74" s="880"/>
      <c r="USL74" s="880"/>
      <c r="USM74" s="880"/>
      <c r="USN74" s="880"/>
      <c r="USO74" s="880"/>
      <c r="USP74" s="880"/>
      <c r="USQ74" s="880"/>
      <c r="USR74" s="880"/>
      <c r="USS74" s="880"/>
      <c r="UST74" s="880"/>
      <c r="USU74" s="880"/>
      <c r="USV74" s="880"/>
      <c r="USW74" s="880"/>
      <c r="USX74" s="880"/>
      <c r="USY74" s="880"/>
      <c r="USZ74" s="880"/>
      <c r="UTA74" s="880"/>
      <c r="UTB74" s="880"/>
      <c r="UTC74" s="880"/>
      <c r="UTD74" s="880"/>
      <c r="UTE74" s="880"/>
      <c r="UTF74" s="880"/>
      <c r="UTG74" s="880"/>
      <c r="UTH74" s="880"/>
      <c r="UTI74" s="880"/>
      <c r="UTJ74" s="880"/>
      <c r="UTK74" s="880"/>
      <c r="UTL74" s="880"/>
      <c r="UTM74" s="880"/>
      <c r="UTN74" s="880"/>
      <c r="UTO74" s="880"/>
      <c r="UTP74" s="880"/>
      <c r="UTQ74" s="880"/>
      <c r="UTR74" s="880"/>
      <c r="UTS74" s="880"/>
      <c r="UTT74" s="880"/>
      <c r="UTU74" s="880"/>
      <c r="UTV74" s="880"/>
      <c r="UTW74" s="880"/>
      <c r="UTX74" s="880"/>
      <c r="UTY74" s="880"/>
      <c r="UTZ74" s="880"/>
      <c r="UUA74" s="880"/>
      <c r="UUB74" s="880"/>
      <c r="UUC74" s="880"/>
      <c r="UUD74" s="880"/>
      <c r="UUE74" s="880"/>
      <c r="UUF74" s="880"/>
      <c r="UUG74" s="880"/>
      <c r="UUH74" s="880"/>
      <c r="UUI74" s="880"/>
      <c r="UUJ74" s="880"/>
      <c r="UUK74" s="880"/>
      <c r="UUL74" s="880"/>
      <c r="UUM74" s="880"/>
      <c r="UUN74" s="880"/>
      <c r="UUO74" s="880"/>
      <c r="UUP74" s="880"/>
      <c r="UUQ74" s="880"/>
      <c r="UUR74" s="880"/>
      <c r="UUS74" s="880"/>
      <c r="UUT74" s="880"/>
      <c r="UUU74" s="880"/>
      <c r="UUV74" s="880"/>
      <c r="UUW74" s="880"/>
      <c r="UUX74" s="880"/>
      <c r="UUY74" s="880"/>
      <c r="UUZ74" s="880"/>
      <c r="UVA74" s="880"/>
      <c r="UVB74" s="880"/>
      <c r="UVC74" s="880"/>
      <c r="UVD74" s="880"/>
      <c r="UVE74" s="880"/>
      <c r="UVF74" s="880"/>
      <c r="UVG74" s="880"/>
      <c r="UVH74" s="880"/>
      <c r="UVI74" s="880"/>
      <c r="UVJ74" s="880"/>
      <c r="UVK74" s="880"/>
      <c r="UVL74" s="880"/>
      <c r="UVM74" s="880"/>
      <c r="UVN74" s="880"/>
      <c r="UVO74" s="880"/>
      <c r="UVP74" s="880"/>
      <c r="UVQ74" s="880"/>
      <c r="UVR74" s="880"/>
      <c r="UVS74" s="880"/>
      <c r="UVT74" s="880"/>
      <c r="UVU74" s="880"/>
      <c r="UVV74" s="880"/>
      <c r="UVW74" s="880"/>
      <c r="UVX74" s="880"/>
      <c r="UVY74" s="880"/>
      <c r="UVZ74" s="880"/>
      <c r="UWA74" s="880"/>
      <c r="UWB74" s="880"/>
      <c r="UWC74" s="880"/>
      <c r="UWD74" s="880"/>
      <c r="UWE74" s="880"/>
      <c r="UWF74" s="880"/>
      <c r="UWG74" s="880"/>
      <c r="UWH74" s="880"/>
      <c r="UWI74" s="880"/>
      <c r="UWJ74" s="880"/>
      <c r="UWK74" s="880"/>
      <c r="UWL74" s="880"/>
      <c r="UWM74" s="880"/>
      <c r="UWN74" s="880"/>
      <c r="UWO74" s="880"/>
      <c r="UWP74" s="880"/>
      <c r="UWQ74" s="880"/>
      <c r="UWR74" s="880"/>
      <c r="UWS74" s="880"/>
      <c r="UWT74" s="880"/>
      <c r="UWU74" s="880"/>
      <c r="UWV74" s="880"/>
      <c r="UWW74" s="880"/>
      <c r="UWX74" s="880"/>
      <c r="UWY74" s="880"/>
      <c r="UWZ74" s="880"/>
      <c r="UXA74" s="880"/>
      <c r="UXB74" s="880"/>
      <c r="UXC74" s="880"/>
      <c r="UXD74" s="880"/>
      <c r="UXE74" s="880"/>
      <c r="UXF74" s="880"/>
      <c r="UXG74" s="880"/>
      <c r="UXH74" s="880"/>
      <c r="UXI74" s="880"/>
      <c r="UXJ74" s="880"/>
      <c r="UXK74" s="880"/>
      <c r="UXL74" s="880"/>
      <c r="UXM74" s="880"/>
      <c r="UXN74" s="880"/>
      <c r="UXO74" s="880"/>
      <c r="UXP74" s="880"/>
      <c r="UXQ74" s="880"/>
      <c r="UXR74" s="880"/>
      <c r="UXS74" s="880"/>
      <c r="UXT74" s="880"/>
      <c r="UXU74" s="880"/>
      <c r="UXV74" s="880"/>
      <c r="UXW74" s="880"/>
      <c r="UXX74" s="880"/>
      <c r="UXY74" s="880"/>
      <c r="UXZ74" s="880"/>
      <c r="UYA74" s="880"/>
      <c r="UYB74" s="880"/>
      <c r="UYC74" s="880"/>
      <c r="UYD74" s="880"/>
      <c r="UYE74" s="880"/>
      <c r="UYF74" s="880"/>
      <c r="UYG74" s="880"/>
      <c r="UYH74" s="880"/>
      <c r="UYI74" s="880"/>
      <c r="UYJ74" s="880"/>
      <c r="UYK74" s="880"/>
      <c r="UYL74" s="880"/>
      <c r="UYM74" s="880"/>
      <c r="UYN74" s="880"/>
      <c r="UYO74" s="880"/>
      <c r="UYP74" s="880"/>
      <c r="UYQ74" s="880"/>
      <c r="UYR74" s="880"/>
      <c r="UYS74" s="880"/>
      <c r="UYT74" s="880"/>
      <c r="UYU74" s="880"/>
      <c r="UYV74" s="880"/>
      <c r="UYW74" s="880"/>
      <c r="UYX74" s="880"/>
      <c r="UYY74" s="880"/>
      <c r="UYZ74" s="880"/>
      <c r="UZA74" s="880"/>
      <c r="UZB74" s="880"/>
      <c r="UZC74" s="880"/>
      <c r="UZD74" s="880"/>
      <c r="UZE74" s="880"/>
      <c r="UZF74" s="880"/>
      <c r="UZG74" s="880"/>
      <c r="UZH74" s="880"/>
      <c r="UZI74" s="880"/>
      <c r="UZJ74" s="880"/>
      <c r="UZK74" s="880"/>
      <c r="UZL74" s="880"/>
      <c r="UZM74" s="880"/>
      <c r="UZN74" s="880"/>
      <c r="UZO74" s="880"/>
      <c r="UZP74" s="880"/>
      <c r="UZQ74" s="880"/>
      <c r="UZR74" s="880"/>
      <c r="UZS74" s="880"/>
      <c r="UZT74" s="880"/>
      <c r="UZU74" s="880"/>
      <c r="UZV74" s="880"/>
      <c r="UZW74" s="880"/>
      <c r="UZX74" s="880"/>
      <c r="UZY74" s="880"/>
      <c r="UZZ74" s="880"/>
      <c r="VAA74" s="880"/>
      <c r="VAB74" s="880"/>
      <c r="VAC74" s="880"/>
      <c r="VAD74" s="880"/>
      <c r="VAE74" s="880"/>
      <c r="VAF74" s="880"/>
      <c r="VAG74" s="880"/>
      <c r="VAH74" s="880"/>
      <c r="VAI74" s="880"/>
      <c r="VAJ74" s="880"/>
      <c r="VAK74" s="880"/>
      <c r="VAL74" s="880"/>
      <c r="VAM74" s="880"/>
      <c r="VAN74" s="880"/>
      <c r="VAO74" s="880"/>
      <c r="VAP74" s="880"/>
      <c r="VAQ74" s="880"/>
      <c r="VAR74" s="880"/>
      <c r="VAS74" s="880"/>
      <c r="VAT74" s="880"/>
      <c r="VAU74" s="880"/>
      <c r="VAV74" s="880"/>
      <c r="VAW74" s="880"/>
      <c r="VAX74" s="880"/>
      <c r="VAY74" s="880"/>
      <c r="VAZ74" s="880"/>
      <c r="VBA74" s="880"/>
      <c r="VBB74" s="880"/>
      <c r="VBC74" s="880"/>
      <c r="VBD74" s="880"/>
      <c r="VBE74" s="880"/>
      <c r="VBF74" s="880"/>
      <c r="VBG74" s="880"/>
      <c r="VBH74" s="880"/>
      <c r="VBI74" s="880"/>
      <c r="VBJ74" s="880"/>
      <c r="VBK74" s="880"/>
      <c r="VBL74" s="880"/>
      <c r="VBM74" s="880"/>
      <c r="VBN74" s="880"/>
      <c r="VBO74" s="880"/>
      <c r="VBP74" s="880"/>
      <c r="VBQ74" s="880"/>
      <c r="VBR74" s="880"/>
      <c r="VBS74" s="880"/>
      <c r="VBT74" s="880"/>
      <c r="VBU74" s="880"/>
      <c r="VBV74" s="880"/>
      <c r="VBW74" s="880"/>
      <c r="VBX74" s="880"/>
      <c r="VBY74" s="880"/>
      <c r="VBZ74" s="880"/>
      <c r="VCA74" s="880"/>
      <c r="VCB74" s="880"/>
      <c r="VCC74" s="880"/>
      <c r="VCD74" s="880"/>
      <c r="VCE74" s="880"/>
      <c r="VCF74" s="880"/>
      <c r="VCG74" s="880"/>
      <c r="VCH74" s="880"/>
      <c r="VCI74" s="880"/>
      <c r="VCJ74" s="880"/>
      <c r="VCK74" s="880"/>
      <c r="VCL74" s="880"/>
      <c r="VCM74" s="880"/>
      <c r="VCN74" s="880"/>
      <c r="VCO74" s="880"/>
      <c r="VCP74" s="880"/>
      <c r="VCQ74" s="880"/>
      <c r="VCR74" s="880"/>
      <c r="VCS74" s="880"/>
      <c r="VCT74" s="880"/>
      <c r="VCU74" s="880"/>
      <c r="VCV74" s="880"/>
      <c r="VCW74" s="880"/>
      <c r="VCX74" s="880"/>
      <c r="VCY74" s="880"/>
      <c r="VCZ74" s="880"/>
      <c r="VDA74" s="880"/>
      <c r="VDB74" s="880"/>
      <c r="VDC74" s="880"/>
      <c r="VDD74" s="880"/>
      <c r="VDE74" s="880"/>
      <c r="VDF74" s="880"/>
      <c r="VDG74" s="880"/>
      <c r="VDH74" s="880"/>
      <c r="VDI74" s="880"/>
      <c r="VDJ74" s="880"/>
      <c r="VDK74" s="880"/>
      <c r="VDL74" s="880"/>
      <c r="VDM74" s="880"/>
      <c r="VDN74" s="880"/>
      <c r="VDO74" s="880"/>
      <c r="VDP74" s="880"/>
      <c r="VDQ74" s="880"/>
      <c r="VDR74" s="880"/>
      <c r="VDS74" s="880"/>
      <c r="VDT74" s="880"/>
      <c r="VDU74" s="880"/>
      <c r="VDV74" s="880"/>
      <c r="VDW74" s="880"/>
      <c r="VDX74" s="880"/>
      <c r="VDY74" s="880"/>
      <c r="VDZ74" s="880"/>
      <c r="VEA74" s="880"/>
      <c r="VEB74" s="880"/>
      <c r="VEC74" s="880"/>
      <c r="VED74" s="880"/>
      <c r="VEE74" s="880"/>
      <c r="VEF74" s="880"/>
      <c r="VEG74" s="880"/>
      <c r="VEH74" s="880"/>
      <c r="VEI74" s="880"/>
      <c r="VEJ74" s="880"/>
      <c r="VEK74" s="880"/>
      <c r="VEL74" s="880"/>
      <c r="VEM74" s="880"/>
      <c r="VEN74" s="880"/>
      <c r="VEO74" s="880"/>
      <c r="VEP74" s="880"/>
      <c r="VEQ74" s="880"/>
      <c r="VER74" s="880"/>
      <c r="VES74" s="880"/>
      <c r="VET74" s="880"/>
      <c r="VEU74" s="880"/>
      <c r="VEV74" s="880"/>
      <c r="VEW74" s="880"/>
      <c r="VEX74" s="880"/>
      <c r="VEY74" s="880"/>
      <c r="VEZ74" s="880"/>
      <c r="VFA74" s="880"/>
      <c r="VFB74" s="880"/>
      <c r="VFC74" s="880"/>
      <c r="VFD74" s="880"/>
      <c r="VFE74" s="880"/>
      <c r="VFF74" s="880"/>
      <c r="VFG74" s="880"/>
      <c r="VFH74" s="880"/>
      <c r="VFI74" s="880"/>
      <c r="VFJ74" s="880"/>
      <c r="VFK74" s="880"/>
      <c r="VFL74" s="880"/>
      <c r="VFM74" s="880"/>
      <c r="VFN74" s="880"/>
      <c r="VFO74" s="880"/>
      <c r="VFP74" s="880"/>
      <c r="VFQ74" s="880"/>
      <c r="VFR74" s="880"/>
      <c r="VFS74" s="880"/>
      <c r="VFT74" s="880"/>
      <c r="VFU74" s="880"/>
      <c r="VFV74" s="880"/>
      <c r="VFW74" s="880"/>
      <c r="VFX74" s="880"/>
      <c r="VFY74" s="880"/>
      <c r="VFZ74" s="880"/>
      <c r="VGA74" s="880"/>
      <c r="VGB74" s="880"/>
      <c r="VGC74" s="880"/>
      <c r="VGD74" s="880"/>
      <c r="VGE74" s="880"/>
      <c r="VGF74" s="880"/>
      <c r="VGG74" s="880"/>
      <c r="VGH74" s="880"/>
      <c r="VGI74" s="880"/>
      <c r="VGJ74" s="880"/>
      <c r="VGK74" s="880"/>
      <c r="VGL74" s="880"/>
      <c r="VGM74" s="880"/>
      <c r="VGN74" s="880"/>
      <c r="VGO74" s="880"/>
      <c r="VGP74" s="880"/>
      <c r="VGQ74" s="880"/>
      <c r="VGR74" s="880"/>
      <c r="VGS74" s="880"/>
      <c r="VGT74" s="880"/>
      <c r="VGU74" s="880"/>
      <c r="VGV74" s="880"/>
      <c r="VGW74" s="880"/>
      <c r="VGX74" s="880"/>
      <c r="VGY74" s="880"/>
      <c r="VGZ74" s="880"/>
      <c r="VHA74" s="880"/>
      <c r="VHB74" s="880"/>
      <c r="VHC74" s="880"/>
      <c r="VHD74" s="880"/>
      <c r="VHE74" s="880"/>
      <c r="VHF74" s="880"/>
      <c r="VHG74" s="880"/>
      <c r="VHH74" s="880"/>
      <c r="VHI74" s="880"/>
      <c r="VHJ74" s="880"/>
      <c r="VHK74" s="880"/>
      <c r="VHL74" s="880"/>
      <c r="VHM74" s="880"/>
      <c r="VHN74" s="880"/>
      <c r="VHO74" s="880"/>
      <c r="VHP74" s="880"/>
      <c r="VHQ74" s="880"/>
      <c r="VHR74" s="880"/>
      <c r="VHS74" s="880"/>
      <c r="VHT74" s="880"/>
      <c r="VHU74" s="880"/>
      <c r="VHV74" s="880"/>
      <c r="VHW74" s="880"/>
      <c r="VHX74" s="880"/>
      <c r="VHY74" s="880"/>
      <c r="VHZ74" s="880"/>
      <c r="VIA74" s="880"/>
      <c r="VIB74" s="880"/>
      <c r="VIC74" s="880"/>
      <c r="VID74" s="880"/>
      <c r="VIE74" s="880"/>
      <c r="VIF74" s="880"/>
      <c r="VIG74" s="880"/>
      <c r="VIH74" s="880"/>
      <c r="VII74" s="880"/>
      <c r="VIJ74" s="880"/>
      <c r="VIK74" s="880"/>
      <c r="VIL74" s="880"/>
      <c r="VIM74" s="880"/>
      <c r="VIN74" s="880"/>
      <c r="VIO74" s="880"/>
      <c r="VIP74" s="880"/>
      <c r="VIQ74" s="880"/>
      <c r="VIR74" s="880"/>
      <c r="VIS74" s="880"/>
      <c r="VIT74" s="880"/>
      <c r="VIU74" s="880"/>
      <c r="VIV74" s="880"/>
      <c r="VIW74" s="880"/>
      <c r="VIX74" s="880"/>
      <c r="VIY74" s="880"/>
      <c r="VIZ74" s="880"/>
      <c r="VJA74" s="880"/>
      <c r="VJB74" s="880"/>
      <c r="VJC74" s="880"/>
      <c r="VJD74" s="880"/>
      <c r="VJE74" s="880"/>
      <c r="VJF74" s="880"/>
      <c r="VJG74" s="880"/>
      <c r="VJH74" s="880"/>
      <c r="VJI74" s="880"/>
      <c r="VJJ74" s="880"/>
      <c r="VJK74" s="880"/>
      <c r="VJL74" s="880"/>
      <c r="VJM74" s="880"/>
      <c r="VJN74" s="880"/>
      <c r="VJO74" s="880"/>
      <c r="VJP74" s="880"/>
      <c r="VJQ74" s="880"/>
      <c r="VJR74" s="880"/>
      <c r="VJS74" s="880"/>
      <c r="VJT74" s="880"/>
      <c r="VJU74" s="880"/>
      <c r="VJV74" s="880"/>
      <c r="VJW74" s="880"/>
      <c r="VJX74" s="880"/>
      <c r="VJY74" s="880"/>
      <c r="VJZ74" s="880"/>
      <c r="VKA74" s="880"/>
      <c r="VKB74" s="880"/>
      <c r="VKC74" s="880"/>
      <c r="VKD74" s="880"/>
      <c r="VKE74" s="880"/>
      <c r="VKF74" s="880"/>
      <c r="VKG74" s="880"/>
      <c r="VKH74" s="880"/>
      <c r="VKI74" s="880"/>
      <c r="VKJ74" s="880"/>
      <c r="VKK74" s="880"/>
      <c r="VKL74" s="880"/>
      <c r="VKM74" s="880"/>
      <c r="VKN74" s="880"/>
      <c r="VKO74" s="880"/>
      <c r="VKP74" s="880"/>
      <c r="VKQ74" s="880"/>
      <c r="VKR74" s="880"/>
      <c r="VKS74" s="880"/>
      <c r="VKT74" s="880"/>
      <c r="VKU74" s="880"/>
      <c r="VKV74" s="880"/>
      <c r="VKW74" s="880"/>
      <c r="VKX74" s="880"/>
      <c r="VKY74" s="880"/>
      <c r="VKZ74" s="880"/>
      <c r="VLA74" s="880"/>
      <c r="VLB74" s="880"/>
      <c r="VLC74" s="880"/>
      <c r="VLD74" s="880"/>
      <c r="VLE74" s="880"/>
      <c r="VLF74" s="880"/>
      <c r="VLG74" s="880"/>
      <c r="VLH74" s="880"/>
      <c r="VLI74" s="880"/>
      <c r="VLJ74" s="880"/>
      <c r="VLK74" s="880"/>
      <c r="VLL74" s="880"/>
      <c r="VLM74" s="880"/>
      <c r="VLN74" s="880"/>
      <c r="VLO74" s="880"/>
      <c r="VLP74" s="880"/>
      <c r="VLQ74" s="880"/>
      <c r="VLR74" s="880"/>
      <c r="VLS74" s="880"/>
      <c r="VLT74" s="880"/>
      <c r="VLU74" s="880"/>
      <c r="VLV74" s="880"/>
      <c r="VLW74" s="880"/>
      <c r="VLX74" s="880"/>
      <c r="VLY74" s="880"/>
      <c r="VLZ74" s="880"/>
      <c r="VMA74" s="880"/>
      <c r="VMB74" s="880"/>
      <c r="VMC74" s="880"/>
      <c r="VMD74" s="880"/>
      <c r="VME74" s="880"/>
      <c r="VMF74" s="880"/>
      <c r="VMG74" s="880"/>
      <c r="VMH74" s="880"/>
      <c r="VMI74" s="880"/>
      <c r="VMJ74" s="880"/>
      <c r="VMK74" s="880"/>
      <c r="VML74" s="880"/>
      <c r="VMM74" s="880"/>
      <c r="VMN74" s="880"/>
      <c r="VMO74" s="880"/>
      <c r="VMP74" s="880"/>
      <c r="VMQ74" s="880"/>
      <c r="VMR74" s="880"/>
      <c r="VMS74" s="880"/>
      <c r="VMT74" s="880"/>
      <c r="VMU74" s="880"/>
      <c r="VMV74" s="880"/>
      <c r="VMW74" s="880"/>
      <c r="VMX74" s="880"/>
      <c r="VMY74" s="880"/>
      <c r="VMZ74" s="880"/>
      <c r="VNA74" s="880"/>
      <c r="VNB74" s="880"/>
      <c r="VNC74" s="880"/>
      <c r="VND74" s="880"/>
      <c r="VNE74" s="880"/>
      <c r="VNF74" s="880"/>
      <c r="VNG74" s="880"/>
      <c r="VNH74" s="880"/>
      <c r="VNI74" s="880"/>
      <c r="VNJ74" s="880"/>
      <c r="VNK74" s="880"/>
      <c r="VNL74" s="880"/>
      <c r="VNM74" s="880"/>
      <c r="VNN74" s="880"/>
      <c r="VNO74" s="880"/>
      <c r="VNP74" s="880"/>
      <c r="VNQ74" s="880"/>
      <c r="VNR74" s="880"/>
      <c r="VNS74" s="880"/>
      <c r="VNT74" s="880"/>
      <c r="VNU74" s="880"/>
      <c r="VNV74" s="880"/>
      <c r="VNW74" s="880"/>
      <c r="VNX74" s="880"/>
      <c r="VNY74" s="880"/>
      <c r="VNZ74" s="880"/>
      <c r="VOA74" s="880"/>
      <c r="VOB74" s="880"/>
      <c r="VOC74" s="880"/>
      <c r="VOD74" s="880"/>
      <c r="VOE74" s="880"/>
      <c r="VOF74" s="880"/>
      <c r="VOG74" s="880"/>
      <c r="VOH74" s="880"/>
      <c r="VOI74" s="880"/>
      <c r="VOJ74" s="880"/>
      <c r="VOK74" s="880"/>
      <c r="VOL74" s="880"/>
      <c r="VOM74" s="880"/>
      <c r="VON74" s="880"/>
      <c r="VOO74" s="880"/>
      <c r="VOP74" s="880"/>
      <c r="VOQ74" s="880"/>
      <c r="VOR74" s="880"/>
      <c r="VOS74" s="880"/>
      <c r="VOT74" s="880"/>
      <c r="VOU74" s="880"/>
      <c r="VOV74" s="880"/>
      <c r="VOW74" s="880"/>
      <c r="VOX74" s="880"/>
      <c r="VOY74" s="880"/>
      <c r="VOZ74" s="880"/>
      <c r="VPA74" s="880"/>
      <c r="VPB74" s="880"/>
      <c r="VPC74" s="880"/>
      <c r="VPD74" s="880"/>
      <c r="VPE74" s="880"/>
      <c r="VPF74" s="880"/>
      <c r="VPG74" s="880"/>
      <c r="VPH74" s="880"/>
      <c r="VPI74" s="880"/>
      <c r="VPJ74" s="880"/>
      <c r="VPK74" s="880"/>
      <c r="VPL74" s="880"/>
      <c r="VPM74" s="880"/>
      <c r="VPN74" s="880"/>
      <c r="VPO74" s="880"/>
      <c r="VPP74" s="880"/>
      <c r="VPQ74" s="880"/>
      <c r="VPR74" s="880"/>
      <c r="VPS74" s="880"/>
      <c r="VPT74" s="880"/>
      <c r="VPU74" s="880"/>
      <c r="VPV74" s="880"/>
      <c r="VPW74" s="880"/>
      <c r="VPX74" s="880"/>
      <c r="VPY74" s="880"/>
      <c r="VPZ74" s="880"/>
      <c r="VQA74" s="880"/>
      <c r="VQB74" s="880"/>
      <c r="VQC74" s="880"/>
      <c r="VQD74" s="880"/>
      <c r="VQE74" s="880"/>
      <c r="VQF74" s="880"/>
      <c r="VQG74" s="880"/>
      <c r="VQH74" s="880"/>
      <c r="VQI74" s="880"/>
      <c r="VQJ74" s="880"/>
      <c r="VQK74" s="880"/>
      <c r="VQL74" s="880"/>
      <c r="VQM74" s="880"/>
      <c r="VQN74" s="880"/>
      <c r="VQO74" s="880"/>
      <c r="VQP74" s="880"/>
      <c r="VQQ74" s="880"/>
      <c r="VQR74" s="880"/>
      <c r="VQS74" s="880"/>
      <c r="VQT74" s="880"/>
      <c r="VQU74" s="880"/>
      <c r="VQV74" s="880"/>
      <c r="VQW74" s="880"/>
      <c r="VQX74" s="880"/>
      <c r="VQY74" s="880"/>
      <c r="VQZ74" s="880"/>
      <c r="VRA74" s="880"/>
      <c r="VRB74" s="880"/>
      <c r="VRC74" s="880"/>
      <c r="VRD74" s="880"/>
      <c r="VRE74" s="880"/>
      <c r="VRF74" s="880"/>
      <c r="VRG74" s="880"/>
      <c r="VRH74" s="880"/>
      <c r="VRI74" s="880"/>
      <c r="VRJ74" s="880"/>
      <c r="VRK74" s="880"/>
      <c r="VRL74" s="880"/>
      <c r="VRM74" s="880"/>
      <c r="VRN74" s="880"/>
      <c r="VRO74" s="880"/>
      <c r="VRP74" s="880"/>
      <c r="VRQ74" s="880"/>
      <c r="VRR74" s="880"/>
      <c r="VRS74" s="880"/>
      <c r="VRU74" s="880"/>
      <c r="VRV74" s="880"/>
      <c r="VRW74" s="880"/>
      <c r="VRX74" s="880"/>
      <c r="VRY74" s="880"/>
      <c r="VRZ74" s="880"/>
      <c r="VSA74" s="880"/>
      <c r="VSB74" s="880"/>
      <c r="VSC74" s="880"/>
      <c r="VSD74" s="880"/>
      <c r="VSE74" s="880"/>
      <c r="VSF74" s="880"/>
      <c r="VSG74" s="880"/>
      <c r="VSH74" s="880"/>
      <c r="VSI74" s="880"/>
      <c r="VSJ74" s="880"/>
      <c r="VSK74" s="880"/>
      <c r="VSL74" s="880"/>
      <c r="VSM74" s="880"/>
      <c r="VSN74" s="880"/>
      <c r="VSO74" s="880"/>
      <c r="VSP74" s="880"/>
      <c r="VSQ74" s="880"/>
      <c r="VSR74" s="880"/>
      <c r="VSS74" s="880"/>
      <c r="VST74" s="880"/>
      <c r="VSU74" s="880"/>
      <c r="VSV74" s="880"/>
      <c r="VSW74" s="880"/>
      <c r="VSX74" s="880"/>
      <c r="VSY74" s="880"/>
      <c r="VSZ74" s="880"/>
      <c r="VTA74" s="880"/>
      <c r="VTB74" s="880"/>
      <c r="VTC74" s="880"/>
      <c r="VTD74" s="880"/>
      <c r="VTE74" s="880"/>
      <c r="VTF74" s="880"/>
      <c r="VTG74" s="880"/>
      <c r="VTH74" s="880"/>
      <c r="VTI74" s="880"/>
      <c r="VTJ74" s="880"/>
      <c r="VTK74" s="880"/>
      <c r="VTL74" s="880"/>
      <c r="VTM74" s="880"/>
      <c r="VTN74" s="880"/>
      <c r="VTO74" s="880"/>
      <c r="VTP74" s="880"/>
      <c r="VTQ74" s="880"/>
      <c r="VTR74" s="880"/>
      <c r="VTS74" s="880"/>
      <c r="VTT74" s="880"/>
      <c r="VTU74" s="880"/>
      <c r="VTV74" s="880"/>
      <c r="VTW74" s="880"/>
      <c r="VTX74" s="880"/>
      <c r="VTY74" s="880"/>
      <c r="VTZ74" s="880"/>
      <c r="VUA74" s="880"/>
      <c r="VUB74" s="880"/>
      <c r="VUC74" s="880"/>
      <c r="VUD74" s="880"/>
      <c r="VUE74" s="880"/>
      <c r="VUF74" s="880"/>
      <c r="VUG74" s="880"/>
      <c r="VUH74" s="880"/>
      <c r="VUI74" s="880"/>
      <c r="VUJ74" s="880"/>
      <c r="VUK74" s="880"/>
      <c r="VUL74" s="880"/>
      <c r="VUM74" s="880"/>
      <c r="VUN74" s="880"/>
      <c r="VUO74" s="880"/>
      <c r="VUP74" s="880"/>
      <c r="VUQ74" s="880"/>
      <c r="VUR74" s="880"/>
      <c r="VUS74" s="880"/>
      <c r="VUT74" s="880"/>
      <c r="VUU74" s="880"/>
      <c r="VUV74" s="880"/>
      <c r="VUW74" s="880"/>
      <c r="VUX74" s="880"/>
      <c r="VUY74" s="880"/>
      <c r="VUZ74" s="880"/>
      <c r="VVA74" s="880"/>
      <c r="VVB74" s="880"/>
      <c r="VVC74" s="880"/>
      <c r="VVD74" s="880"/>
      <c r="VVE74" s="880"/>
      <c r="VVF74" s="880"/>
      <c r="VVG74" s="880"/>
      <c r="VVH74" s="880"/>
      <c r="VVI74" s="880"/>
      <c r="VVJ74" s="880"/>
      <c r="VVK74" s="880"/>
      <c r="VVL74" s="880"/>
      <c r="VVM74" s="880"/>
      <c r="VVN74" s="880"/>
      <c r="VVO74" s="880"/>
      <c r="VVP74" s="880"/>
      <c r="VVQ74" s="880"/>
      <c r="VVR74" s="880"/>
      <c r="VVS74" s="880"/>
      <c r="VVT74" s="880"/>
      <c r="VVU74" s="880"/>
      <c r="VVV74" s="880"/>
      <c r="VVW74" s="880"/>
      <c r="VVX74" s="880"/>
      <c r="VVY74" s="880"/>
      <c r="VVZ74" s="880"/>
      <c r="VWA74" s="880"/>
      <c r="VWB74" s="880"/>
      <c r="VWC74" s="880"/>
      <c r="VWD74" s="880"/>
      <c r="VWE74" s="880"/>
      <c r="VWF74" s="880"/>
      <c r="VWG74" s="880"/>
      <c r="VWH74" s="880"/>
      <c r="VWI74" s="880"/>
      <c r="VWJ74" s="880"/>
      <c r="VWK74" s="880"/>
      <c r="VWL74" s="880"/>
      <c r="VWM74" s="880"/>
      <c r="VWN74" s="880"/>
      <c r="VWO74" s="880"/>
      <c r="VWP74" s="880"/>
      <c r="VWQ74" s="880"/>
      <c r="VWR74" s="880"/>
      <c r="VWS74" s="880"/>
      <c r="VWT74" s="880"/>
      <c r="VWU74" s="880"/>
      <c r="VWV74" s="880"/>
      <c r="VWW74" s="880"/>
      <c r="VWX74" s="880"/>
      <c r="VWY74" s="880"/>
      <c r="VWZ74" s="880"/>
      <c r="VXA74" s="880"/>
      <c r="VXB74" s="880"/>
      <c r="VXC74" s="880"/>
      <c r="VXD74" s="880"/>
      <c r="VXE74" s="880"/>
      <c r="VXF74" s="880"/>
      <c r="VXG74" s="880"/>
      <c r="VXH74" s="880"/>
      <c r="VXI74" s="880"/>
      <c r="VXJ74" s="880"/>
      <c r="VXK74" s="880"/>
      <c r="VXL74" s="880"/>
      <c r="VXM74" s="880"/>
      <c r="VXN74" s="880"/>
      <c r="VXO74" s="880"/>
      <c r="VXP74" s="880"/>
      <c r="VXQ74" s="880"/>
      <c r="VXR74" s="880"/>
      <c r="VXS74" s="880"/>
      <c r="VXT74" s="880"/>
      <c r="VXU74" s="880"/>
      <c r="VXV74" s="880"/>
      <c r="VXW74" s="880"/>
      <c r="VXX74" s="880"/>
      <c r="VXY74" s="880"/>
      <c r="VXZ74" s="880"/>
      <c r="VYA74" s="880"/>
      <c r="VYB74" s="880"/>
      <c r="VYC74" s="880"/>
      <c r="VYD74" s="880"/>
      <c r="VYE74" s="880"/>
      <c r="VYF74" s="880"/>
      <c r="VYG74" s="880"/>
      <c r="VYH74" s="880"/>
      <c r="VYI74" s="880"/>
      <c r="VYJ74" s="880"/>
      <c r="VYK74" s="880"/>
      <c r="VYL74" s="880"/>
      <c r="VYM74" s="880"/>
      <c r="VYN74" s="880"/>
      <c r="VYO74" s="880"/>
      <c r="VYP74" s="880"/>
      <c r="VYQ74" s="880"/>
      <c r="VYR74" s="880"/>
      <c r="VYS74" s="880"/>
      <c r="VYT74" s="880"/>
      <c r="VYU74" s="880"/>
      <c r="VYV74" s="880"/>
      <c r="VYW74" s="880"/>
      <c r="VYX74" s="880"/>
      <c r="VYY74" s="880"/>
      <c r="VYZ74" s="880"/>
      <c r="VZA74" s="880"/>
      <c r="VZB74" s="880"/>
      <c r="VZC74" s="880"/>
      <c r="VZD74" s="880"/>
      <c r="VZE74" s="880"/>
      <c r="VZF74" s="880"/>
      <c r="VZG74" s="880"/>
      <c r="VZH74" s="880"/>
      <c r="VZI74" s="880"/>
      <c r="VZJ74" s="880"/>
      <c r="VZK74" s="880"/>
      <c r="VZL74" s="880"/>
      <c r="VZM74" s="880"/>
      <c r="VZN74" s="880"/>
      <c r="VZO74" s="880"/>
      <c r="VZP74" s="880"/>
      <c r="VZQ74" s="880"/>
      <c r="VZR74" s="880"/>
      <c r="VZS74" s="880"/>
      <c r="VZT74" s="880"/>
      <c r="VZU74" s="880"/>
      <c r="VZV74" s="880"/>
      <c r="VZW74" s="880"/>
      <c r="VZX74" s="880"/>
      <c r="VZY74" s="880"/>
      <c r="VZZ74" s="880"/>
      <c r="WAA74" s="880"/>
      <c r="WAB74" s="880"/>
      <c r="WAC74" s="880"/>
      <c r="WAD74" s="880"/>
      <c r="WAE74" s="880"/>
      <c r="WAF74" s="880"/>
      <c r="WAG74" s="880"/>
      <c r="WAH74" s="880"/>
      <c r="WAI74" s="880"/>
      <c r="WAJ74" s="880"/>
      <c r="WAK74" s="880"/>
      <c r="WAL74" s="880"/>
      <c r="WAM74" s="880"/>
      <c r="WAN74" s="880"/>
      <c r="WAO74" s="880"/>
      <c r="WAP74" s="880"/>
      <c r="WAQ74" s="880"/>
      <c r="WAR74" s="880"/>
      <c r="WAS74" s="880"/>
      <c r="WAT74" s="880"/>
      <c r="WAU74" s="880"/>
      <c r="WAV74" s="880"/>
      <c r="WAW74" s="880"/>
      <c r="WAX74" s="880"/>
      <c r="WAY74" s="880"/>
      <c r="WAZ74" s="880"/>
      <c r="WBA74" s="880"/>
      <c r="WBB74" s="880"/>
      <c r="WBC74" s="880"/>
      <c r="WBD74" s="880"/>
      <c r="WBE74" s="880"/>
      <c r="WBF74" s="880"/>
      <c r="WBG74" s="880"/>
      <c r="WBH74" s="880"/>
      <c r="WBI74" s="880"/>
      <c r="WBJ74" s="880"/>
      <c r="WBK74" s="880"/>
      <c r="WBL74" s="880"/>
      <c r="WBM74" s="880"/>
      <c r="WBN74" s="880"/>
      <c r="WBO74" s="880"/>
      <c r="WBP74" s="880"/>
      <c r="WBQ74" s="880"/>
      <c r="WBR74" s="880"/>
      <c r="WBS74" s="880"/>
      <c r="WBT74" s="880"/>
      <c r="WBU74" s="880"/>
      <c r="WBV74" s="880"/>
      <c r="WBW74" s="880"/>
      <c r="WBX74" s="880"/>
      <c r="WBY74" s="880"/>
      <c r="WBZ74" s="880"/>
      <c r="WCA74" s="880"/>
      <c r="WCB74" s="880"/>
      <c r="WCC74" s="880"/>
      <c r="WCD74" s="880"/>
      <c r="WCE74" s="880"/>
      <c r="WCF74" s="880"/>
      <c r="WCG74" s="880"/>
      <c r="WCH74" s="880"/>
      <c r="WCI74" s="880"/>
      <c r="WCJ74" s="880"/>
      <c r="WCK74" s="880"/>
      <c r="WCL74" s="880"/>
      <c r="WCM74" s="880"/>
      <c r="WCN74" s="880"/>
      <c r="WCO74" s="880"/>
      <c r="WCP74" s="880"/>
      <c r="WCQ74" s="880"/>
      <c r="WCR74" s="880"/>
      <c r="WCS74" s="880"/>
      <c r="WCT74" s="880"/>
      <c r="WCU74" s="880"/>
      <c r="WCV74" s="880"/>
      <c r="WCW74" s="880"/>
      <c r="WCX74" s="880"/>
      <c r="WCY74" s="880"/>
      <c r="WCZ74" s="880"/>
      <c r="WDA74" s="880"/>
      <c r="WDB74" s="880"/>
      <c r="WDC74" s="880"/>
      <c r="WDD74" s="880"/>
      <c r="WDE74" s="880"/>
      <c r="WDF74" s="880"/>
      <c r="WDG74" s="880"/>
      <c r="WDH74" s="880"/>
      <c r="WDI74" s="880"/>
      <c r="WDJ74" s="880"/>
      <c r="WDK74" s="880"/>
      <c r="WDL74" s="880"/>
      <c r="WDM74" s="880"/>
      <c r="WDN74" s="880"/>
      <c r="WDO74" s="880"/>
      <c r="WDP74" s="880"/>
      <c r="WDQ74" s="880"/>
      <c r="WDR74" s="880"/>
      <c r="WDS74" s="880"/>
      <c r="WDT74" s="880"/>
      <c r="WDU74" s="880"/>
      <c r="WDV74" s="880"/>
      <c r="WDW74" s="880"/>
      <c r="WDX74" s="880"/>
      <c r="WDY74" s="880"/>
      <c r="WDZ74" s="880"/>
      <c r="WEA74" s="880"/>
      <c r="WEB74" s="880"/>
      <c r="WEC74" s="880"/>
      <c r="WED74" s="880"/>
      <c r="WEE74" s="880"/>
      <c r="WEF74" s="880"/>
      <c r="WEG74" s="880"/>
      <c r="WEH74" s="880"/>
      <c r="WEI74" s="880"/>
      <c r="WEJ74" s="880"/>
      <c r="WEK74" s="880"/>
      <c r="WEL74" s="880"/>
      <c r="WEM74" s="880"/>
      <c r="WEN74" s="880"/>
      <c r="WEO74" s="880"/>
      <c r="WEP74" s="880"/>
      <c r="WEQ74" s="880"/>
      <c r="WER74" s="880"/>
      <c r="WES74" s="880"/>
      <c r="WET74" s="880"/>
      <c r="WEU74" s="880"/>
      <c r="WEV74" s="880"/>
      <c r="WEW74" s="880"/>
      <c r="WEX74" s="880"/>
      <c r="WEY74" s="880"/>
      <c r="WEZ74" s="880"/>
      <c r="WFA74" s="880"/>
      <c r="WFB74" s="880"/>
      <c r="WFC74" s="880"/>
      <c r="WFD74" s="880"/>
      <c r="WFE74" s="880"/>
      <c r="WFF74" s="880"/>
      <c r="WFG74" s="880"/>
      <c r="WFH74" s="880"/>
      <c r="WFI74" s="880"/>
      <c r="WFJ74" s="880"/>
      <c r="WFK74" s="880"/>
      <c r="WFL74" s="880"/>
      <c r="WFM74" s="880"/>
      <c r="WFN74" s="880"/>
      <c r="WFO74" s="880"/>
      <c r="WFP74" s="880"/>
      <c r="WFQ74" s="880"/>
      <c r="WFR74" s="880"/>
      <c r="WFS74" s="880"/>
      <c r="WFT74" s="880"/>
      <c r="WFU74" s="880"/>
      <c r="WFV74" s="880"/>
      <c r="WFW74" s="880"/>
      <c r="WFX74" s="880"/>
      <c r="WFY74" s="880"/>
      <c r="WFZ74" s="880"/>
      <c r="WGA74" s="880"/>
      <c r="WGB74" s="880"/>
      <c r="WGC74" s="880"/>
      <c r="WGD74" s="880"/>
      <c r="WGE74" s="880"/>
      <c r="WGF74" s="880"/>
      <c r="WGG74" s="880"/>
      <c r="WGH74" s="880"/>
      <c r="WGI74" s="880"/>
      <c r="WGJ74" s="880"/>
      <c r="WGK74" s="880"/>
      <c r="WGL74" s="880"/>
      <c r="WGM74" s="880"/>
      <c r="WGN74" s="880"/>
      <c r="WGO74" s="880"/>
      <c r="WGP74" s="880"/>
      <c r="WGQ74" s="880"/>
      <c r="WGR74" s="880"/>
      <c r="WGS74" s="880"/>
      <c r="WGT74" s="880"/>
      <c r="WGU74" s="880"/>
      <c r="WGV74" s="880"/>
      <c r="WGW74" s="880"/>
      <c r="WGX74" s="880"/>
      <c r="WGY74" s="880"/>
      <c r="WGZ74" s="880"/>
      <c r="WHA74" s="880"/>
      <c r="WHB74" s="880"/>
      <c r="WHC74" s="880"/>
      <c r="WHD74" s="880"/>
      <c r="WHE74" s="880"/>
      <c r="WHF74" s="880"/>
      <c r="WHG74" s="880"/>
      <c r="WHH74" s="880"/>
      <c r="WHI74" s="880"/>
      <c r="WHJ74" s="880"/>
      <c r="WHK74" s="880"/>
      <c r="WHL74" s="880"/>
      <c r="WHM74" s="880"/>
      <c r="WHN74" s="880"/>
      <c r="WHO74" s="880"/>
      <c r="WHP74" s="880"/>
      <c r="WHQ74" s="880"/>
      <c r="WHR74" s="880"/>
      <c r="WHS74" s="880"/>
      <c r="WHT74" s="880"/>
      <c r="WHU74" s="880"/>
      <c r="WHV74" s="880"/>
      <c r="WHW74" s="880"/>
      <c r="WHX74" s="880"/>
      <c r="WHY74" s="880"/>
      <c r="WHZ74" s="880"/>
      <c r="WIA74" s="880"/>
      <c r="WIB74" s="880"/>
      <c r="WIC74" s="880"/>
      <c r="WID74" s="880"/>
      <c r="WIE74" s="880"/>
      <c r="WIF74" s="880"/>
      <c r="WIG74" s="880"/>
      <c r="WIH74" s="880"/>
      <c r="WII74" s="880"/>
      <c r="WIJ74" s="880"/>
      <c r="WIK74" s="880"/>
      <c r="WIL74" s="880"/>
      <c r="WIM74" s="880"/>
      <c r="WIN74" s="880"/>
      <c r="WIO74" s="880"/>
      <c r="WIP74" s="880"/>
      <c r="WIQ74" s="880"/>
      <c r="WIR74" s="880"/>
      <c r="WIS74" s="880"/>
      <c r="WIT74" s="880"/>
      <c r="WIU74" s="880"/>
      <c r="WIV74" s="880"/>
      <c r="WIW74" s="880"/>
      <c r="WIX74" s="880"/>
      <c r="WIY74" s="880"/>
      <c r="WIZ74" s="880"/>
      <c r="WJA74" s="880"/>
      <c r="WJB74" s="880"/>
      <c r="WJC74" s="880"/>
      <c r="WJD74" s="880"/>
      <c r="WJE74" s="880"/>
      <c r="WJF74" s="880"/>
      <c r="WJG74" s="880"/>
      <c r="WJH74" s="880"/>
      <c r="WJI74" s="880"/>
      <c r="WJJ74" s="880"/>
      <c r="WJK74" s="880"/>
      <c r="WJL74" s="880"/>
      <c r="WJM74" s="880"/>
      <c r="WJN74" s="880"/>
      <c r="WJO74" s="880"/>
      <c r="WJP74" s="880"/>
      <c r="WJQ74" s="880"/>
      <c r="WJR74" s="880"/>
      <c r="WJS74" s="880"/>
      <c r="WJT74" s="880"/>
      <c r="WJU74" s="880"/>
      <c r="WJV74" s="880"/>
      <c r="WJW74" s="880"/>
      <c r="WJX74" s="880"/>
      <c r="WJY74" s="880"/>
      <c r="WJZ74" s="880"/>
      <c r="WKA74" s="880"/>
      <c r="WKB74" s="880"/>
      <c r="WKC74" s="880"/>
      <c r="WKD74" s="880"/>
      <c r="WKE74" s="880"/>
      <c r="WKF74" s="880"/>
      <c r="WKG74" s="880"/>
      <c r="WKH74" s="880"/>
      <c r="WKI74" s="880"/>
      <c r="WKJ74" s="880"/>
      <c r="WKK74" s="880"/>
      <c r="WKL74" s="880"/>
      <c r="WKM74" s="880"/>
      <c r="WKN74" s="880"/>
      <c r="WKO74" s="880"/>
      <c r="WKP74" s="880"/>
      <c r="WKQ74" s="880"/>
      <c r="WKR74" s="880"/>
      <c r="WKS74" s="880"/>
      <c r="WKT74" s="880"/>
      <c r="WKU74" s="880"/>
      <c r="WKV74" s="880"/>
      <c r="WKW74" s="880"/>
      <c r="WKX74" s="880"/>
      <c r="WKY74" s="880"/>
      <c r="WKZ74" s="880"/>
      <c r="WLA74" s="880"/>
      <c r="WLB74" s="880"/>
      <c r="WLC74" s="880"/>
      <c r="WLD74" s="880"/>
      <c r="WLE74" s="880"/>
      <c r="WLF74" s="880"/>
      <c r="WLG74" s="880"/>
      <c r="WLH74" s="880"/>
      <c r="WLI74" s="880"/>
      <c r="WLJ74" s="880"/>
      <c r="WLK74" s="880"/>
      <c r="WLL74" s="880"/>
      <c r="WLM74" s="880"/>
      <c r="WLN74" s="880"/>
      <c r="WLO74" s="880"/>
      <c r="WLP74" s="880"/>
      <c r="WLQ74" s="880"/>
      <c r="WLR74" s="880"/>
      <c r="WLS74" s="880"/>
      <c r="WLT74" s="880"/>
      <c r="WLU74" s="880"/>
      <c r="WLV74" s="880"/>
      <c r="WLW74" s="880"/>
      <c r="WLX74" s="880"/>
      <c r="WLY74" s="880"/>
      <c r="WLZ74" s="880"/>
      <c r="WMA74" s="880"/>
      <c r="WMB74" s="880"/>
      <c r="WMC74" s="880"/>
      <c r="WMD74" s="880"/>
      <c r="WME74" s="880"/>
      <c r="WMF74" s="880"/>
      <c r="WMG74" s="880"/>
      <c r="WMH74" s="880"/>
      <c r="WMI74" s="880"/>
      <c r="WMJ74" s="880"/>
      <c r="WMK74" s="880"/>
      <c r="WML74" s="880"/>
      <c r="WMM74" s="880"/>
      <c r="WMN74" s="880"/>
      <c r="WMO74" s="880"/>
      <c r="WMP74" s="880"/>
      <c r="WMQ74" s="880"/>
      <c r="WMR74" s="880"/>
      <c r="WMS74" s="880"/>
      <c r="WMT74" s="880"/>
      <c r="WMU74" s="880"/>
      <c r="WMV74" s="880"/>
      <c r="WMW74" s="880"/>
      <c r="WMX74" s="880"/>
      <c r="WMY74" s="880"/>
      <c r="WMZ74" s="880"/>
      <c r="WNA74" s="880"/>
      <c r="WNB74" s="880"/>
      <c r="WNC74" s="880"/>
      <c r="WND74" s="880"/>
      <c r="WNE74" s="880"/>
      <c r="WNF74" s="880"/>
      <c r="WNG74" s="880"/>
      <c r="WNH74" s="880"/>
      <c r="WNI74" s="880"/>
      <c r="WNJ74" s="880"/>
      <c r="WNK74" s="880"/>
      <c r="WNL74" s="880"/>
      <c r="WNM74" s="880"/>
      <c r="WNN74" s="880"/>
      <c r="WNO74" s="880"/>
      <c r="WNP74" s="880"/>
      <c r="WNQ74" s="880"/>
      <c r="WNR74" s="880"/>
      <c r="WNS74" s="880"/>
      <c r="WNT74" s="880"/>
      <c r="WNU74" s="880"/>
      <c r="WNV74" s="880"/>
      <c r="WNW74" s="880"/>
      <c r="WNX74" s="880"/>
      <c r="WNY74" s="880"/>
      <c r="WNZ74" s="880"/>
      <c r="WOA74" s="880"/>
      <c r="WOB74" s="880"/>
      <c r="WOC74" s="880"/>
      <c r="WOD74" s="880"/>
      <c r="WOE74" s="880"/>
      <c r="WOF74" s="880"/>
      <c r="WOG74" s="880"/>
      <c r="WOH74" s="880"/>
      <c r="WOI74" s="880"/>
      <c r="WOJ74" s="880"/>
      <c r="WOK74" s="880"/>
      <c r="WOL74" s="880"/>
      <c r="WOM74" s="880"/>
      <c r="WON74" s="880"/>
      <c r="WOO74" s="880"/>
      <c r="WOP74" s="880"/>
      <c r="WOQ74" s="880"/>
      <c r="WOR74" s="880"/>
      <c r="WOS74" s="880"/>
      <c r="WOT74" s="880"/>
      <c r="WOU74" s="880"/>
      <c r="WOV74" s="880"/>
      <c r="WOW74" s="880"/>
      <c r="WOX74" s="880"/>
      <c r="WOY74" s="880"/>
      <c r="WOZ74" s="880"/>
      <c r="WPA74" s="880"/>
      <c r="WPB74" s="880"/>
      <c r="WPC74" s="880"/>
      <c r="WPD74" s="880"/>
      <c r="WPE74" s="880"/>
      <c r="WPF74" s="880"/>
      <c r="WPG74" s="880"/>
      <c r="WPH74" s="880"/>
      <c r="WPI74" s="880"/>
      <c r="WPJ74" s="880"/>
      <c r="WPK74" s="880"/>
      <c r="WPL74" s="880"/>
      <c r="WPM74" s="880"/>
      <c r="WPN74" s="880"/>
      <c r="WPO74" s="880"/>
      <c r="WPP74" s="880"/>
      <c r="WPQ74" s="880"/>
      <c r="WPR74" s="880"/>
      <c r="WPS74" s="880"/>
      <c r="WPT74" s="880"/>
      <c r="WPU74" s="880"/>
      <c r="WPV74" s="880"/>
      <c r="WPW74" s="880"/>
      <c r="WPX74" s="880"/>
      <c r="WPY74" s="880"/>
      <c r="WPZ74" s="880"/>
      <c r="WQA74" s="880"/>
      <c r="WQB74" s="880"/>
      <c r="WQC74" s="880"/>
      <c r="WQD74" s="880"/>
      <c r="WQE74" s="880"/>
      <c r="WQF74" s="880"/>
      <c r="WQG74" s="880"/>
      <c r="WQH74" s="880"/>
      <c r="WQI74" s="880"/>
      <c r="WQJ74" s="880"/>
      <c r="WQK74" s="880"/>
      <c r="WQL74" s="880"/>
      <c r="WQM74" s="880"/>
      <c r="WQN74" s="880"/>
      <c r="WQO74" s="880"/>
      <c r="WQP74" s="880"/>
      <c r="WQQ74" s="880"/>
      <c r="WQR74" s="880"/>
      <c r="WQS74" s="880"/>
      <c r="WQT74" s="880"/>
      <c r="WQU74" s="880"/>
      <c r="WQV74" s="880"/>
      <c r="WQW74" s="880"/>
      <c r="WQX74" s="880"/>
      <c r="WQY74" s="880"/>
      <c r="WQZ74" s="880"/>
      <c r="WRA74" s="880"/>
      <c r="WRB74" s="880"/>
      <c r="WRC74" s="880"/>
      <c r="WRD74" s="880"/>
      <c r="WRE74" s="880"/>
      <c r="WRF74" s="880"/>
      <c r="WRG74" s="880"/>
      <c r="WRH74" s="880"/>
      <c r="WRI74" s="880"/>
      <c r="WRJ74" s="880"/>
      <c r="WRK74" s="880"/>
      <c r="WRL74" s="880"/>
      <c r="WRM74" s="880"/>
      <c r="WRN74" s="880"/>
      <c r="WRO74" s="880"/>
      <c r="WRP74" s="880"/>
      <c r="WRQ74" s="880"/>
      <c r="WRR74" s="880"/>
      <c r="WRS74" s="880"/>
      <c r="WRT74" s="880"/>
      <c r="WRU74" s="880"/>
      <c r="WRV74" s="880"/>
      <c r="WRW74" s="880"/>
      <c r="WRX74" s="880"/>
      <c r="WRY74" s="880"/>
      <c r="WRZ74" s="880"/>
      <c r="WSA74" s="880"/>
      <c r="WSB74" s="880"/>
      <c r="WSC74" s="880"/>
      <c r="WSD74" s="880"/>
      <c r="WSE74" s="880"/>
      <c r="WSF74" s="880"/>
      <c r="WSG74" s="880"/>
      <c r="WSH74" s="880"/>
      <c r="WSI74" s="880"/>
      <c r="WSJ74" s="880"/>
      <c r="WSK74" s="880"/>
      <c r="WSL74" s="880"/>
      <c r="WSM74" s="880"/>
      <c r="WSN74" s="880"/>
      <c r="WSO74" s="880"/>
      <c r="WSP74" s="880"/>
      <c r="WSQ74" s="880"/>
      <c r="WSR74" s="880"/>
      <c r="WSS74" s="880"/>
      <c r="WST74" s="880"/>
      <c r="WSU74" s="880"/>
      <c r="WSV74" s="880"/>
      <c r="WSW74" s="880"/>
      <c r="WSX74" s="880"/>
      <c r="WSY74" s="880"/>
      <c r="WSZ74" s="880"/>
      <c r="WTA74" s="880"/>
      <c r="WTB74" s="880"/>
      <c r="WTC74" s="880"/>
      <c r="WTD74" s="880"/>
      <c r="WTE74" s="880"/>
      <c r="WTF74" s="880"/>
      <c r="WTG74" s="880"/>
      <c r="WTH74" s="880"/>
      <c r="WTI74" s="880"/>
      <c r="WTJ74" s="880"/>
      <c r="WTK74" s="880"/>
      <c r="WTL74" s="880"/>
      <c r="WTM74" s="880"/>
      <c r="WTN74" s="880"/>
      <c r="WTO74" s="880"/>
      <c r="WTP74" s="880"/>
      <c r="WTQ74" s="880"/>
      <c r="WTR74" s="880"/>
      <c r="WTS74" s="880"/>
      <c r="WTT74" s="880"/>
      <c r="WTU74" s="880"/>
      <c r="WTV74" s="880"/>
      <c r="WTW74" s="880"/>
      <c r="WTX74" s="880"/>
      <c r="WTY74" s="880"/>
      <c r="WTZ74" s="880"/>
      <c r="WUA74" s="880"/>
      <c r="WUB74" s="880"/>
      <c r="WUC74" s="880"/>
      <c r="WUD74" s="880"/>
      <c r="WUE74" s="880"/>
      <c r="WUF74" s="880"/>
      <c r="WUG74" s="880"/>
      <c r="WUH74" s="880"/>
      <c r="WUI74" s="880"/>
      <c r="WUJ74" s="880"/>
      <c r="WUK74" s="880"/>
      <c r="WUL74" s="880"/>
      <c r="WUM74" s="880"/>
      <c r="WUN74" s="880"/>
      <c r="WUO74" s="880"/>
      <c r="WUP74" s="880"/>
      <c r="WUQ74" s="880"/>
      <c r="WUR74" s="880"/>
      <c r="WUS74" s="880"/>
      <c r="WUT74" s="880"/>
      <c r="WUU74" s="880"/>
      <c r="WUV74" s="880"/>
      <c r="WUW74" s="880"/>
      <c r="WUX74" s="880"/>
      <c r="WUY74" s="880"/>
      <c r="WUZ74" s="880"/>
      <c r="WVA74" s="880"/>
      <c r="WVB74" s="880"/>
      <c r="WVC74" s="880"/>
      <c r="WVD74" s="880"/>
      <c r="WVE74" s="880"/>
      <c r="WVF74" s="880"/>
      <c r="WVG74" s="880"/>
      <c r="WVH74" s="880"/>
      <c r="WVI74" s="880"/>
      <c r="WVJ74" s="880"/>
      <c r="WVK74" s="880"/>
      <c r="WVL74" s="880"/>
      <c r="WVM74" s="880"/>
      <c r="WVN74" s="880"/>
      <c r="WVO74" s="880"/>
      <c r="WVP74" s="880"/>
      <c r="WVQ74" s="880"/>
      <c r="WVR74" s="880"/>
      <c r="WVS74" s="880"/>
      <c r="WVT74" s="880"/>
      <c r="WVU74" s="880"/>
      <c r="WVV74" s="880"/>
      <c r="WVW74" s="880"/>
      <c r="WVX74" s="880"/>
      <c r="WVY74" s="880"/>
      <c r="WVZ74" s="880"/>
      <c r="WWA74" s="880"/>
      <c r="WWB74" s="880"/>
      <c r="WWC74" s="880"/>
      <c r="WWD74" s="880"/>
      <c r="WWE74" s="880"/>
      <c r="WWF74" s="880"/>
      <c r="WWG74" s="880"/>
      <c r="WWH74" s="880"/>
      <c r="WWI74" s="880"/>
      <c r="WWJ74" s="880"/>
      <c r="WWK74" s="880"/>
      <c r="WWL74" s="880"/>
      <c r="WWM74" s="880"/>
      <c r="WWN74" s="880"/>
      <c r="WWO74" s="880"/>
      <c r="WWP74" s="880"/>
      <c r="WWQ74" s="880"/>
      <c r="WWR74" s="880"/>
      <c r="WWS74" s="880"/>
      <c r="WWT74" s="880"/>
      <c r="WWU74" s="880"/>
      <c r="WWV74" s="880"/>
      <c r="WWW74" s="880"/>
      <c r="WWX74" s="880"/>
      <c r="WWY74" s="880"/>
      <c r="WWZ74" s="880"/>
      <c r="WXA74" s="880"/>
      <c r="WXB74" s="880"/>
      <c r="WXC74" s="880"/>
      <c r="WXD74" s="880"/>
      <c r="WXE74" s="880"/>
      <c r="WXF74" s="880"/>
      <c r="WXG74" s="880"/>
      <c r="WXH74" s="880"/>
      <c r="WXI74" s="880"/>
      <c r="WXJ74" s="880"/>
      <c r="WXK74" s="880"/>
      <c r="WXL74" s="880"/>
      <c r="WXM74" s="880"/>
      <c r="WXN74" s="880"/>
      <c r="WXO74" s="880"/>
      <c r="WXP74" s="880"/>
      <c r="WXQ74" s="880"/>
      <c r="WXR74" s="880"/>
      <c r="WXS74" s="880"/>
      <c r="WXT74" s="880"/>
      <c r="WXU74" s="880"/>
      <c r="WXV74" s="880"/>
      <c r="WXW74" s="880"/>
      <c r="WXX74" s="880"/>
      <c r="WXY74" s="880"/>
      <c r="WXZ74" s="880"/>
      <c r="WYA74" s="880"/>
      <c r="WYB74" s="880"/>
      <c r="WYC74" s="880"/>
      <c r="WYD74" s="880"/>
      <c r="WYE74" s="880"/>
      <c r="WYF74" s="880"/>
      <c r="WYG74" s="880"/>
      <c r="WYH74" s="880"/>
      <c r="WYI74" s="880"/>
      <c r="WYJ74" s="880"/>
      <c r="WYK74" s="880"/>
      <c r="WYL74" s="880"/>
      <c r="WYM74" s="880"/>
      <c r="WYN74" s="880"/>
      <c r="WYO74" s="880"/>
      <c r="WYP74" s="880"/>
      <c r="WYQ74" s="880"/>
      <c r="WYR74" s="880"/>
      <c r="WYS74" s="880"/>
      <c r="WYT74" s="880"/>
      <c r="WYU74" s="880"/>
      <c r="WYV74" s="880"/>
      <c r="WYW74" s="880"/>
      <c r="WYX74" s="880"/>
      <c r="WYY74" s="880"/>
      <c r="WYZ74" s="880"/>
      <c r="WZA74" s="880"/>
      <c r="WZB74" s="880"/>
      <c r="WZC74" s="880"/>
      <c r="WZD74" s="880"/>
      <c r="WZE74" s="880"/>
      <c r="WZF74" s="880"/>
      <c r="WZG74" s="880"/>
      <c r="WZH74" s="880"/>
      <c r="WZI74" s="880"/>
      <c r="WZJ74" s="880"/>
      <c r="WZK74" s="880"/>
      <c r="WZL74" s="880"/>
      <c r="WZM74" s="880"/>
      <c r="WZN74" s="880"/>
      <c r="WZO74" s="880"/>
      <c r="WZP74" s="880"/>
      <c r="WZQ74" s="880"/>
      <c r="WZR74" s="880"/>
      <c r="WZS74" s="880"/>
      <c r="WZT74" s="880"/>
      <c r="WZU74" s="880"/>
      <c r="WZV74" s="880"/>
      <c r="WZW74" s="880"/>
      <c r="WZX74" s="880"/>
      <c r="WZY74" s="880"/>
      <c r="WZZ74" s="880"/>
      <c r="XAA74" s="880"/>
      <c r="XAB74" s="880"/>
      <c r="XAC74" s="880"/>
      <c r="XAD74" s="880"/>
      <c r="XAE74" s="880"/>
      <c r="XAF74" s="880"/>
      <c r="XAG74" s="880"/>
      <c r="XAH74" s="880"/>
      <c r="XAI74" s="880"/>
      <c r="XAJ74" s="880"/>
      <c r="XAK74" s="880"/>
      <c r="XAL74" s="880"/>
      <c r="XAM74" s="880"/>
      <c r="XAN74" s="880"/>
      <c r="XAO74" s="880"/>
      <c r="XAP74" s="880"/>
      <c r="XAQ74" s="880"/>
      <c r="XAR74" s="880"/>
      <c r="XAS74" s="880"/>
      <c r="XAT74" s="880"/>
      <c r="XAU74" s="880"/>
      <c r="XAV74" s="880"/>
      <c r="XAW74" s="880"/>
      <c r="XAX74" s="880"/>
      <c r="XAY74" s="880"/>
      <c r="XAZ74" s="880"/>
      <c r="XBA74" s="880"/>
      <c r="XBB74" s="880"/>
      <c r="XBC74" s="880"/>
      <c r="XBD74" s="880"/>
      <c r="XBE74" s="880"/>
      <c r="XBF74" s="880"/>
      <c r="XBG74" s="880"/>
      <c r="XBH74" s="880"/>
      <c r="XBI74" s="880"/>
      <c r="XBJ74" s="880"/>
      <c r="XBK74" s="880"/>
      <c r="XBL74" s="880"/>
      <c r="XBM74" s="880"/>
      <c r="XBN74" s="880"/>
      <c r="XBO74" s="880"/>
      <c r="XBP74" s="880"/>
      <c r="XBQ74" s="880"/>
      <c r="XBR74" s="880"/>
      <c r="XBS74" s="880"/>
      <c r="XBT74" s="880"/>
      <c r="XBU74" s="880"/>
      <c r="XBV74" s="880"/>
      <c r="XBW74" s="880"/>
      <c r="XBX74" s="880"/>
      <c r="XBY74" s="880"/>
      <c r="XBZ74" s="880"/>
      <c r="XCA74" s="880"/>
      <c r="XCB74" s="880"/>
      <c r="XCC74" s="880"/>
      <c r="XCD74" s="880"/>
      <c r="XCE74" s="880"/>
      <c r="XCF74" s="880"/>
      <c r="XCG74" s="880"/>
      <c r="XCH74" s="880"/>
      <c r="XCI74" s="880"/>
      <c r="XCJ74" s="880"/>
      <c r="XCK74" s="880"/>
      <c r="XCL74" s="880"/>
      <c r="XCM74" s="880"/>
      <c r="XCN74" s="880"/>
      <c r="XCO74" s="880"/>
      <c r="XCP74" s="880"/>
      <c r="XCQ74" s="880"/>
      <c r="XCR74" s="880"/>
      <c r="XCS74" s="880"/>
      <c r="XCT74" s="880"/>
      <c r="XCU74" s="880"/>
      <c r="XCV74" s="880"/>
      <c r="XCW74" s="880"/>
      <c r="XCX74" s="880"/>
      <c r="XCY74" s="880"/>
      <c r="XCZ74" s="880"/>
      <c r="XDA74" s="880"/>
      <c r="XDB74" s="880"/>
      <c r="XDC74" s="880"/>
      <c r="XDD74" s="880"/>
      <c r="XDE74" s="880"/>
      <c r="XDF74" s="880"/>
      <c r="XDG74" s="880"/>
      <c r="XDH74" s="880"/>
      <c r="XDI74" s="880"/>
      <c r="XDJ74" s="880"/>
      <c r="XDK74" s="880"/>
      <c r="XDL74" s="880"/>
      <c r="XDM74" s="880"/>
      <c r="XDN74" s="880"/>
      <c r="XDO74" s="880"/>
      <c r="XDP74" s="880"/>
      <c r="XDQ74" s="880"/>
      <c r="XDR74" s="880"/>
      <c r="XDS74" s="880"/>
      <c r="XDT74" s="880"/>
      <c r="XDU74" s="880"/>
      <c r="XDV74" s="880"/>
      <c r="XDW74" s="880"/>
      <c r="XDX74" s="880"/>
      <c r="XDY74" s="880"/>
      <c r="XDZ74" s="880"/>
      <c r="XEA74" s="880"/>
      <c r="XEB74" s="880"/>
      <c r="XEC74" s="880"/>
      <c r="XED74" s="880"/>
      <c r="XEE74" s="880"/>
      <c r="XEF74" s="880"/>
      <c r="XEG74" s="880"/>
      <c r="XEH74" s="880"/>
      <c r="XEI74" s="880"/>
      <c r="XEJ74" s="880"/>
      <c r="XEK74" s="880"/>
      <c r="XEL74" s="880"/>
      <c r="XEM74" s="880"/>
      <c r="XEN74" s="880"/>
      <c r="XEO74" s="880"/>
      <c r="XEP74" s="880"/>
      <c r="XEQ74" s="880"/>
      <c r="XER74" s="880"/>
      <c r="XES74" s="880"/>
      <c r="XET74" s="880"/>
      <c r="XEU74" s="880"/>
      <c r="XEV74" s="880"/>
      <c r="XEW74" s="880"/>
      <c r="XEX74" s="880"/>
      <c r="XEY74" s="880"/>
      <c r="XEZ74" s="880"/>
      <c r="XFA74" s="880"/>
      <c r="XFB74" s="880"/>
      <c r="XFC74" s="880"/>
    </row>
    <row r="75" spans="1:1023 1025:2047 2049:3071 3073:4095 4097:5119 5121:6143 6145:7167 7169:8191 8193:9215 9217:10239 10241:11263 11265:12287 12289:13311 13313:14335 14337:15359 15361:16383" s="155" customFormat="1">
      <c r="A75" s="880" t="s">
        <v>2771</v>
      </c>
      <c r="B75" s="880"/>
      <c r="C75" s="890"/>
      <c r="D75" s="880"/>
      <c r="E75" s="880"/>
      <c r="F75" s="880"/>
      <c r="G75" s="880"/>
      <c r="H75" s="880"/>
      <c r="I75" s="880"/>
      <c r="J75" s="880"/>
      <c r="K75" s="880"/>
      <c r="L75" s="880"/>
      <c r="M75" s="880"/>
      <c r="N75" s="880"/>
      <c r="O75" s="880"/>
      <c r="P75" s="880"/>
      <c r="Q75" s="880"/>
      <c r="R75" s="880"/>
      <c r="S75" s="880"/>
      <c r="T75" s="880"/>
      <c r="U75" s="880"/>
      <c r="V75" s="880"/>
      <c r="W75" s="880"/>
      <c r="X75" s="880"/>
      <c r="Y75" s="880"/>
      <c r="Z75" s="880"/>
      <c r="AA75" s="880"/>
      <c r="AB75" s="880"/>
      <c r="AC75" s="880"/>
      <c r="AD75" s="880"/>
      <c r="AE75" s="880"/>
      <c r="AF75" s="880"/>
      <c r="AG75" s="880"/>
      <c r="AH75" s="880"/>
      <c r="AI75" s="880"/>
      <c r="AJ75" s="880"/>
      <c r="AK75" s="880"/>
      <c r="AL75" s="880"/>
      <c r="AM75" s="880"/>
      <c r="AN75" s="880"/>
      <c r="AO75" s="880"/>
      <c r="AP75" s="880"/>
      <c r="AQ75" s="880"/>
      <c r="AR75" s="880"/>
      <c r="AS75" s="880"/>
      <c r="AT75" s="880"/>
      <c r="AU75" s="880"/>
      <c r="AV75" s="880"/>
      <c r="AW75" s="880"/>
      <c r="AX75" s="880"/>
      <c r="AY75" s="880"/>
      <c r="AZ75" s="880"/>
      <c r="BA75" s="880"/>
      <c r="BB75" s="880"/>
      <c r="BC75" s="880"/>
      <c r="BD75" s="880"/>
      <c r="BE75" s="880"/>
      <c r="BF75" s="880"/>
      <c r="BG75" s="880"/>
      <c r="BH75" s="880"/>
      <c r="BI75" s="880"/>
      <c r="BJ75" s="880"/>
      <c r="BK75" s="880"/>
      <c r="BL75" s="880"/>
      <c r="BM75" s="880"/>
      <c r="BN75" s="880"/>
      <c r="BO75" s="880"/>
      <c r="BP75" s="880"/>
      <c r="BQ75" s="880"/>
      <c r="BR75" s="880"/>
      <c r="BS75" s="880"/>
      <c r="BT75" s="880"/>
      <c r="BU75" s="880"/>
      <c r="BV75" s="880"/>
      <c r="BW75" s="880"/>
      <c r="BX75" s="880"/>
      <c r="BY75" s="880"/>
      <c r="BZ75" s="880"/>
      <c r="CA75" s="880"/>
      <c r="CB75" s="880"/>
      <c r="CC75" s="880"/>
      <c r="CD75" s="880"/>
      <c r="CE75" s="880"/>
      <c r="CF75" s="880"/>
      <c r="CG75" s="880"/>
      <c r="CH75" s="880"/>
      <c r="CI75" s="880"/>
      <c r="CJ75" s="880"/>
      <c r="CK75" s="880"/>
      <c r="CL75" s="880"/>
      <c r="CM75" s="880"/>
      <c r="CN75" s="880"/>
      <c r="CO75" s="880"/>
      <c r="CP75" s="880"/>
      <c r="CQ75" s="880"/>
      <c r="CR75" s="880"/>
      <c r="CS75" s="880"/>
      <c r="CT75" s="880"/>
      <c r="CU75" s="880"/>
      <c r="CV75" s="880"/>
      <c r="CW75" s="880"/>
      <c r="CX75" s="880"/>
      <c r="CY75" s="880"/>
      <c r="CZ75" s="880"/>
      <c r="DA75" s="880"/>
      <c r="DB75" s="880"/>
      <c r="DC75" s="880"/>
      <c r="DD75" s="880"/>
      <c r="DE75" s="880"/>
      <c r="DF75" s="880"/>
      <c r="DG75" s="880"/>
      <c r="DH75" s="880"/>
      <c r="DI75" s="880"/>
      <c r="DJ75" s="880"/>
      <c r="DK75" s="880"/>
      <c r="DL75" s="880"/>
      <c r="DM75" s="880"/>
      <c r="DN75" s="880"/>
      <c r="DO75" s="880"/>
      <c r="DP75" s="880"/>
      <c r="DQ75" s="880"/>
      <c r="DR75" s="880"/>
      <c r="DS75" s="880"/>
      <c r="DT75" s="880"/>
      <c r="DU75" s="880"/>
      <c r="DV75" s="880"/>
      <c r="DW75" s="880"/>
      <c r="DX75" s="880"/>
      <c r="DY75" s="880"/>
      <c r="DZ75" s="880"/>
      <c r="EA75" s="880"/>
      <c r="EB75" s="880"/>
      <c r="EC75" s="880"/>
      <c r="ED75" s="880"/>
      <c r="EE75" s="880"/>
      <c r="EF75" s="880"/>
      <c r="EG75" s="880"/>
      <c r="EH75" s="880"/>
      <c r="EI75" s="880"/>
      <c r="EJ75" s="880"/>
      <c r="EK75" s="880"/>
      <c r="EL75" s="880"/>
      <c r="EM75" s="880"/>
      <c r="EN75" s="880"/>
      <c r="EO75" s="880"/>
      <c r="EP75" s="880"/>
      <c r="EQ75" s="880"/>
      <c r="ER75" s="880"/>
      <c r="ES75" s="880"/>
      <c r="ET75" s="880"/>
      <c r="EU75" s="880"/>
      <c r="EV75" s="880"/>
      <c r="EW75" s="880"/>
      <c r="EX75" s="880"/>
      <c r="EY75" s="880"/>
      <c r="EZ75" s="880"/>
      <c r="FA75" s="880"/>
      <c r="FB75" s="880"/>
      <c r="FC75" s="880"/>
      <c r="FD75" s="880"/>
      <c r="FE75" s="880"/>
      <c r="FF75" s="880"/>
      <c r="FG75" s="880"/>
      <c r="FH75" s="880"/>
      <c r="FI75" s="880"/>
      <c r="FJ75" s="880"/>
      <c r="FK75" s="880"/>
      <c r="FL75" s="880"/>
      <c r="FM75" s="880"/>
      <c r="FN75" s="880"/>
      <c r="FO75" s="880"/>
      <c r="FP75" s="880"/>
      <c r="FQ75" s="880"/>
      <c r="FR75" s="880"/>
      <c r="FS75" s="880"/>
      <c r="FT75" s="880"/>
      <c r="FU75" s="880"/>
      <c r="FV75" s="880"/>
      <c r="FW75" s="880"/>
      <c r="FX75" s="880"/>
      <c r="FY75" s="880"/>
      <c r="FZ75" s="880"/>
      <c r="GA75" s="880"/>
      <c r="GB75" s="880"/>
      <c r="GC75" s="880"/>
      <c r="GD75" s="880"/>
      <c r="GE75" s="880"/>
      <c r="GF75" s="880"/>
      <c r="GG75" s="880"/>
      <c r="GH75" s="880"/>
      <c r="GI75" s="880"/>
      <c r="GJ75" s="880"/>
      <c r="GK75" s="880"/>
      <c r="GL75" s="880"/>
      <c r="GM75" s="880"/>
      <c r="GN75" s="880"/>
      <c r="GO75" s="880"/>
      <c r="GP75" s="880"/>
      <c r="GQ75" s="880"/>
      <c r="GR75" s="880"/>
      <c r="GS75" s="880"/>
      <c r="GT75" s="880"/>
      <c r="GU75" s="880"/>
      <c r="GV75" s="880"/>
      <c r="GW75" s="880"/>
      <c r="GX75" s="880"/>
      <c r="GY75" s="880"/>
      <c r="GZ75" s="880"/>
      <c r="HA75" s="880"/>
      <c r="HB75" s="880"/>
      <c r="HC75" s="880"/>
      <c r="HD75" s="880"/>
      <c r="HE75" s="880"/>
      <c r="HF75" s="880"/>
      <c r="HG75" s="880"/>
      <c r="HH75" s="880"/>
      <c r="HI75" s="880"/>
      <c r="HJ75" s="880"/>
      <c r="HK75" s="880"/>
      <c r="HL75" s="880"/>
      <c r="HM75" s="880"/>
      <c r="HN75" s="880"/>
      <c r="HO75" s="880"/>
      <c r="HP75" s="880"/>
      <c r="HQ75" s="880"/>
      <c r="HR75" s="880"/>
      <c r="HS75" s="880"/>
      <c r="HT75" s="880"/>
      <c r="HU75" s="880"/>
      <c r="HV75" s="880"/>
      <c r="HW75" s="880"/>
      <c r="HX75" s="880"/>
      <c r="HY75" s="880"/>
      <c r="HZ75" s="880"/>
      <c r="IA75" s="880"/>
      <c r="IB75" s="880"/>
      <c r="IC75" s="880"/>
      <c r="ID75" s="880"/>
      <c r="IE75" s="880"/>
      <c r="IF75" s="880"/>
      <c r="IG75" s="880"/>
      <c r="IH75" s="880"/>
      <c r="II75" s="880"/>
      <c r="IJ75" s="880"/>
      <c r="IK75" s="880"/>
      <c r="IL75" s="880"/>
      <c r="IM75" s="880"/>
      <c r="IN75" s="880"/>
      <c r="IO75" s="880"/>
      <c r="IP75" s="880"/>
      <c r="IQ75" s="880"/>
      <c r="IR75" s="880"/>
      <c r="IS75" s="880"/>
      <c r="IT75" s="880"/>
      <c r="IU75" s="880"/>
      <c r="IV75" s="880"/>
      <c r="IW75" s="880"/>
      <c r="IX75" s="880"/>
      <c r="IY75" s="880"/>
      <c r="IZ75" s="880"/>
      <c r="JA75" s="880"/>
      <c r="JB75" s="880"/>
      <c r="JC75" s="880"/>
      <c r="JD75" s="880"/>
      <c r="JE75" s="880"/>
      <c r="JF75" s="880"/>
      <c r="JG75" s="880"/>
      <c r="JH75" s="880"/>
      <c r="JI75" s="880"/>
      <c r="JJ75" s="880"/>
      <c r="JK75" s="880"/>
      <c r="JL75" s="880"/>
      <c r="JM75" s="880"/>
      <c r="JN75" s="880"/>
      <c r="JO75" s="880"/>
      <c r="JP75" s="880"/>
      <c r="JQ75" s="880"/>
      <c r="JR75" s="880"/>
      <c r="JS75" s="880"/>
      <c r="JT75" s="880"/>
      <c r="JU75" s="880"/>
      <c r="JV75" s="880"/>
      <c r="JW75" s="880"/>
      <c r="JX75" s="880"/>
      <c r="JY75" s="880"/>
      <c r="JZ75" s="880"/>
      <c r="KA75" s="880"/>
      <c r="KB75" s="880"/>
      <c r="KC75" s="880"/>
      <c r="KD75" s="880"/>
      <c r="KE75" s="880"/>
      <c r="KF75" s="880"/>
      <c r="KG75" s="880"/>
      <c r="KH75" s="880"/>
      <c r="KI75" s="880"/>
      <c r="KJ75" s="880"/>
      <c r="KK75" s="880"/>
      <c r="KL75" s="880"/>
      <c r="KM75" s="880"/>
      <c r="KN75" s="880"/>
      <c r="KO75" s="880"/>
      <c r="KP75" s="880"/>
      <c r="KQ75" s="880"/>
      <c r="KR75" s="880"/>
      <c r="KS75" s="880"/>
      <c r="KT75" s="880"/>
      <c r="KU75" s="880"/>
      <c r="KV75" s="880"/>
      <c r="KW75" s="880"/>
      <c r="KX75" s="880"/>
      <c r="KY75" s="880"/>
      <c r="KZ75" s="880"/>
      <c r="LA75" s="880"/>
      <c r="LB75" s="880"/>
      <c r="LC75" s="880"/>
      <c r="LD75" s="880"/>
      <c r="LE75" s="880"/>
      <c r="LF75" s="880"/>
      <c r="LG75" s="880"/>
      <c r="LH75" s="880"/>
      <c r="LI75" s="880"/>
      <c r="LJ75" s="880"/>
      <c r="LK75" s="880"/>
      <c r="LL75" s="880"/>
      <c r="LM75" s="880"/>
      <c r="LN75" s="880"/>
      <c r="LO75" s="880"/>
      <c r="LP75" s="880"/>
      <c r="LQ75" s="880"/>
      <c r="LR75" s="880"/>
      <c r="LS75" s="880"/>
      <c r="LT75" s="880"/>
      <c r="LU75" s="880"/>
      <c r="LV75" s="880"/>
      <c r="LW75" s="880"/>
      <c r="LX75" s="880"/>
      <c r="LY75" s="880"/>
      <c r="LZ75" s="880"/>
      <c r="MA75" s="880"/>
      <c r="MB75" s="880"/>
      <c r="MC75" s="880"/>
      <c r="MD75" s="880"/>
      <c r="ME75" s="880"/>
      <c r="MF75" s="880"/>
      <c r="MG75" s="880"/>
      <c r="MH75" s="880"/>
      <c r="MI75" s="880"/>
      <c r="MJ75" s="880"/>
      <c r="MK75" s="880"/>
      <c r="ML75" s="880"/>
      <c r="MM75" s="880"/>
      <c r="MN75" s="880"/>
      <c r="MO75" s="880"/>
      <c r="MP75" s="880"/>
      <c r="MQ75" s="880"/>
      <c r="MR75" s="880"/>
      <c r="MS75" s="880"/>
      <c r="MT75" s="880"/>
      <c r="MU75" s="880"/>
      <c r="MV75" s="880"/>
      <c r="MW75" s="880"/>
      <c r="MX75" s="880"/>
      <c r="MY75" s="880"/>
      <c r="MZ75" s="880"/>
      <c r="NA75" s="880"/>
      <c r="NB75" s="880"/>
      <c r="NC75" s="880"/>
      <c r="ND75" s="880"/>
      <c r="NE75" s="880"/>
      <c r="NF75" s="880"/>
      <c r="NG75" s="880"/>
      <c r="NH75" s="880"/>
      <c r="NI75" s="880"/>
      <c r="NJ75" s="880"/>
      <c r="NK75" s="880"/>
      <c r="NL75" s="880"/>
      <c r="NM75" s="880"/>
      <c r="NN75" s="880"/>
      <c r="NO75" s="880"/>
      <c r="NP75" s="880"/>
      <c r="NQ75" s="880"/>
      <c r="NR75" s="880"/>
      <c r="NS75" s="880"/>
      <c r="NT75" s="880"/>
      <c r="NU75" s="880"/>
      <c r="NV75" s="880"/>
      <c r="NW75" s="880"/>
      <c r="NX75" s="880"/>
      <c r="NY75" s="880"/>
      <c r="NZ75" s="880"/>
      <c r="OA75" s="880"/>
      <c r="OB75" s="880"/>
      <c r="OC75" s="880"/>
      <c r="OD75" s="880"/>
      <c r="OE75" s="880"/>
      <c r="OF75" s="880"/>
      <c r="OG75" s="880"/>
      <c r="OH75" s="880"/>
      <c r="OI75" s="880"/>
      <c r="OJ75" s="880"/>
      <c r="OK75" s="880"/>
      <c r="OL75" s="880"/>
      <c r="OM75" s="880"/>
      <c r="ON75" s="880"/>
      <c r="OO75" s="880"/>
      <c r="OP75" s="880"/>
      <c r="OQ75" s="880"/>
      <c r="OR75" s="880"/>
      <c r="OS75" s="880"/>
      <c r="OT75" s="880"/>
      <c r="OU75" s="880"/>
      <c r="OV75" s="880"/>
      <c r="OW75" s="880"/>
      <c r="OX75" s="880"/>
      <c r="OY75" s="880"/>
      <c r="OZ75" s="880"/>
      <c r="PA75" s="880"/>
      <c r="PB75" s="880"/>
      <c r="PC75" s="880"/>
      <c r="PD75" s="880"/>
      <c r="PE75" s="880"/>
      <c r="PF75" s="880"/>
      <c r="PG75" s="880"/>
      <c r="PH75" s="880"/>
      <c r="PI75" s="880"/>
      <c r="PJ75" s="880"/>
      <c r="PK75" s="880"/>
      <c r="PL75" s="880"/>
      <c r="PM75" s="880"/>
      <c r="PN75" s="880"/>
      <c r="PO75" s="880"/>
      <c r="PP75" s="880"/>
      <c r="PQ75" s="880"/>
      <c r="PR75" s="880"/>
      <c r="PS75" s="880"/>
      <c r="PT75" s="880"/>
      <c r="PU75" s="880"/>
      <c r="PV75" s="880"/>
      <c r="PW75" s="880"/>
      <c r="PX75" s="880"/>
      <c r="PY75" s="880"/>
      <c r="PZ75" s="880"/>
      <c r="QA75" s="880"/>
      <c r="QB75" s="880"/>
      <c r="QC75" s="880"/>
      <c r="QD75" s="880"/>
      <c r="QE75" s="880"/>
      <c r="QF75" s="880"/>
      <c r="QG75" s="880"/>
      <c r="QH75" s="880"/>
      <c r="QI75" s="880"/>
      <c r="QJ75" s="880"/>
      <c r="QK75" s="880"/>
      <c r="QL75" s="880"/>
      <c r="QM75" s="880"/>
      <c r="QN75" s="880"/>
      <c r="QO75" s="880"/>
      <c r="QP75" s="880"/>
      <c r="QQ75" s="880"/>
      <c r="QR75" s="880"/>
      <c r="QS75" s="880"/>
      <c r="QT75" s="880"/>
      <c r="QU75" s="880"/>
      <c r="QV75" s="880"/>
      <c r="QW75" s="880"/>
      <c r="QX75" s="880"/>
      <c r="QY75" s="880"/>
      <c r="QZ75" s="880"/>
      <c r="RA75" s="880"/>
      <c r="RB75" s="880"/>
      <c r="RC75" s="880"/>
      <c r="RD75" s="880"/>
      <c r="RE75" s="880"/>
      <c r="RF75" s="880"/>
      <c r="RG75" s="880"/>
      <c r="RH75" s="880"/>
      <c r="RI75" s="880"/>
      <c r="RJ75" s="880"/>
      <c r="RK75" s="880"/>
      <c r="RL75" s="880"/>
      <c r="RM75" s="880"/>
      <c r="RN75" s="880"/>
      <c r="RO75" s="880"/>
      <c r="RP75" s="880"/>
      <c r="RQ75" s="880"/>
      <c r="RR75" s="880"/>
      <c r="RS75" s="880"/>
      <c r="RT75" s="880"/>
      <c r="RU75" s="880"/>
      <c r="RV75" s="880"/>
      <c r="RW75" s="880"/>
      <c r="RX75" s="880"/>
      <c r="RY75" s="880"/>
      <c r="RZ75" s="880"/>
      <c r="SA75" s="880"/>
      <c r="SB75" s="880"/>
      <c r="SC75" s="880"/>
      <c r="SD75" s="880"/>
      <c r="SE75" s="880"/>
      <c r="SF75" s="880"/>
      <c r="SG75" s="880"/>
      <c r="SH75" s="880"/>
      <c r="SI75" s="880"/>
      <c r="SJ75" s="880"/>
      <c r="SK75" s="880"/>
      <c r="SL75" s="880"/>
      <c r="SM75" s="880"/>
      <c r="SN75" s="880"/>
      <c r="SO75" s="880"/>
      <c r="SP75" s="880"/>
      <c r="SQ75" s="880"/>
      <c r="SR75" s="880"/>
      <c r="SS75" s="880"/>
      <c r="ST75" s="880"/>
      <c r="SU75" s="880"/>
      <c r="SV75" s="880"/>
      <c r="SW75" s="880"/>
      <c r="SX75" s="880"/>
      <c r="SY75" s="880"/>
      <c r="SZ75" s="880"/>
      <c r="TA75" s="880"/>
      <c r="TB75" s="880"/>
      <c r="TC75" s="880"/>
      <c r="TD75" s="880"/>
      <c r="TE75" s="880"/>
      <c r="TF75" s="880"/>
      <c r="TG75" s="880"/>
      <c r="TH75" s="880"/>
      <c r="TI75" s="880"/>
      <c r="TJ75" s="880"/>
      <c r="TK75" s="880"/>
      <c r="TL75" s="880"/>
      <c r="TM75" s="880"/>
      <c r="TN75" s="880"/>
      <c r="TO75" s="880"/>
      <c r="TP75" s="880"/>
      <c r="TQ75" s="880"/>
      <c r="TR75" s="880"/>
      <c r="TS75" s="880"/>
      <c r="TT75" s="880"/>
      <c r="TU75" s="880"/>
      <c r="TV75" s="880"/>
      <c r="TW75" s="880"/>
      <c r="TX75" s="880"/>
      <c r="TY75" s="880"/>
      <c r="TZ75" s="880"/>
      <c r="UA75" s="880"/>
      <c r="UB75" s="880"/>
      <c r="UC75" s="880"/>
      <c r="UD75" s="880"/>
      <c r="UE75" s="880"/>
      <c r="UF75" s="880"/>
      <c r="UG75" s="880"/>
      <c r="UH75" s="880"/>
      <c r="UI75" s="880"/>
      <c r="UJ75" s="880"/>
      <c r="UK75" s="880"/>
      <c r="UL75" s="880"/>
      <c r="UM75" s="880"/>
      <c r="UN75" s="880"/>
      <c r="UO75" s="880"/>
      <c r="UP75" s="880"/>
      <c r="UQ75" s="880"/>
      <c r="UR75" s="880"/>
      <c r="US75" s="880"/>
      <c r="UT75" s="880"/>
      <c r="UU75" s="880"/>
      <c r="UV75" s="880"/>
      <c r="UW75" s="880"/>
      <c r="UX75" s="880"/>
      <c r="UY75" s="880"/>
      <c r="UZ75" s="880"/>
      <c r="VA75" s="880"/>
      <c r="VB75" s="880"/>
      <c r="VC75" s="880"/>
      <c r="VD75" s="880"/>
      <c r="VE75" s="880"/>
      <c r="VF75" s="880"/>
      <c r="VG75" s="880"/>
      <c r="VH75" s="880"/>
      <c r="VI75" s="880"/>
      <c r="VJ75" s="880"/>
      <c r="VK75" s="880"/>
      <c r="VL75" s="880"/>
      <c r="VM75" s="880"/>
      <c r="VN75" s="880"/>
      <c r="VO75" s="880"/>
      <c r="VP75" s="880"/>
      <c r="VQ75" s="880"/>
      <c r="VR75" s="880"/>
      <c r="VS75" s="880"/>
      <c r="VT75" s="880"/>
      <c r="VU75" s="880"/>
      <c r="VV75" s="880"/>
      <c r="VW75" s="880"/>
      <c r="VX75" s="880"/>
      <c r="VY75" s="880"/>
      <c r="VZ75" s="880"/>
      <c r="WA75" s="880"/>
      <c r="WB75" s="880"/>
      <c r="WC75" s="880"/>
      <c r="WD75" s="880"/>
      <c r="WE75" s="880"/>
      <c r="WF75" s="880"/>
      <c r="WG75" s="880"/>
      <c r="WH75" s="880"/>
      <c r="WI75" s="880"/>
      <c r="WJ75" s="880"/>
      <c r="WK75" s="880"/>
      <c r="WL75" s="880"/>
      <c r="WM75" s="880"/>
      <c r="WN75" s="880"/>
      <c r="WO75" s="880"/>
      <c r="WP75" s="880"/>
      <c r="WQ75" s="880"/>
      <c r="WR75" s="880"/>
      <c r="WS75" s="880"/>
      <c r="WT75" s="880"/>
      <c r="WU75" s="880"/>
      <c r="WV75" s="880"/>
      <c r="WW75" s="880"/>
      <c r="WX75" s="880"/>
      <c r="WY75" s="880"/>
      <c r="WZ75" s="880"/>
      <c r="XA75" s="880"/>
      <c r="XB75" s="880"/>
      <c r="XC75" s="880"/>
      <c r="XD75" s="880"/>
      <c r="XE75" s="880"/>
      <c r="XF75" s="880"/>
      <c r="XG75" s="880"/>
      <c r="XH75" s="880"/>
      <c r="XI75" s="880"/>
      <c r="XJ75" s="880"/>
      <c r="XK75" s="880"/>
      <c r="XL75" s="880"/>
      <c r="XM75" s="880"/>
      <c r="XN75" s="880"/>
      <c r="XO75" s="880"/>
      <c r="XP75" s="880"/>
      <c r="XQ75" s="880"/>
      <c r="XR75" s="880"/>
      <c r="XS75" s="880"/>
      <c r="XT75" s="880"/>
      <c r="XU75" s="880"/>
      <c r="XV75" s="880"/>
      <c r="XW75" s="880"/>
      <c r="XX75" s="880"/>
      <c r="XY75" s="880"/>
      <c r="XZ75" s="880"/>
      <c r="YA75" s="880"/>
      <c r="YB75" s="880"/>
      <c r="YC75" s="880"/>
      <c r="YD75" s="880"/>
      <c r="YE75" s="880"/>
      <c r="YF75" s="880"/>
      <c r="YG75" s="880"/>
      <c r="YH75" s="880"/>
      <c r="YI75" s="880"/>
      <c r="YJ75" s="880"/>
      <c r="YK75" s="880"/>
      <c r="YL75" s="880"/>
      <c r="YM75" s="880"/>
      <c r="YN75" s="880"/>
      <c r="YO75" s="880"/>
      <c r="YP75" s="880"/>
      <c r="YQ75" s="880"/>
      <c r="YR75" s="880"/>
      <c r="YS75" s="880"/>
      <c r="YT75" s="880"/>
      <c r="YU75" s="880"/>
      <c r="YV75" s="880"/>
      <c r="YW75" s="880"/>
      <c r="YX75" s="880"/>
      <c r="YY75" s="880"/>
      <c r="YZ75" s="880"/>
      <c r="ZA75" s="880"/>
      <c r="ZB75" s="880"/>
      <c r="ZC75" s="880"/>
      <c r="ZD75" s="880"/>
      <c r="ZE75" s="880"/>
      <c r="ZF75" s="880"/>
      <c r="ZG75" s="880"/>
      <c r="ZH75" s="880"/>
      <c r="ZI75" s="880"/>
      <c r="ZJ75" s="880"/>
      <c r="ZK75" s="880"/>
      <c r="ZL75" s="880"/>
      <c r="ZM75" s="880"/>
      <c r="ZN75" s="880"/>
      <c r="ZO75" s="880"/>
      <c r="ZP75" s="880"/>
      <c r="ZQ75" s="880"/>
      <c r="ZR75" s="880"/>
      <c r="ZS75" s="880"/>
      <c r="ZT75" s="880"/>
      <c r="ZU75" s="880"/>
      <c r="ZV75" s="880"/>
      <c r="ZW75" s="880"/>
      <c r="ZX75" s="880"/>
      <c r="ZY75" s="880"/>
      <c r="ZZ75" s="880"/>
      <c r="AAA75" s="880"/>
      <c r="AAB75" s="880"/>
      <c r="AAC75" s="880"/>
      <c r="AAD75" s="880"/>
      <c r="AAE75" s="880"/>
      <c r="AAF75" s="880"/>
      <c r="AAG75" s="880"/>
      <c r="AAH75" s="880"/>
      <c r="AAI75" s="880"/>
      <c r="AAJ75" s="880"/>
      <c r="AAK75" s="880"/>
      <c r="AAL75" s="880"/>
      <c r="AAM75" s="880"/>
      <c r="AAN75" s="880"/>
      <c r="AAO75" s="880"/>
      <c r="AAP75" s="880"/>
      <c r="AAQ75" s="880"/>
      <c r="AAR75" s="880"/>
      <c r="AAS75" s="880"/>
      <c r="AAT75" s="880"/>
      <c r="AAU75" s="880"/>
      <c r="AAV75" s="880"/>
      <c r="AAW75" s="880"/>
      <c r="AAX75" s="880"/>
      <c r="AAY75" s="880"/>
      <c r="AAZ75" s="880"/>
      <c r="ABA75" s="880"/>
      <c r="ABB75" s="880"/>
      <c r="ABC75" s="880"/>
      <c r="ABD75" s="880"/>
      <c r="ABE75" s="880"/>
      <c r="ABF75" s="880"/>
      <c r="ABG75" s="880"/>
      <c r="ABH75" s="880"/>
      <c r="ABI75" s="880"/>
      <c r="ABJ75" s="880"/>
      <c r="ABK75" s="880"/>
      <c r="ABL75" s="880"/>
      <c r="ABM75" s="880"/>
      <c r="ABN75" s="880"/>
      <c r="ABO75" s="880"/>
      <c r="ABP75" s="880"/>
      <c r="ABQ75" s="880"/>
      <c r="ABR75" s="880"/>
      <c r="ABS75" s="880"/>
      <c r="ABT75" s="880"/>
      <c r="ABU75" s="880"/>
      <c r="ABV75" s="880"/>
      <c r="ABW75" s="880"/>
      <c r="ABX75" s="880"/>
      <c r="ABY75" s="880"/>
      <c r="ABZ75" s="880"/>
      <c r="ACA75" s="880"/>
      <c r="ACB75" s="880"/>
      <c r="ACC75" s="880"/>
      <c r="ACD75" s="880"/>
      <c r="ACE75" s="880"/>
      <c r="ACF75" s="880"/>
      <c r="ACG75" s="880"/>
      <c r="ACH75" s="880"/>
      <c r="ACI75" s="880"/>
      <c r="ACJ75" s="880"/>
      <c r="ACK75" s="880"/>
      <c r="ACL75" s="880"/>
      <c r="ACM75" s="880"/>
      <c r="ACN75" s="880"/>
      <c r="ACO75" s="880"/>
      <c r="ACP75" s="880"/>
      <c r="ACQ75" s="880"/>
      <c r="ACR75" s="880"/>
      <c r="ACS75" s="880"/>
      <c r="ACT75" s="880"/>
      <c r="ACU75" s="880"/>
      <c r="ACV75" s="880"/>
      <c r="ACW75" s="880"/>
      <c r="ACX75" s="880"/>
      <c r="ACY75" s="880"/>
      <c r="ACZ75" s="880"/>
      <c r="ADA75" s="880"/>
      <c r="ADB75" s="880"/>
      <c r="ADC75" s="880"/>
      <c r="ADD75" s="880"/>
      <c r="ADE75" s="880"/>
      <c r="ADF75" s="880"/>
      <c r="ADG75" s="880"/>
      <c r="ADH75" s="880"/>
      <c r="ADI75" s="880"/>
      <c r="ADJ75" s="880"/>
      <c r="ADK75" s="880"/>
      <c r="ADL75" s="880"/>
      <c r="ADM75" s="880"/>
      <c r="ADN75" s="880"/>
      <c r="ADO75" s="880"/>
      <c r="ADP75" s="880"/>
      <c r="ADQ75" s="880"/>
      <c r="ADR75" s="880"/>
      <c r="ADS75" s="880"/>
      <c r="ADT75" s="880"/>
      <c r="ADU75" s="880"/>
      <c r="ADV75" s="880"/>
      <c r="ADW75" s="880"/>
      <c r="ADX75" s="880"/>
      <c r="ADY75" s="880"/>
      <c r="ADZ75" s="880"/>
      <c r="AEA75" s="880"/>
      <c r="AEB75" s="880"/>
      <c r="AEC75" s="880"/>
      <c r="AED75" s="880"/>
      <c r="AEE75" s="880"/>
      <c r="AEF75" s="880"/>
      <c r="AEG75" s="880"/>
      <c r="AEH75" s="880"/>
      <c r="AEI75" s="880"/>
      <c r="AEJ75" s="880"/>
      <c r="AEK75" s="880"/>
      <c r="AEL75" s="880"/>
      <c r="AEM75" s="880"/>
      <c r="AEN75" s="880"/>
      <c r="AEO75" s="880"/>
      <c r="AEP75" s="880"/>
      <c r="AEQ75" s="880"/>
      <c r="AER75" s="880"/>
      <c r="AES75" s="880"/>
      <c r="AET75" s="880"/>
      <c r="AEU75" s="880"/>
      <c r="AEV75" s="880"/>
      <c r="AEW75" s="880"/>
      <c r="AEX75" s="880"/>
      <c r="AEY75" s="880"/>
      <c r="AEZ75" s="880"/>
      <c r="AFA75" s="880"/>
      <c r="AFB75" s="880"/>
      <c r="AFC75" s="880"/>
      <c r="AFD75" s="880"/>
      <c r="AFE75" s="880"/>
      <c r="AFF75" s="880"/>
      <c r="AFG75" s="880"/>
      <c r="AFH75" s="880"/>
      <c r="AFI75" s="880"/>
      <c r="AFJ75" s="880"/>
      <c r="AFK75" s="880"/>
      <c r="AFL75" s="880"/>
      <c r="AFM75" s="880"/>
      <c r="AFN75" s="880"/>
      <c r="AFO75" s="880"/>
      <c r="AFP75" s="880"/>
      <c r="AFQ75" s="880"/>
      <c r="AFR75" s="880"/>
      <c r="AFS75" s="880"/>
      <c r="AFT75" s="880"/>
      <c r="AFU75" s="880"/>
      <c r="AFV75" s="880"/>
      <c r="AFW75" s="880"/>
      <c r="AFX75" s="880"/>
      <c r="AFY75" s="880"/>
      <c r="AFZ75" s="880"/>
      <c r="AGA75" s="880"/>
      <c r="AGB75" s="880"/>
      <c r="AGC75" s="880"/>
      <c r="AGD75" s="880"/>
      <c r="AGE75" s="880"/>
      <c r="AGF75" s="880"/>
      <c r="AGG75" s="880"/>
      <c r="AGH75" s="880"/>
      <c r="AGI75" s="880"/>
      <c r="AGJ75" s="880"/>
      <c r="AGK75" s="880"/>
      <c r="AGL75" s="880"/>
      <c r="AGM75" s="880"/>
      <c r="AGN75" s="880"/>
      <c r="AGO75" s="880"/>
      <c r="AGP75" s="880"/>
      <c r="AGQ75" s="880"/>
      <c r="AGR75" s="880"/>
      <c r="AGS75" s="880"/>
      <c r="AGT75" s="880"/>
      <c r="AGU75" s="880"/>
      <c r="AGV75" s="880"/>
      <c r="AGW75" s="880"/>
      <c r="AGX75" s="880"/>
      <c r="AGY75" s="880"/>
      <c r="AGZ75" s="880"/>
      <c r="AHA75" s="880"/>
      <c r="AHB75" s="880"/>
      <c r="AHC75" s="880"/>
      <c r="AHD75" s="880"/>
      <c r="AHE75" s="880"/>
      <c r="AHF75" s="880"/>
      <c r="AHG75" s="880"/>
      <c r="AHH75" s="880"/>
      <c r="AHI75" s="880"/>
      <c r="AHJ75" s="880"/>
      <c r="AHK75" s="880"/>
      <c r="AHL75" s="880"/>
      <c r="AHM75" s="880"/>
      <c r="AHN75" s="880"/>
      <c r="AHO75" s="880"/>
      <c r="AHP75" s="880"/>
      <c r="AHQ75" s="880"/>
      <c r="AHR75" s="880"/>
      <c r="AHS75" s="880"/>
      <c r="AHT75" s="880"/>
      <c r="AHU75" s="880"/>
      <c r="AHV75" s="880"/>
      <c r="AHW75" s="880"/>
      <c r="AHX75" s="880"/>
      <c r="AHY75" s="880"/>
      <c r="AHZ75" s="880"/>
      <c r="AIA75" s="880"/>
      <c r="AIB75" s="880"/>
      <c r="AIC75" s="880"/>
      <c r="AID75" s="880"/>
      <c r="AIE75" s="880"/>
      <c r="AIF75" s="880"/>
      <c r="AIG75" s="880"/>
      <c r="AIH75" s="880"/>
      <c r="AII75" s="880"/>
      <c r="AIJ75" s="880"/>
      <c r="AIK75" s="880"/>
      <c r="AIL75" s="880"/>
      <c r="AIM75" s="880"/>
      <c r="AIN75" s="880"/>
      <c r="AIO75" s="880"/>
      <c r="AIP75" s="880"/>
      <c r="AIQ75" s="880"/>
      <c r="AIR75" s="880"/>
      <c r="AIS75" s="880"/>
      <c r="AIT75" s="880"/>
      <c r="AIU75" s="880"/>
      <c r="AIV75" s="880"/>
      <c r="AIW75" s="880"/>
      <c r="AIX75" s="880"/>
      <c r="AIY75" s="880"/>
      <c r="AIZ75" s="880"/>
      <c r="AJA75" s="880"/>
      <c r="AJB75" s="880"/>
      <c r="AJC75" s="880"/>
      <c r="AJD75" s="880"/>
      <c r="AJE75" s="880"/>
      <c r="AJF75" s="880"/>
      <c r="AJG75" s="880"/>
      <c r="AJH75" s="880"/>
      <c r="AJI75" s="880"/>
      <c r="AJJ75" s="880"/>
      <c r="AJK75" s="880"/>
      <c r="AJL75" s="880"/>
      <c r="AJM75" s="880"/>
      <c r="AJN75" s="880"/>
      <c r="AJO75" s="880"/>
      <c r="AJP75" s="880"/>
      <c r="AJQ75" s="880"/>
      <c r="AJR75" s="880"/>
      <c r="AJS75" s="880"/>
      <c r="AJT75" s="880"/>
      <c r="AJU75" s="880"/>
      <c r="AJV75" s="880"/>
      <c r="AJW75" s="880"/>
      <c r="AJX75" s="880"/>
      <c r="AJY75" s="880"/>
      <c r="AJZ75" s="880"/>
      <c r="AKA75" s="880"/>
      <c r="AKB75" s="880"/>
      <c r="AKC75" s="880"/>
      <c r="AKD75" s="880"/>
      <c r="AKE75" s="880"/>
      <c r="AKF75" s="880"/>
      <c r="AKG75" s="880"/>
      <c r="AKH75" s="880"/>
      <c r="AKI75" s="880"/>
      <c r="AKJ75" s="880"/>
      <c r="AKK75" s="880"/>
      <c r="AKL75" s="880"/>
      <c r="AKM75" s="880"/>
      <c r="AKN75" s="880"/>
      <c r="AKO75" s="880"/>
      <c r="AKP75" s="880"/>
      <c r="AKQ75" s="880"/>
      <c r="AKR75" s="880"/>
      <c r="AKS75" s="880"/>
      <c r="AKT75" s="880"/>
      <c r="AKU75" s="880"/>
      <c r="AKV75" s="880"/>
      <c r="AKW75" s="880"/>
      <c r="AKX75" s="880"/>
      <c r="AKY75" s="880"/>
      <c r="AKZ75" s="880"/>
      <c r="ALA75" s="880"/>
      <c r="ALB75" s="880"/>
      <c r="ALC75" s="880"/>
      <c r="ALD75" s="880"/>
      <c r="ALE75" s="880"/>
      <c r="ALF75" s="880"/>
      <c r="ALG75" s="880"/>
      <c r="ALH75" s="880"/>
      <c r="ALI75" s="880"/>
      <c r="ALJ75" s="880"/>
      <c r="ALK75" s="880"/>
      <c r="ALL75" s="880"/>
      <c r="ALM75" s="880"/>
      <c r="ALN75" s="880"/>
      <c r="ALO75" s="880"/>
      <c r="ALP75" s="880"/>
      <c r="ALQ75" s="880"/>
      <c r="ALR75" s="880"/>
      <c r="ALS75" s="880"/>
      <c r="ALT75" s="880"/>
      <c r="ALU75" s="880"/>
      <c r="ALV75" s="880"/>
      <c r="ALW75" s="880"/>
      <c r="ALX75" s="880"/>
      <c r="ALY75" s="880"/>
      <c r="ALZ75" s="880"/>
      <c r="AMA75" s="880"/>
      <c r="AMB75" s="880"/>
      <c r="AMC75" s="880"/>
      <c r="AMD75" s="880"/>
      <c r="AME75" s="880"/>
      <c r="AMF75" s="880"/>
      <c r="AMG75" s="880"/>
      <c r="AMH75" s="880"/>
      <c r="AMI75" s="880"/>
      <c r="AMK75" s="880"/>
      <c r="AML75" s="880"/>
      <c r="AMM75" s="880"/>
      <c r="AMN75" s="880"/>
      <c r="AMO75" s="880"/>
      <c r="AMP75" s="880"/>
      <c r="AMQ75" s="880"/>
      <c r="AMR75" s="880"/>
      <c r="AMS75" s="880"/>
      <c r="AMT75" s="880"/>
      <c r="AMU75" s="880"/>
      <c r="AMV75" s="880"/>
      <c r="AMW75" s="880"/>
      <c r="AMX75" s="880"/>
      <c r="AMY75" s="880"/>
      <c r="AMZ75" s="880"/>
      <c r="ANA75" s="880"/>
      <c r="ANB75" s="880"/>
      <c r="ANC75" s="880"/>
      <c r="AND75" s="880"/>
      <c r="ANE75" s="880"/>
      <c r="ANF75" s="880"/>
      <c r="ANG75" s="880"/>
      <c r="ANH75" s="880"/>
      <c r="ANI75" s="880"/>
      <c r="ANJ75" s="880"/>
      <c r="ANK75" s="880"/>
      <c r="ANL75" s="880"/>
      <c r="ANM75" s="880"/>
      <c r="ANN75" s="880"/>
      <c r="ANO75" s="880"/>
      <c r="ANP75" s="880"/>
      <c r="ANQ75" s="880"/>
      <c r="ANR75" s="880"/>
      <c r="ANS75" s="880"/>
      <c r="ANT75" s="880"/>
      <c r="ANU75" s="880"/>
      <c r="ANV75" s="880"/>
      <c r="ANW75" s="880"/>
      <c r="ANX75" s="880"/>
      <c r="ANY75" s="880"/>
      <c r="ANZ75" s="880"/>
      <c r="AOA75" s="880"/>
      <c r="AOB75" s="880"/>
      <c r="AOC75" s="880"/>
      <c r="AOD75" s="880"/>
      <c r="AOE75" s="880"/>
      <c r="AOF75" s="880"/>
      <c r="AOG75" s="880"/>
      <c r="AOH75" s="880"/>
      <c r="AOI75" s="880"/>
      <c r="AOJ75" s="880"/>
      <c r="AOK75" s="880"/>
      <c r="AOL75" s="880"/>
      <c r="AOM75" s="880"/>
      <c r="AON75" s="880"/>
      <c r="AOO75" s="880"/>
      <c r="AOP75" s="880"/>
      <c r="AOQ75" s="880"/>
      <c r="AOR75" s="880"/>
      <c r="AOS75" s="880"/>
      <c r="AOT75" s="880"/>
      <c r="AOU75" s="880"/>
      <c r="AOV75" s="880"/>
      <c r="AOW75" s="880"/>
      <c r="AOX75" s="880"/>
      <c r="AOY75" s="880"/>
      <c r="AOZ75" s="880"/>
      <c r="APA75" s="880"/>
      <c r="APB75" s="880"/>
      <c r="APC75" s="880"/>
      <c r="APD75" s="880"/>
      <c r="APE75" s="880"/>
      <c r="APF75" s="880"/>
      <c r="APG75" s="880"/>
      <c r="APH75" s="880"/>
      <c r="API75" s="880"/>
      <c r="APJ75" s="880"/>
      <c r="APK75" s="880"/>
      <c r="APL75" s="880"/>
      <c r="APM75" s="880"/>
      <c r="APN75" s="880"/>
      <c r="APO75" s="880"/>
      <c r="APP75" s="880"/>
      <c r="APQ75" s="880"/>
      <c r="APR75" s="880"/>
      <c r="APS75" s="880"/>
      <c r="APT75" s="880"/>
      <c r="APU75" s="880"/>
      <c r="APV75" s="880"/>
      <c r="APW75" s="880"/>
      <c r="APX75" s="880"/>
      <c r="APY75" s="880"/>
      <c r="APZ75" s="880"/>
      <c r="AQA75" s="880"/>
      <c r="AQB75" s="880"/>
      <c r="AQC75" s="880"/>
      <c r="AQD75" s="880"/>
      <c r="AQE75" s="880"/>
      <c r="AQF75" s="880"/>
      <c r="AQG75" s="880"/>
      <c r="AQH75" s="880"/>
      <c r="AQI75" s="880"/>
      <c r="AQJ75" s="880"/>
      <c r="AQK75" s="880"/>
      <c r="AQL75" s="880"/>
      <c r="AQM75" s="880"/>
      <c r="AQN75" s="880"/>
      <c r="AQO75" s="880"/>
      <c r="AQP75" s="880"/>
      <c r="AQQ75" s="880"/>
      <c r="AQR75" s="880"/>
      <c r="AQS75" s="880"/>
      <c r="AQT75" s="880"/>
      <c r="AQU75" s="880"/>
      <c r="AQV75" s="880"/>
      <c r="AQW75" s="880"/>
      <c r="AQX75" s="880"/>
      <c r="AQY75" s="880"/>
      <c r="AQZ75" s="880"/>
      <c r="ARA75" s="880"/>
      <c r="ARB75" s="880"/>
      <c r="ARC75" s="880"/>
      <c r="ARD75" s="880"/>
      <c r="ARE75" s="880"/>
      <c r="ARF75" s="880"/>
      <c r="ARG75" s="880"/>
      <c r="ARH75" s="880"/>
      <c r="ARI75" s="880"/>
      <c r="ARJ75" s="880"/>
      <c r="ARK75" s="880"/>
      <c r="ARL75" s="880"/>
      <c r="ARM75" s="880"/>
      <c r="ARN75" s="880"/>
      <c r="ARO75" s="880"/>
      <c r="ARP75" s="880"/>
      <c r="ARQ75" s="880"/>
      <c r="ARR75" s="880"/>
      <c r="ARS75" s="880"/>
      <c r="ART75" s="880"/>
      <c r="ARU75" s="880"/>
      <c r="ARV75" s="880"/>
      <c r="ARW75" s="880"/>
      <c r="ARX75" s="880"/>
      <c r="ARY75" s="880"/>
      <c r="ARZ75" s="880"/>
      <c r="ASA75" s="880"/>
      <c r="ASB75" s="880"/>
      <c r="ASC75" s="880"/>
      <c r="ASD75" s="880"/>
      <c r="ASE75" s="880"/>
      <c r="ASF75" s="880"/>
      <c r="ASG75" s="880"/>
      <c r="ASH75" s="880"/>
      <c r="ASI75" s="880"/>
      <c r="ASJ75" s="880"/>
      <c r="ASK75" s="880"/>
      <c r="ASL75" s="880"/>
      <c r="ASM75" s="880"/>
      <c r="ASN75" s="880"/>
      <c r="ASO75" s="880"/>
      <c r="ASP75" s="880"/>
      <c r="ASQ75" s="880"/>
      <c r="ASR75" s="880"/>
      <c r="ASS75" s="880"/>
      <c r="AST75" s="880"/>
      <c r="ASU75" s="880"/>
      <c r="ASV75" s="880"/>
      <c r="ASW75" s="880"/>
      <c r="ASX75" s="880"/>
      <c r="ASY75" s="880"/>
      <c r="ASZ75" s="880"/>
      <c r="ATA75" s="880"/>
      <c r="ATB75" s="880"/>
      <c r="ATC75" s="880"/>
      <c r="ATD75" s="880"/>
      <c r="ATE75" s="880"/>
      <c r="ATF75" s="880"/>
      <c r="ATG75" s="880"/>
      <c r="ATH75" s="880"/>
      <c r="ATI75" s="880"/>
      <c r="ATJ75" s="880"/>
      <c r="ATK75" s="880"/>
      <c r="ATL75" s="880"/>
      <c r="ATM75" s="880"/>
      <c r="ATN75" s="880"/>
      <c r="ATO75" s="880"/>
      <c r="ATP75" s="880"/>
      <c r="ATQ75" s="880"/>
      <c r="ATR75" s="880"/>
      <c r="ATS75" s="880"/>
      <c r="ATT75" s="880"/>
      <c r="ATU75" s="880"/>
      <c r="ATV75" s="880"/>
      <c r="ATW75" s="880"/>
      <c r="ATX75" s="880"/>
      <c r="ATY75" s="880"/>
      <c r="ATZ75" s="880"/>
      <c r="AUA75" s="880"/>
      <c r="AUB75" s="880"/>
      <c r="AUC75" s="880"/>
      <c r="AUD75" s="880"/>
      <c r="AUE75" s="880"/>
      <c r="AUF75" s="880"/>
      <c r="AUG75" s="880"/>
      <c r="AUH75" s="880"/>
      <c r="AUI75" s="880"/>
      <c r="AUJ75" s="880"/>
      <c r="AUK75" s="880"/>
      <c r="AUL75" s="880"/>
      <c r="AUM75" s="880"/>
      <c r="AUN75" s="880"/>
      <c r="AUO75" s="880"/>
      <c r="AUP75" s="880"/>
      <c r="AUQ75" s="880"/>
      <c r="AUR75" s="880"/>
      <c r="AUS75" s="880"/>
      <c r="AUT75" s="880"/>
      <c r="AUU75" s="880"/>
      <c r="AUV75" s="880"/>
      <c r="AUW75" s="880"/>
      <c r="AUX75" s="880"/>
      <c r="AUY75" s="880"/>
      <c r="AUZ75" s="880"/>
      <c r="AVA75" s="880"/>
      <c r="AVB75" s="880"/>
      <c r="AVC75" s="880"/>
      <c r="AVD75" s="880"/>
      <c r="AVE75" s="880"/>
      <c r="AVF75" s="880"/>
      <c r="AVG75" s="880"/>
      <c r="AVH75" s="880"/>
      <c r="AVI75" s="880"/>
      <c r="AVJ75" s="880"/>
      <c r="AVK75" s="880"/>
      <c r="AVL75" s="880"/>
      <c r="AVM75" s="880"/>
      <c r="AVN75" s="880"/>
      <c r="AVO75" s="880"/>
      <c r="AVP75" s="880"/>
      <c r="AVQ75" s="880"/>
      <c r="AVR75" s="880"/>
      <c r="AVS75" s="880"/>
      <c r="AVT75" s="880"/>
      <c r="AVU75" s="880"/>
      <c r="AVV75" s="880"/>
      <c r="AVW75" s="880"/>
      <c r="AVX75" s="880"/>
      <c r="AVY75" s="880"/>
      <c r="AVZ75" s="880"/>
      <c r="AWA75" s="880"/>
      <c r="AWB75" s="880"/>
      <c r="AWC75" s="880"/>
      <c r="AWD75" s="880"/>
      <c r="AWE75" s="880"/>
      <c r="AWF75" s="880"/>
      <c r="AWG75" s="880"/>
      <c r="AWH75" s="880"/>
      <c r="AWI75" s="880"/>
      <c r="AWJ75" s="880"/>
      <c r="AWK75" s="880"/>
      <c r="AWL75" s="880"/>
      <c r="AWM75" s="880"/>
      <c r="AWN75" s="880"/>
      <c r="AWO75" s="880"/>
      <c r="AWP75" s="880"/>
      <c r="AWQ75" s="880"/>
      <c r="AWR75" s="880"/>
      <c r="AWS75" s="880"/>
      <c r="AWT75" s="880"/>
      <c r="AWU75" s="880"/>
      <c r="AWV75" s="880"/>
      <c r="AWW75" s="880"/>
      <c r="AWX75" s="880"/>
      <c r="AWY75" s="880"/>
      <c r="AWZ75" s="880"/>
      <c r="AXA75" s="880"/>
      <c r="AXB75" s="880"/>
      <c r="AXC75" s="880"/>
      <c r="AXD75" s="880"/>
      <c r="AXE75" s="880"/>
      <c r="AXF75" s="880"/>
      <c r="AXG75" s="880"/>
      <c r="AXH75" s="880"/>
      <c r="AXI75" s="880"/>
      <c r="AXJ75" s="880"/>
      <c r="AXK75" s="880"/>
      <c r="AXL75" s="880"/>
      <c r="AXM75" s="880"/>
      <c r="AXN75" s="880"/>
      <c r="AXO75" s="880"/>
      <c r="AXP75" s="880"/>
      <c r="AXQ75" s="880"/>
      <c r="AXR75" s="880"/>
      <c r="AXS75" s="880"/>
      <c r="AXT75" s="880"/>
      <c r="AXU75" s="880"/>
      <c r="AXV75" s="880"/>
      <c r="AXW75" s="880"/>
      <c r="AXX75" s="880"/>
      <c r="AXY75" s="880"/>
      <c r="AXZ75" s="880"/>
      <c r="AYA75" s="880"/>
      <c r="AYB75" s="880"/>
      <c r="AYC75" s="880"/>
      <c r="AYD75" s="880"/>
      <c r="AYE75" s="880"/>
      <c r="AYF75" s="880"/>
      <c r="AYG75" s="880"/>
      <c r="AYH75" s="880"/>
      <c r="AYI75" s="880"/>
      <c r="AYJ75" s="880"/>
      <c r="AYK75" s="880"/>
      <c r="AYL75" s="880"/>
      <c r="AYM75" s="880"/>
      <c r="AYN75" s="880"/>
      <c r="AYO75" s="880"/>
      <c r="AYP75" s="880"/>
      <c r="AYQ75" s="880"/>
      <c r="AYR75" s="880"/>
      <c r="AYS75" s="880"/>
      <c r="AYT75" s="880"/>
      <c r="AYU75" s="880"/>
      <c r="AYV75" s="880"/>
      <c r="AYW75" s="880"/>
      <c r="AYX75" s="880"/>
      <c r="AYY75" s="880"/>
      <c r="AYZ75" s="880"/>
      <c r="AZA75" s="880"/>
      <c r="AZB75" s="880"/>
      <c r="AZC75" s="880"/>
      <c r="AZD75" s="880"/>
      <c r="AZE75" s="880"/>
      <c r="AZF75" s="880"/>
      <c r="AZG75" s="880"/>
      <c r="AZH75" s="880"/>
      <c r="AZI75" s="880"/>
      <c r="AZJ75" s="880"/>
      <c r="AZK75" s="880"/>
      <c r="AZL75" s="880"/>
      <c r="AZM75" s="880"/>
      <c r="AZN75" s="880"/>
      <c r="AZO75" s="880"/>
      <c r="AZP75" s="880"/>
      <c r="AZQ75" s="880"/>
      <c r="AZR75" s="880"/>
      <c r="AZS75" s="880"/>
      <c r="AZT75" s="880"/>
      <c r="AZU75" s="880"/>
      <c r="AZV75" s="880"/>
      <c r="AZW75" s="880"/>
      <c r="AZX75" s="880"/>
      <c r="AZY75" s="880"/>
      <c r="AZZ75" s="880"/>
      <c r="BAA75" s="880"/>
      <c r="BAB75" s="880"/>
      <c r="BAC75" s="880"/>
      <c r="BAD75" s="880"/>
      <c r="BAE75" s="880"/>
      <c r="BAF75" s="880"/>
      <c r="BAG75" s="880"/>
      <c r="BAH75" s="880"/>
      <c r="BAI75" s="880"/>
      <c r="BAJ75" s="880"/>
      <c r="BAK75" s="880"/>
      <c r="BAL75" s="880"/>
      <c r="BAM75" s="880"/>
      <c r="BAN75" s="880"/>
      <c r="BAO75" s="880"/>
      <c r="BAP75" s="880"/>
      <c r="BAQ75" s="880"/>
      <c r="BAR75" s="880"/>
      <c r="BAS75" s="880"/>
      <c r="BAT75" s="880"/>
      <c r="BAU75" s="880"/>
      <c r="BAV75" s="880"/>
      <c r="BAW75" s="880"/>
      <c r="BAX75" s="880"/>
      <c r="BAY75" s="880"/>
      <c r="BAZ75" s="880"/>
      <c r="BBA75" s="880"/>
      <c r="BBB75" s="880"/>
      <c r="BBC75" s="880"/>
      <c r="BBD75" s="880"/>
      <c r="BBE75" s="880"/>
      <c r="BBF75" s="880"/>
      <c r="BBG75" s="880"/>
      <c r="BBH75" s="880"/>
      <c r="BBI75" s="880"/>
      <c r="BBJ75" s="880"/>
      <c r="BBK75" s="880"/>
      <c r="BBL75" s="880"/>
      <c r="BBM75" s="880"/>
      <c r="BBN75" s="880"/>
      <c r="BBO75" s="880"/>
      <c r="BBP75" s="880"/>
      <c r="BBQ75" s="880"/>
      <c r="BBR75" s="880"/>
      <c r="BBS75" s="880"/>
      <c r="BBT75" s="880"/>
      <c r="BBU75" s="880"/>
      <c r="BBV75" s="880"/>
      <c r="BBW75" s="880"/>
      <c r="BBX75" s="880"/>
      <c r="BBY75" s="880"/>
      <c r="BBZ75" s="880"/>
      <c r="BCA75" s="880"/>
      <c r="BCB75" s="880"/>
      <c r="BCC75" s="880"/>
      <c r="BCD75" s="880"/>
      <c r="BCE75" s="880"/>
      <c r="BCF75" s="880"/>
      <c r="BCG75" s="880"/>
      <c r="BCH75" s="880"/>
      <c r="BCI75" s="880"/>
      <c r="BCJ75" s="880"/>
      <c r="BCK75" s="880"/>
      <c r="BCL75" s="880"/>
      <c r="BCM75" s="880"/>
      <c r="BCN75" s="880"/>
      <c r="BCO75" s="880"/>
      <c r="BCP75" s="880"/>
      <c r="BCQ75" s="880"/>
      <c r="BCR75" s="880"/>
      <c r="BCS75" s="880"/>
      <c r="BCT75" s="880"/>
      <c r="BCU75" s="880"/>
      <c r="BCV75" s="880"/>
      <c r="BCW75" s="880"/>
      <c r="BCX75" s="880"/>
      <c r="BCY75" s="880"/>
      <c r="BCZ75" s="880"/>
      <c r="BDA75" s="880"/>
      <c r="BDB75" s="880"/>
      <c r="BDC75" s="880"/>
      <c r="BDD75" s="880"/>
      <c r="BDE75" s="880"/>
      <c r="BDF75" s="880"/>
      <c r="BDG75" s="880"/>
      <c r="BDH75" s="880"/>
      <c r="BDI75" s="880"/>
      <c r="BDJ75" s="880"/>
      <c r="BDK75" s="880"/>
      <c r="BDL75" s="880"/>
      <c r="BDM75" s="880"/>
      <c r="BDN75" s="880"/>
      <c r="BDO75" s="880"/>
      <c r="BDP75" s="880"/>
      <c r="BDQ75" s="880"/>
      <c r="BDR75" s="880"/>
      <c r="BDS75" s="880"/>
      <c r="BDT75" s="880"/>
      <c r="BDU75" s="880"/>
      <c r="BDV75" s="880"/>
      <c r="BDW75" s="880"/>
      <c r="BDX75" s="880"/>
      <c r="BDY75" s="880"/>
      <c r="BDZ75" s="880"/>
      <c r="BEA75" s="880"/>
      <c r="BEB75" s="880"/>
      <c r="BEC75" s="880"/>
      <c r="BED75" s="880"/>
      <c r="BEE75" s="880"/>
      <c r="BEF75" s="880"/>
      <c r="BEG75" s="880"/>
      <c r="BEH75" s="880"/>
      <c r="BEI75" s="880"/>
      <c r="BEJ75" s="880"/>
      <c r="BEK75" s="880"/>
      <c r="BEL75" s="880"/>
      <c r="BEM75" s="880"/>
      <c r="BEN75" s="880"/>
      <c r="BEO75" s="880"/>
      <c r="BEP75" s="880"/>
      <c r="BEQ75" s="880"/>
      <c r="BER75" s="880"/>
      <c r="BES75" s="880"/>
      <c r="BET75" s="880"/>
      <c r="BEU75" s="880"/>
      <c r="BEV75" s="880"/>
      <c r="BEW75" s="880"/>
      <c r="BEX75" s="880"/>
      <c r="BEY75" s="880"/>
      <c r="BEZ75" s="880"/>
      <c r="BFA75" s="880"/>
      <c r="BFB75" s="880"/>
      <c r="BFC75" s="880"/>
      <c r="BFD75" s="880"/>
      <c r="BFE75" s="880"/>
      <c r="BFF75" s="880"/>
      <c r="BFG75" s="880"/>
      <c r="BFH75" s="880"/>
      <c r="BFI75" s="880"/>
      <c r="BFJ75" s="880"/>
      <c r="BFK75" s="880"/>
      <c r="BFL75" s="880"/>
      <c r="BFM75" s="880"/>
      <c r="BFN75" s="880"/>
      <c r="BFO75" s="880"/>
      <c r="BFP75" s="880"/>
      <c r="BFQ75" s="880"/>
      <c r="BFR75" s="880"/>
      <c r="BFS75" s="880"/>
      <c r="BFT75" s="880"/>
      <c r="BFU75" s="880"/>
      <c r="BFV75" s="880"/>
      <c r="BFW75" s="880"/>
      <c r="BFX75" s="880"/>
      <c r="BFY75" s="880"/>
      <c r="BFZ75" s="880"/>
      <c r="BGA75" s="880"/>
      <c r="BGB75" s="880"/>
      <c r="BGC75" s="880"/>
      <c r="BGD75" s="880"/>
      <c r="BGE75" s="880"/>
      <c r="BGF75" s="880"/>
      <c r="BGG75" s="880"/>
      <c r="BGH75" s="880"/>
      <c r="BGI75" s="880"/>
      <c r="BGJ75" s="880"/>
      <c r="BGK75" s="880"/>
      <c r="BGL75" s="880"/>
      <c r="BGM75" s="880"/>
      <c r="BGN75" s="880"/>
      <c r="BGO75" s="880"/>
      <c r="BGP75" s="880"/>
      <c r="BGQ75" s="880"/>
      <c r="BGR75" s="880"/>
      <c r="BGS75" s="880"/>
      <c r="BGT75" s="880"/>
      <c r="BGU75" s="880"/>
      <c r="BGV75" s="880"/>
      <c r="BGW75" s="880"/>
      <c r="BGX75" s="880"/>
      <c r="BGY75" s="880"/>
      <c r="BGZ75" s="880"/>
      <c r="BHA75" s="880"/>
      <c r="BHB75" s="880"/>
      <c r="BHC75" s="880"/>
      <c r="BHD75" s="880"/>
      <c r="BHE75" s="880"/>
      <c r="BHF75" s="880"/>
      <c r="BHG75" s="880"/>
      <c r="BHH75" s="880"/>
      <c r="BHI75" s="880"/>
      <c r="BHJ75" s="880"/>
      <c r="BHK75" s="880"/>
      <c r="BHL75" s="880"/>
      <c r="BHM75" s="880"/>
      <c r="BHN75" s="880"/>
      <c r="BHO75" s="880"/>
      <c r="BHP75" s="880"/>
      <c r="BHQ75" s="880"/>
      <c r="BHR75" s="880"/>
      <c r="BHS75" s="880"/>
      <c r="BHT75" s="880"/>
      <c r="BHU75" s="880"/>
      <c r="BHV75" s="880"/>
      <c r="BHW75" s="880"/>
      <c r="BHX75" s="880"/>
      <c r="BHY75" s="880"/>
      <c r="BHZ75" s="880"/>
      <c r="BIA75" s="880"/>
      <c r="BIB75" s="880"/>
      <c r="BIC75" s="880"/>
      <c r="BID75" s="880"/>
      <c r="BIE75" s="880"/>
      <c r="BIF75" s="880"/>
      <c r="BIG75" s="880"/>
      <c r="BIH75" s="880"/>
      <c r="BII75" s="880"/>
      <c r="BIJ75" s="880"/>
      <c r="BIK75" s="880"/>
      <c r="BIL75" s="880"/>
      <c r="BIM75" s="880"/>
      <c r="BIN75" s="880"/>
      <c r="BIO75" s="880"/>
      <c r="BIP75" s="880"/>
      <c r="BIQ75" s="880"/>
      <c r="BIR75" s="880"/>
      <c r="BIS75" s="880"/>
      <c r="BIT75" s="880"/>
      <c r="BIU75" s="880"/>
      <c r="BIV75" s="880"/>
      <c r="BIW75" s="880"/>
      <c r="BIX75" s="880"/>
      <c r="BIY75" s="880"/>
      <c r="BIZ75" s="880"/>
      <c r="BJA75" s="880"/>
      <c r="BJB75" s="880"/>
      <c r="BJC75" s="880"/>
      <c r="BJD75" s="880"/>
      <c r="BJE75" s="880"/>
      <c r="BJF75" s="880"/>
      <c r="BJG75" s="880"/>
      <c r="BJH75" s="880"/>
      <c r="BJI75" s="880"/>
      <c r="BJJ75" s="880"/>
      <c r="BJK75" s="880"/>
      <c r="BJL75" s="880"/>
      <c r="BJM75" s="880"/>
      <c r="BJN75" s="880"/>
      <c r="BJO75" s="880"/>
      <c r="BJP75" s="880"/>
      <c r="BJQ75" s="880"/>
      <c r="BJR75" s="880"/>
      <c r="BJS75" s="880"/>
      <c r="BJT75" s="880"/>
      <c r="BJU75" s="880"/>
      <c r="BJV75" s="880"/>
      <c r="BJW75" s="880"/>
      <c r="BJX75" s="880"/>
      <c r="BJY75" s="880"/>
      <c r="BJZ75" s="880"/>
      <c r="BKA75" s="880"/>
      <c r="BKB75" s="880"/>
      <c r="BKC75" s="880"/>
      <c r="BKD75" s="880"/>
      <c r="BKE75" s="880"/>
      <c r="BKF75" s="880"/>
      <c r="BKG75" s="880"/>
      <c r="BKH75" s="880"/>
      <c r="BKI75" s="880"/>
      <c r="BKJ75" s="880"/>
      <c r="BKK75" s="880"/>
      <c r="BKL75" s="880"/>
      <c r="BKM75" s="880"/>
      <c r="BKN75" s="880"/>
      <c r="BKO75" s="880"/>
      <c r="BKP75" s="880"/>
      <c r="BKQ75" s="880"/>
      <c r="BKR75" s="880"/>
      <c r="BKS75" s="880"/>
      <c r="BKT75" s="880"/>
      <c r="BKU75" s="880"/>
      <c r="BKV75" s="880"/>
      <c r="BKW75" s="880"/>
      <c r="BKX75" s="880"/>
      <c r="BKY75" s="880"/>
      <c r="BKZ75" s="880"/>
      <c r="BLA75" s="880"/>
      <c r="BLB75" s="880"/>
      <c r="BLC75" s="880"/>
      <c r="BLD75" s="880"/>
      <c r="BLE75" s="880"/>
      <c r="BLF75" s="880"/>
      <c r="BLG75" s="880"/>
      <c r="BLH75" s="880"/>
      <c r="BLI75" s="880"/>
      <c r="BLJ75" s="880"/>
      <c r="BLK75" s="880"/>
      <c r="BLL75" s="880"/>
      <c r="BLM75" s="880"/>
      <c r="BLN75" s="880"/>
      <c r="BLO75" s="880"/>
      <c r="BLP75" s="880"/>
      <c r="BLQ75" s="880"/>
      <c r="BLR75" s="880"/>
      <c r="BLS75" s="880"/>
      <c r="BLT75" s="880"/>
      <c r="BLU75" s="880"/>
      <c r="BLV75" s="880"/>
      <c r="BLW75" s="880"/>
      <c r="BLX75" s="880"/>
      <c r="BLY75" s="880"/>
      <c r="BLZ75" s="880"/>
      <c r="BMA75" s="880"/>
      <c r="BMB75" s="880"/>
      <c r="BMC75" s="880"/>
      <c r="BMD75" s="880"/>
      <c r="BME75" s="880"/>
      <c r="BMF75" s="880"/>
      <c r="BMG75" s="880"/>
      <c r="BMH75" s="880"/>
      <c r="BMI75" s="880"/>
      <c r="BMJ75" s="880"/>
      <c r="BMK75" s="880"/>
      <c r="BML75" s="880"/>
      <c r="BMM75" s="880"/>
      <c r="BMN75" s="880"/>
      <c r="BMO75" s="880"/>
      <c r="BMP75" s="880"/>
      <c r="BMQ75" s="880"/>
      <c r="BMR75" s="880"/>
      <c r="BMS75" s="880"/>
      <c r="BMT75" s="880"/>
      <c r="BMU75" s="880"/>
      <c r="BMV75" s="880"/>
      <c r="BMW75" s="880"/>
      <c r="BMX75" s="880"/>
      <c r="BMY75" s="880"/>
      <c r="BMZ75" s="880"/>
      <c r="BNA75" s="880"/>
      <c r="BNB75" s="880"/>
      <c r="BNC75" s="880"/>
      <c r="BND75" s="880"/>
      <c r="BNE75" s="880"/>
      <c r="BNF75" s="880"/>
      <c r="BNG75" s="880"/>
      <c r="BNH75" s="880"/>
      <c r="BNI75" s="880"/>
      <c r="BNJ75" s="880"/>
      <c r="BNK75" s="880"/>
      <c r="BNL75" s="880"/>
      <c r="BNM75" s="880"/>
      <c r="BNN75" s="880"/>
      <c r="BNO75" s="880"/>
      <c r="BNP75" s="880"/>
      <c r="BNQ75" s="880"/>
      <c r="BNR75" s="880"/>
      <c r="BNS75" s="880"/>
      <c r="BNT75" s="880"/>
      <c r="BNU75" s="880"/>
      <c r="BNV75" s="880"/>
      <c r="BNW75" s="880"/>
      <c r="BNX75" s="880"/>
      <c r="BNY75" s="880"/>
      <c r="BNZ75" s="880"/>
      <c r="BOA75" s="880"/>
      <c r="BOB75" s="880"/>
      <c r="BOC75" s="880"/>
      <c r="BOD75" s="880"/>
      <c r="BOE75" s="880"/>
      <c r="BOF75" s="880"/>
      <c r="BOG75" s="880"/>
      <c r="BOH75" s="880"/>
      <c r="BOI75" s="880"/>
      <c r="BOJ75" s="880"/>
      <c r="BOK75" s="880"/>
      <c r="BOL75" s="880"/>
      <c r="BOM75" s="880"/>
      <c r="BON75" s="880"/>
      <c r="BOO75" s="880"/>
      <c r="BOP75" s="880"/>
      <c r="BOQ75" s="880"/>
      <c r="BOR75" s="880"/>
      <c r="BOS75" s="880"/>
      <c r="BOT75" s="880"/>
      <c r="BOU75" s="880"/>
      <c r="BOV75" s="880"/>
      <c r="BOW75" s="880"/>
      <c r="BOX75" s="880"/>
      <c r="BOY75" s="880"/>
      <c r="BOZ75" s="880"/>
      <c r="BPA75" s="880"/>
      <c r="BPB75" s="880"/>
      <c r="BPC75" s="880"/>
      <c r="BPD75" s="880"/>
      <c r="BPE75" s="880"/>
      <c r="BPF75" s="880"/>
      <c r="BPG75" s="880"/>
      <c r="BPH75" s="880"/>
      <c r="BPI75" s="880"/>
      <c r="BPJ75" s="880"/>
      <c r="BPK75" s="880"/>
      <c r="BPL75" s="880"/>
      <c r="BPM75" s="880"/>
      <c r="BPN75" s="880"/>
      <c r="BPO75" s="880"/>
      <c r="BPP75" s="880"/>
      <c r="BPQ75" s="880"/>
      <c r="BPR75" s="880"/>
      <c r="BPS75" s="880"/>
      <c r="BPT75" s="880"/>
      <c r="BPU75" s="880"/>
      <c r="BPV75" s="880"/>
      <c r="BPW75" s="880"/>
      <c r="BPX75" s="880"/>
      <c r="BPY75" s="880"/>
      <c r="BPZ75" s="880"/>
      <c r="BQA75" s="880"/>
      <c r="BQB75" s="880"/>
      <c r="BQC75" s="880"/>
      <c r="BQD75" s="880"/>
      <c r="BQE75" s="880"/>
      <c r="BQF75" s="880"/>
      <c r="BQG75" s="880"/>
      <c r="BQH75" s="880"/>
      <c r="BQI75" s="880"/>
      <c r="BQJ75" s="880"/>
      <c r="BQK75" s="880"/>
      <c r="BQL75" s="880"/>
      <c r="BQM75" s="880"/>
      <c r="BQN75" s="880"/>
      <c r="BQO75" s="880"/>
      <c r="BQP75" s="880"/>
      <c r="BQQ75" s="880"/>
      <c r="BQR75" s="880"/>
      <c r="BQS75" s="880"/>
      <c r="BQT75" s="880"/>
      <c r="BQU75" s="880"/>
      <c r="BQV75" s="880"/>
      <c r="BQW75" s="880"/>
      <c r="BQX75" s="880"/>
      <c r="BQY75" s="880"/>
      <c r="BQZ75" s="880"/>
      <c r="BRA75" s="880"/>
      <c r="BRB75" s="880"/>
      <c r="BRC75" s="880"/>
      <c r="BRD75" s="880"/>
      <c r="BRE75" s="880"/>
      <c r="BRF75" s="880"/>
      <c r="BRG75" s="880"/>
      <c r="BRH75" s="880"/>
      <c r="BRI75" s="880"/>
      <c r="BRJ75" s="880"/>
      <c r="BRK75" s="880"/>
      <c r="BRL75" s="880"/>
      <c r="BRM75" s="880"/>
      <c r="BRN75" s="880"/>
      <c r="BRO75" s="880"/>
      <c r="BRP75" s="880"/>
      <c r="BRQ75" s="880"/>
      <c r="BRR75" s="880"/>
      <c r="BRS75" s="880"/>
      <c r="BRT75" s="880"/>
      <c r="BRU75" s="880"/>
      <c r="BRV75" s="880"/>
      <c r="BRW75" s="880"/>
      <c r="BRX75" s="880"/>
      <c r="BRY75" s="880"/>
      <c r="BRZ75" s="880"/>
      <c r="BSA75" s="880"/>
      <c r="BSB75" s="880"/>
      <c r="BSC75" s="880"/>
      <c r="BSD75" s="880"/>
      <c r="BSE75" s="880"/>
      <c r="BSF75" s="880"/>
      <c r="BSG75" s="880"/>
      <c r="BSH75" s="880"/>
      <c r="BSI75" s="880"/>
      <c r="BSJ75" s="880"/>
      <c r="BSK75" s="880"/>
      <c r="BSL75" s="880"/>
      <c r="BSM75" s="880"/>
      <c r="BSN75" s="880"/>
      <c r="BSO75" s="880"/>
      <c r="BSP75" s="880"/>
      <c r="BSQ75" s="880"/>
      <c r="BSR75" s="880"/>
      <c r="BSS75" s="880"/>
      <c r="BST75" s="880"/>
      <c r="BSU75" s="880"/>
      <c r="BSV75" s="880"/>
      <c r="BSW75" s="880"/>
      <c r="BSX75" s="880"/>
      <c r="BSY75" s="880"/>
      <c r="BSZ75" s="880"/>
      <c r="BTA75" s="880"/>
      <c r="BTB75" s="880"/>
      <c r="BTC75" s="880"/>
      <c r="BTD75" s="880"/>
      <c r="BTE75" s="880"/>
      <c r="BTF75" s="880"/>
      <c r="BTG75" s="880"/>
      <c r="BTH75" s="880"/>
      <c r="BTI75" s="880"/>
      <c r="BTJ75" s="880"/>
      <c r="BTK75" s="880"/>
      <c r="BTL75" s="880"/>
      <c r="BTM75" s="880"/>
      <c r="BTN75" s="880"/>
      <c r="BTO75" s="880"/>
      <c r="BTP75" s="880"/>
      <c r="BTQ75" s="880"/>
      <c r="BTR75" s="880"/>
      <c r="BTS75" s="880"/>
      <c r="BTT75" s="880"/>
      <c r="BTU75" s="880"/>
      <c r="BTV75" s="880"/>
      <c r="BTW75" s="880"/>
      <c r="BTX75" s="880"/>
      <c r="BTY75" s="880"/>
      <c r="BTZ75" s="880"/>
      <c r="BUA75" s="880"/>
      <c r="BUB75" s="880"/>
      <c r="BUC75" s="880"/>
      <c r="BUD75" s="880"/>
      <c r="BUE75" s="880"/>
      <c r="BUF75" s="880"/>
      <c r="BUG75" s="880"/>
      <c r="BUH75" s="880"/>
      <c r="BUI75" s="880"/>
      <c r="BUJ75" s="880"/>
      <c r="BUK75" s="880"/>
      <c r="BUL75" s="880"/>
      <c r="BUM75" s="880"/>
      <c r="BUN75" s="880"/>
      <c r="BUO75" s="880"/>
      <c r="BUP75" s="880"/>
      <c r="BUQ75" s="880"/>
      <c r="BUR75" s="880"/>
      <c r="BUS75" s="880"/>
      <c r="BUT75" s="880"/>
      <c r="BUU75" s="880"/>
      <c r="BUV75" s="880"/>
      <c r="BUW75" s="880"/>
      <c r="BUX75" s="880"/>
      <c r="BUY75" s="880"/>
      <c r="BUZ75" s="880"/>
      <c r="BVA75" s="880"/>
      <c r="BVB75" s="880"/>
      <c r="BVC75" s="880"/>
      <c r="BVD75" s="880"/>
      <c r="BVE75" s="880"/>
      <c r="BVF75" s="880"/>
      <c r="BVG75" s="880"/>
      <c r="BVH75" s="880"/>
      <c r="BVI75" s="880"/>
      <c r="BVJ75" s="880"/>
      <c r="BVK75" s="880"/>
      <c r="BVL75" s="880"/>
      <c r="BVM75" s="880"/>
      <c r="BVN75" s="880"/>
      <c r="BVO75" s="880"/>
      <c r="BVP75" s="880"/>
      <c r="BVQ75" s="880"/>
      <c r="BVR75" s="880"/>
      <c r="BVS75" s="880"/>
      <c r="BVT75" s="880"/>
      <c r="BVU75" s="880"/>
      <c r="BVV75" s="880"/>
      <c r="BVW75" s="880"/>
      <c r="BVX75" s="880"/>
      <c r="BVY75" s="880"/>
      <c r="BVZ75" s="880"/>
      <c r="BWA75" s="880"/>
      <c r="BWB75" s="880"/>
      <c r="BWC75" s="880"/>
      <c r="BWD75" s="880"/>
      <c r="BWE75" s="880"/>
      <c r="BWF75" s="880"/>
      <c r="BWG75" s="880"/>
      <c r="BWH75" s="880"/>
      <c r="BWI75" s="880"/>
      <c r="BWJ75" s="880"/>
      <c r="BWK75" s="880"/>
      <c r="BWL75" s="880"/>
      <c r="BWM75" s="880"/>
      <c r="BWN75" s="880"/>
      <c r="BWO75" s="880"/>
      <c r="BWP75" s="880"/>
      <c r="BWQ75" s="880"/>
      <c r="BWR75" s="880"/>
      <c r="BWS75" s="880"/>
      <c r="BWT75" s="880"/>
      <c r="BWU75" s="880"/>
      <c r="BWV75" s="880"/>
      <c r="BWW75" s="880"/>
      <c r="BWX75" s="880"/>
      <c r="BWY75" s="880"/>
      <c r="BWZ75" s="880"/>
      <c r="BXA75" s="880"/>
      <c r="BXB75" s="880"/>
      <c r="BXC75" s="880"/>
      <c r="BXD75" s="880"/>
      <c r="BXE75" s="880"/>
      <c r="BXF75" s="880"/>
      <c r="BXG75" s="880"/>
      <c r="BXH75" s="880"/>
      <c r="BXI75" s="880"/>
      <c r="BXJ75" s="880"/>
      <c r="BXK75" s="880"/>
      <c r="BXL75" s="880"/>
      <c r="BXM75" s="880"/>
      <c r="BXN75" s="880"/>
      <c r="BXO75" s="880"/>
      <c r="BXP75" s="880"/>
      <c r="BXQ75" s="880"/>
      <c r="BXR75" s="880"/>
      <c r="BXS75" s="880"/>
      <c r="BXT75" s="880"/>
      <c r="BXU75" s="880"/>
      <c r="BXV75" s="880"/>
      <c r="BXW75" s="880"/>
      <c r="BXX75" s="880"/>
      <c r="BXY75" s="880"/>
      <c r="BXZ75" s="880"/>
      <c r="BYA75" s="880"/>
      <c r="BYB75" s="880"/>
      <c r="BYC75" s="880"/>
      <c r="BYD75" s="880"/>
      <c r="BYE75" s="880"/>
      <c r="BYF75" s="880"/>
      <c r="BYG75" s="880"/>
      <c r="BYH75" s="880"/>
      <c r="BYI75" s="880"/>
      <c r="BYJ75" s="880"/>
      <c r="BYK75" s="880"/>
      <c r="BYL75" s="880"/>
      <c r="BYM75" s="880"/>
      <c r="BYN75" s="880"/>
      <c r="BYO75" s="880"/>
      <c r="BYP75" s="880"/>
      <c r="BYQ75" s="880"/>
      <c r="BYR75" s="880"/>
      <c r="BYS75" s="880"/>
      <c r="BYT75" s="880"/>
      <c r="BYU75" s="880"/>
      <c r="BYV75" s="880"/>
      <c r="BYW75" s="880"/>
      <c r="BYX75" s="880"/>
      <c r="BYY75" s="880"/>
      <c r="BYZ75" s="880"/>
      <c r="BZA75" s="880"/>
      <c r="BZB75" s="880"/>
      <c r="BZC75" s="880"/>
      <c r="BZD75" s="880"/>
      <c r="BZE75" s="880"/>
      <c r="BZF75" s="880"/>
      <c r="BZG75" s="880"/>
      <c r="BZH75" s="880"/>
      <c r="BZI75" s="880"/>
      <c r="BZJ75" s="880"/>
      <c r="BZK75" s="880"/>
      <c r="BZL75" s="880"/>
      <c r="BZM75" s="880"/>
      <c r="BZN75" s="880"/>
      <c r="BZO75" s="880"/>
      <c r="BZP75" s="880"/>
      <c r="BZQ75" s="880"/>
      <c r="BZR75" s="880"/>
      <c r="BZS75" s="880"/>
      <c r="BZU75" s="880"/>
      <c r="BZV75" s="880"/>
      <c r="BZW75" s="880"/>
      <c r="BZX75" s="880"/>
      <c r="BZY75" s="880"/>
      <c r="BZZ75" s="880"/>
      <c r="CAA75" s="880"/>
      <c r="CAB75" s="880"/>
      <c r="CAC75" s="880"/>
      <c r="CAD75" s="880"/>
      <c r="CAE75" s="880"/>
      <c r="CAF75" s="880"/>
      <c r="CAG75" s="880"/>
      <c r="CAH75" s="880"/>
      <c r="CAI75" s="880"/>
      <c r="CAJ75" s="880"/>
      <c r="CAK75" s="880"/>
      <c r="CAL75" s="880"/>
      <c r="CAM75" s="880"/>
      <c r="CAN75" s="880"/>
      <c r="CAO75" s="880"/>
      <c r="CAP75" s="880"/>
      <c r="CAQ75" s="880"/>
      <c r="CAR75" s="880"/>
      <c r="CAS75" s="880"/>
      <c r="CAT75" s="880"/>
      <c r="CAU75" s="880"/>
      <c r="CAV75" s="880"/>
      <c r="CAW75" s="880"/>
      <c r="CAX75" s="880"/>
      <c r="CAY75" s="880"/>
      <c r="CAZ75" s="880"/>
      <c r="CBA75" s="880"/>
      <c r="CBB75" s="880"/>
      <c r="CBC75" s="880"/>
      <c r="CBD75" s="880"/>
      <c r="CBE75" s="880"/>
      <c r="CBF75" s="880"/>
      <c r="CBG75" s="880"/>
      <c r="CBH75" s="880"/>
      <c r="CBI75" s="880"/>
      <c r="CBJ75" s="880"/>
      <c r="CBK75" s="880"/>
      <c r="CBL75" s="880"/>
      <c r="CBM75" s="880"/>
      <c r="CBN75" s="880"/>
      <c r="CBO75" s="880"/>
      <c r="CBP75" s="880"/>
      <c r="CBQ75" s="880"/>
      <c r="CBR75" s="880"/>
      <c r="CBS75" s="880"/>
      <c r="CBT75" s="880"/>
      <c r="CBU75" s="880"/>
      <c r="CBV75" s="880"/>
      <c r="CBW75" s="880"/>
      <c r="CBX75" s="880"/>
      <c r="CBY75" s="880"/>
      <c r="CBZ75" s="880"/>
      <c r="CCA75" s="880"/>
      <c r="CCB75" s="880"/>
      <c r="CCC75" s="880"/>
      <c r="CCD75" s="880"/>
      <c r="CCE75" s="880"/>
      <c r="CCF75" s="880"/>
      <c r="CCG75" s="880"/>
      <c r="CCH75" s="880"/>
      <c r="CCI75" s="880"/>
      <c r="CCJ75" s="880"/>
      <c r="CCK75" s="880"/>
      <c r="CCL75" s="880"/>
      <c r="CCM75" s="880"/>
      <c r="CCN75" s="880"/>
      <c r="CCO75" s="880"/>
      <c r="CCP75" s="880"/>
      <c r="CCQ75" s="880"/>
      <c r="CCR75" s="880"/>
      <c r="CCS75" s="880"/>
      <c r="CCT75" s="880"/>
      <c r="CCU75" s="880"/>
      <c r="CCV75" s="880"/>
      <c r="CCW75" s="880"/>
      <c r="CCX75" s="880"/>
      <c r="CCY75" s="880"/>
      <c r="CCZ75" s="880"/>
      <c r="CDA75" s="880"/>
      <c r="CDB75" s="880"/>
      <c r="CDC75" s="880"/>
      <c r="CDD75" s="880"/>
      <c r="CDE75" s="880"/>
      <c r="CDF75" s="880"/>
      <c r="CDG75" s="880"/>
      <c r="CDH75" s="880"/>
      <c r="CDI75" s="880"/>
      <c r="CDJ75" s="880"/>
      <c r="CDK75" s="880"/>
      <c r="CDL75" s="880"/>
      <c r="CDM75" s="880"/>
      <c r="CDN75" s="880"/>
      <c r="CDO75" s="880"/>
      <c r="CDP75" s="880"/>
      <c r="CDQ75" s="880"/>
      <c r="CDR75" s="880"/>
      <c r="CDS75" s="880"/>
      <c r="CDT75" s="880"/>
      <c r="CDU75" s="880"/>
      <c r="CDV75" s="880"/>
      <c r="CDW75" s="880"/>
      <c r="CDX75" s="880"/>
      <c r="CDY75" s="880"/>
      <c r="CDZ75" s="880"/>
      <c r="CEA75" s="880"/>
      <c r="CEB75" s="880"/>
      <c r="CEC75" s="880"/>
      <c r="CED75" s="880"/>
      <c r="CEE75" s="880"/>
      <c r="CEF75" s="880"/>
      <c r="CEG75" s="880"/>
      <c r="CEH75" s="880"/>
      <c r="CEI75" s="880"/>
      <c r="CEJ75" s="880"/>
      <c r="CEK75" s="880"/>
      <c r="CEL75" s="880"/>
      <c r="CEM75" s="880"/>
      <c r="CEN75" s="880"/>
      <c r="CEO75" s="880"/>
      <c r="CEP75" s="880"/>
      <c r="CEQ75" s="880"/>
      <c r="CER75" s="880"/>
      <c r="CES75" s="880"/>
      <c r="CET75" s="880"/>
      <c r="CEU75" s="880"/>
      <c r="CEV75" s="880"/>
      <c r="CEW75" s="880"/>
      <c r="CEX75" s="880"/>
      <c r="CEY75" s="880"/>
      <c r="CEZ75" s="880"/>
      <c r="CFA75" s="880"/>
      <c r="CFB75" s="880"/>
      <c r="CFC75" s="880"/>
      <c r="CFD75" s="880"/>
      <c r="CFE75" s="880"/>
      <c r="CFF75" s="880"/>
      <c r="CFG75" s="880"/>
      <c r="CFH75" s="880"/>
      <c r="CFI75" s="880"/>
      <c r="CFJ75" s="880"/>
      <c r="CFK75" s="880"/>
      <c r="CFL75" s="880"/>
      <c r="CFM75" s="880"/>
      <c r="CFN75" s="880"/>
      <c r="CFO75" s="880"/>
      <c r="CFP75" s="880"/>
      <c r="CFQ75" s="880"/>
      <c r="CFR75" s="880"/>
      <c r="CFS75" s="880"/>
      <c r="CFT75" s="880"/>
      <c r="CFU75" s="880"/>
      <c r="CFV75" s="880"/>
      <c r="CFW75" s="880"/>
      <c r="CFX75" s="880"/>
      <c r="CFY75" s="880"/>
      <c r="CFZ75" s="880"/>
      <c r="CGA75" s="880"/>
      <c r="CGB75" s="880"/>
      <c r="CGC75" s="880"/>
      <c r="CGD75" s="880"/>
      <c r="CGE75" s="880"/>
      <c r="CGF75" s="880"/>
      <c r="CGG75" s="880"/>
      <c r="CGH75" s="880"/>
      <c r="CGI75" s="880"/>
      <c r="CGJ75" s="880"/>
      <c r="CGK75" s="880"/>
      <c r="CGL75" s="880"/>
      <c r="CGM75" s="880"/>
      <c r="CGN75" s="880"/>
      <c r="CGO75" s="880"/>
      <c r="CGP75" s="880"/>
      <c r="CGQ75" s="880"/>
      <c r="CGR75" s="880"/>
      <c r="CGS75" s="880"/>
      <c r="CGT75" s="880"/>
      <c r="CGU75" s="880"/>
      <c r="CGV75" s="880"/>
      <c r="CGW75" s="880"/>
      <c r="CGX75" s="880"/>
      <c r="CGY75" s="880"/>
      <c r="CGZ75" s="880"/>
      <c r="CHA75" s="880"/>
      <c r="CHB75" s="880"/>
      <c r="CHC75" s="880"/>
      <c r="CHD75" s="880"/>
      <c r="CHE75" s="880"/>
      <c r="CHF75" s="880"/>
      <c r="CHG75" s="880"/>
      <c r="CHH75" s="880"/>
      <c r="CHI75" s="880"/>
      <c r="CHJ75" s="880"/>
      <c r="CHK75" s="880"/>
      <c r="CHL75" s="880"/>
      <c r="CHM75" s="880"/>
      <c r="CHN75" s="880"/>
      <c r="CHO75" s="880"/>
      <c r="CHP75" s="880"/>
      <c r="CHQ75" s="880"/>
      <c r="CHR75" s="880"/>
      <c r="CHS75" s="880"/>
      <c r="CHT75" s="880"/>
      <c r="CHU75" s="880"/>
      <c r="CHV75" s="880"/>
      <c r="CHW75" s="880"/>
      <c r="CHX75" s="880"/>
      <c r="CHY75" s="880"/>
      <c r="CHZ75" s="880"/>
      <c r="CIA75" s="880"/>
      <c r="CIB75" s="880"/>
      <c r="CIC75" s="880"/>
      <c r="CID75" s="880"/>
      <c r="CIE75" s="880"/>
      <c r="CIF75" s="880"/>
      <c r="CIG75" s="880"/>
      <c r="CIH75" s="880"/>
      <c r="CII75" s="880"/>
      <c r="CIJ75" s="880"/>
      <c r="CIK75" s="880"/>
      <c r="CIL75" s="880"/>
      <c r="CIM75" s="880"/>
      <c r="CIN75" s="880"/>
      <c r="CIO75" s="880"/>
      <c r="CIP75" s="880"/>
      <c r="CIQ75" s="880"/>
      <c r="CIR75" s="880"/>
      <c r="CIS75" s="880"/>
      <c r="CIT75" s="880"/>
      <c r="CIU75" s="880"/>
      <c r="CIV75" s="880"/>
      <c r="CIW75" s="880"/>
      <c r="CIX75" s="880"/>
      <c r="CIY75" s="880"/>
      <c r="CIZ75" s="880"/>
      <c r="CJA75" s="880"/>
      <c r="CJB75" s="880"/>
      <c r="CJC75" s="880"/>
      <c r="CJD75" s="880"/>
      <c r="CJE75" s="880"/>
      <c r="CJF75" s="880"/>
      <c r="CJG75" s="880"/>
      <c r="CJH75" s="880"/>
      <c r="CJI75" s="880"/>
      <c r="CJJ75" s="880"/>
      <c r="CJK75" s="880"/>
      <c r="CJL75" s="880"/>
      <c r="CJM75" s="880"/>
      <c r="CJN75" s="880"/>
      <c r="CJO75" s="880"/>
      <c r="CJP75" s="880"/>
      <c r="CJQ75" s="880"/>
      <c r="CJR75" s="880"/>
      <c r="CJS75" s="880"/>
      <c r="CJT75" s="880"/>
      <c r="CJU75" s="880"/>
      <c r="CJV75" s="880"/>
      <c r="CJW75" s="880"/>
      <c r="CJX75" s="880"/>
      <c r="CJY75" s="880"/>
      <c r="CJZ75" s="880"/>
      <c r="CKA75" s="880"/>
      <c r="CKB75" s="880"/>
      <c r="CKC75" s="880"/>
      <c r="CKD75" s="880"/>
      <c r="CKE75" s="880"/>
      <c r="CKF75" s="880"/>
      <c r="CKG75" s="880"/>
      <c r="CKH75" s="880"/>
      <c r="CKI75" s="880"/>
      <c r="CKJ75" s="880"/>
      <c r="CKK75" s="880"/>
      <c r="CKL75" s="880"/>
      <c r="CKM75" s="880"/>
      <c r="CKN75" s="880"/>
      <c r="CKO75" s="880"/>
      <c r="CKP75" s="880"/>
      <c r="CKQ75" s="880"/>
      <c r="CKR75" s="880"/>
      <c r="CKS75" s="880"/>
      <c r="CKT75" s="880"/>
      <c r="CKU75" s="880"/>
      <c r="CKV75" s="880"/>
      <c r="CKW75" s="880"/>
      <c r="CKX75" s="880"/>
      <c r="CKY75" s="880"/>
      <c r="CKZ75" s="880"/>
      <c r="CLA75" s="880"/>
      <c r="CLB75" s="880"/>
      <c r="CLC75" s="880"/>
      <c r="CLD75" s="880"/>
      <c r="CLE75" s="880"/>
      <c r="CLF75" s="880"/>
      <c r="CLG75" s="880"/>
      <c r="CLH75" s="880"/>
      <c r="CLI75" s="880"/>
      <c r="CLJ75" s="880"/>
      <c r="CLK75" s="880"/>
      <c r="CLL75" s="880"/>
      <c r="CLM75" s="880"/>
      <c r="CLN75" s="880"/>
      <c r="CLO75" s="880"/>
      <c r="CLP75" s="880"/>
      <c r="CLQ75" s="880"/>
      <c r="CLR75" s="880"/>
      <c r="CLS75" s="880"/>
      <c r="CLT75" s="880"/>
      <c r="CLU75" s="880"/>
      <c r="CLV75" s="880"/>
      <c r="CLW75" s="880"/>
      <c r="CLX75" s="880"/>
      <c r="CLY75" s="880"/>
      <c r="CLZ75" s="880"/>
      <c r="CMA75" s="880"/>
      <c r="CMB75" s="880"/>
      <c r="CMC75" s="880"/>
      <c r="CMD75" s="880"/>
      <c r="CME75" s="880"/>
      <c r="CMF75" s="880"/>
      <c r="CMG75" s="880"/>
      <c r="CMH75" s="880"/>
      <c r="CMI75" s="880"/>
      <c r="CMJ75" s="880"/>
      <c r="CMK75" s="880"/>
      <c r="CML75" s="880"/>
      <c r="CMM75" s="880"/>
      <c r="CMN75" s="880"/>
      <c r="CMO75" s="880"/>
      <c r="CMP75" s="880"/>
      <c r="CMQ75" s="880"/>
      <c r="CMR75" s="880"/>
      <c r="CMS75" s="880"/>
      <c r="CMT75" s="880"/>
      <c r="CMU75" s="880"/>
      <c r="CMV75" s="880"/>
      <c r="CMW75" s="880"/>
      <c r="CMX75" s="880"/>
      <c r="CMY75" s="880"/>
      <c r="CMZ75" s="880"/>
      <c r="CNA75" s="880"/>
      <c r="CNB75" s="880"/>
      <c r="CNC75" s="880"/>
      <c r="CND75" s="880"/>
      <c r="CNE75" s="880"/>
      <c r="CNF75" s="880"/>
      <c r="CNG75" s="880"/>
      <c r="CNH75" s="880"/>
      <c r="CNI75" s="880"/>
      <c r="CNJ75" s="880"/>
      <c r="CNK75" s="880"/>
      <c r="CNL75" s="880"/>
      <c r="CNM75" s="880"/>
      <c r="CNN75" s="880"/>
      <c r="CNO75" s="880"/>
      <c r="CNP75" s="880"/>
      <c r="CNQ75" s="880"/>
      <c r="CNR75" s="880"/>
      <c r="CNS75" s="880"/>
      <c r="CNT75" s="880"/>
      <c r="CNU75" s="880"/>
      <c r="CNV75" s="880"/>
      <c r="CNW75" s="880"/>
      <c r="CNX75" s="880"/>
      <c r="CNY75" s="880"/>
      <c r="CNZ75" s="880"/>
      <c r="COA75" s="880"/>
      <c r="COB75" s="880"/>
      <c r="COC75" s="880"/>
      <c r="COD75" s="880"/>
      <c r="COE75" s="880"/>
      <c r="COF75" s="880"/>
      <c r="COG75" s="880"/>
      <c r="COH75" s="880"/>
      <c r="COI75" s="880"/>
      <c r="COJ75" s="880"/>
      <c r="COK75" s="880"/>
      <c r="COL75" s="880"/>
      <c r="COM75" s="880"/>
      <c r="CON75" s="880"/>
      <c r="COO75" s="880"/>
      <c r="COP75" s="880"/>
      <c r="COQ75" s="880"/>
      <c r="COR75" s="880"/>
      <c r="COS75" s="880"/>
      <c r="COT75" s="880"/>
      <c r="COU75" s="880"/>
      <c r="COV75" s="880"/>
      <c r="COW75" s="880"/>
      <c r="COX75" s="880"/>
      <c r="COY75" s="880"/>
      <c r="COZ75" s="880"/>
      <c r="CPA75" s="880"/>
      <c r="CPB75" s="880"/>
      <c r="CPC75" s="880"/>
      <c r="CPD75" s="880"/>
      <c r="CPE75" s="880"/>
      <c r="CPF75" s="880"/>
      <c r="CPG75" s="880"/>
      <c r="CPH75" s="880"/>
      <c r="CPI75" s="880"/>
      <c r="CPJ75" s="880"/>
      <c r="CPK75" s="880"/>
      <c r="CPL75" s="880"/>
      <c r="CPM75" s="880"/>
      <c r="CPN75" s="880"/>
      <c r="CPO75" s="880"/>
      <c r="CPP75" s="880"/>
      <c r="CPQ75" s="880"/>
      <c r="CPR75" s="880"/>
      <c r="CPS75" s="880"/>
      <c r="CPT75" s="880"/>
      <c r="CPU75" s="880"/>
      <c r="CPV75" s="880"/>
      <c r="CPW75" s="880"/>
      <c r="CPX75" s="880"/>
      <c r="CPY75" s="880"/>
      <c r="CPZ75" s="880"/>
      <c r="CQA75" s="880"/>
      <c r="CQB75" s="880"/>
      <c r="CQC75" s="880"/>
      <c r="CQD75" s="880"/>
      <c r="CQE75" s="880"/>
      <c r="CQF75" s="880"/>
      <c r="CQG75" s="880"/>
      <c r="CQH75" s="880"/>
      <c r="CQI75" s="880"/>
      <c r="CQJ75" s="880"/>
      <c r="CQK75" s="880"/>
      <c r="CQL75" s="880"/>
      <c r="CQM75" s="880"/>
      <c r="CQN75" s="880"/>
      <c r="CQO75" s="880"/>
      <c r="CQP75" s="880"/>
      <c r="CQQ75" s="880"/>
      <c r="CQR75" s="880"/>
      <c r="CQS75" s="880"/>
      <c r="CQT75" s="880"/>
      <c r="CQU75" s="880"/>
      <c r="CQV75" s="880"/>
      <c r="CQW75" s="880"/>
      <c r="CQX75" s="880"/>
      <c r="CQY75" s="880"/>
      <c r="CQZ75" s="880"/>
      <c r="CRA75" s="880"/>
      <c r="CRB75" s="880"/>
      <c r="CRC75" s="880"/>
      <c r="CRD75" s="880"/>
      <c r="CRE75" s="880"/>
      <c r="CRF75" s="880"/>
      <c r="CRG75" s="880"/>
      <c r="CRH75" s="880"/>
      <c r="CRI75" s="880"/>
      <c r="CRJ75" s="880"/>
      <c r="CRK75" s="880"/>
      <c r="CRL75" s="880"/>
      <c r="CRM75" s="880"/>
      <c r="CRN75" s="880"/>
      <c r="CRO75" s="880"/>
      <c r="CRP75" s="880"/>
      <c r="CRQ75" s="880"/>
      <c r="CRR75" s="880"/>
      <c r="CRS75" s="880"/>
      <c r="CRT75" s="880"/>
      <c r="CRU75" s="880"/>
      <c r="CRV75" s="880"/>
      <c r="CRW75" s="880"/>
      <c r="CRX75" s="880"/>
      <c r="CRY75" s="880"/>
      <c r="CRZ75" s="880"/>
      <c r="CSA75" s="880"/>
      <c r="CSB75" s="880"/>
      <c r="CSC75" s="880"/>
      <c r="CSD75" s="880"/>
      <c r="CSE75" s="880"/>
      <c r="CSF75" s="880"/>
      <c r="CSG75" s="880"/>
      <c r="CSH75" s="880"/>
      <c r="CSI75" s="880"/>
      <c r="CSJ75" s="880"/>
      <c r="CSK75" s="880"/>
      <c r="CSL75" s="880"/>
      <c r="CSM75" s="880"/>
      <c r="CSN75" s="880"/>
      <c r="CSO75" s="880"/>
      <c r="CSP75" s="880"/>
      <c r="CSQ75" s="880"/>
      <c r="CSR75" s="880"/>
      <c r="CSS75" s="880"/>
      <c r="CST75" s="880"/>
      <c r="CSU75" s="880"/>
      <c r="CSV75" s="880"/>
      <c r="CSW75" s="880"/>
      <c r="CSX75" s="880"/>
      <c r="CSY75" s="880"/>
      <c r="CSZ75" s="880"/>
      <c r="CTA75" s="880"/>
      <c r="CTB75" s="880"/>
      <c r="CTC75" s="880"/>
      <c r="CTD75" s="880"/>
      <c r="CTE75" s="880"/>
      <c r="CTF75" s="880"/>
      <c r="CTG75" s="880"/>
      <c r="CTH75" s="880"/>
      <c r="CTI75" s="880"/>
      <c r="CTJ75" s="880"/>
      <c r="CTK75" s="880"/>
      <c r="CTL75" s="880"/>
      <c r="CTM75" s="880"/>
      <c r="CTN75" s="880"/>
      <c r="CTO75" s="880"/>
      <c r="CTP75" s="880"/>
      <c r="CTQ75" s="880"/>
      <c r="CTR75" s="880"/>
      <c r="CTS75" s="880"/>
      <c r="CTT75" s="880"/>
      <c r="CTU75" s="880"/>
      <c r="CTV75" s="880"/>
      <c r="CTW75" s="880"/>
      <c r="CTX75" s="880"/>
      <c r="CTY75" s="880"/>
      <c r="CTZ75" s="880"/>
      <c r="CUA75" s="880"/>
      <c r="CUB75" s="880"/>
      <c r="CUC75" s="880"/>
      <c r="CUD75" s="880"/>
      <c r="CUE75" s="880"/>
      <c r="CUF75" s="880"/>
      <c r="CUG75" s="880"/>
      <c r="CUH75" s="880"/>
      <c r="CUI75" s="880"/>
      <c r="CUJ75" s="880"/>
      <c r="CUK75" s="880"/>
      <c r="CUL75" s="880"/>
      <c r="CUM75" s="880"/>
      <c r="CUN75" s="880"/>
      <c r="CUO75" s="880"/>
      <c r="CUP75" s="880"/>
      <c r="CUQ75" s="880"/>
      <c r="CUR75" s="880"/>
      <c r="CUS75" s="880"/>
      <c r="CUT75" s="880"/>
      <c r="CUU75" s="880"/>
      <c r="CUV75" s="880"/>
      <c r="CUW75" s="880"/>
      <c r="CUX75" s="880"/>
      <c r="CUY75" s="880"/>
      <c r="CUZ75" s="880"/>
      <c r="CVA75" s="880"/>
      <c r="CVB75" s="880"/>
      <c r="CVC75" s="880"/>
      <c r="CVD75" s="880"/>
      <c r="CVE75" s="880"/>
      <c r="CVF75" s="880"/>
      <c r="CVG75" s="880"/>
      <c r="CVH75" s="880"/>
      <c r="CVI75" s="880"/>
      <c r="CVJ75" s="880"/>
      <c r="CVK75" s="880"/>
      <c r="CVL75" s="880"/>
      <c r="CVM75" s="880"/>
      <c r="CVN75" s="880"/>
      <c r="CVO75" s="880"/>
      <c r="CVP75" s="880"/>
      <c r="CVQ75" s="880"/>
      <c r="CVR75" s="880"/>
      <c r="CVS75" s="880"/>
      <c r="CVT75" s="880"/>
      <c r="CVU75" s="880"/>
      <c r="CVV75" s="880"/>
      <c r="CVW75" s="880"/>
      <c r="CVX75" s="880"/>
      <c r="CVY75" s="880"/>
      <c r="CVZ75" s="880"/>
      <c r="CWA75" s="880"/>
      <c r="CWB75" s="880"/>
      <c r="CWC75" s="880"/>
      <c r="CWD75" s="880"/>
      <c r="CWE75" s="880"/>
      <c r="CWF75" s="880"/>
      <c r="CWG75" s="880"/>
      <c r="CWH75" s="880"/>
      <c r="CWI75" s="880"/>
      <c r="CWJ75" s="880"/>
      <c r="CWK75" s="880"/>
      <c r="CWL75" s="880"/>
      <c r="CWM75" s="880"/>
      <c r="CWN75" s="880"/>
      <c r="CWO75" s="880"/>
      <c r="CWP75" s="880"/>
      <c r="CWQ75" s="880"/>
      <c r="CWR75" s="880"/>
      <c r="CWS75" s="880"/>
      <c r="CWT75" s="880"/>
      <c r="CWU75" s="880"/>
      <c r="CWV75" s="880"/>
      <c r="CWW75" s="880"/>
      <c r="CWX75" s="880"/>
      <c r="CWY75" s="880"/>
      <c r="CWZ75" s="880"/>
      <c r="CXA75" s="880"/>
      <c r="CXB75" s="880"/>
      <c r="CXC75" s="880"/>
      <c r="CXD75" s="880"/>
      <c r="CXE75" s="880"/>
      <c r="CXF75" s="880"/>
      <c r="CXG75" s="880"/>
      <c r="CXH75" s="880"/>
      <c r="CXI75" s="880"/>
      <c r="CXJ75" s="880"/>
      <c r="CXK75" s="880"/>
      <c r="CXL75" s="880"/>
      <c r="CXM75" s="880"/>
      <c r="CXN75" s="880"/>
      <c r="CXO75" s="880"/>
      <c r="CXP75" s="880"/>
      <c r="CXQ75" s="880"/>
      <c r="CXR75" s="880"/>
      <c r="CXS75" s="880"/>
      <c r="CXT75" s="880"/>
      <c r="CXU75" s="880"/>
      <c r="CXV75" s="880"/>
      <c r="CXW75" s="880"/>
      <c r="CXX75" s="880"/>
      <c r="CXY75" s="880"/>
      <c r="CXZ75" s="880"/>
      <c r="CYA75" s="880"/>
      <c r="CYB75" s="880"/>
      <c r="CYC75" s="880"/>
      <c r="CYD75" s="880"/>
      <c r="CYE75" s="880"/>
      <c r="CYF75" s="880"/>
      <c r="CYG75" s="880"/>
      <c r="CYH75" s="880"/>
      <c r="CYI75" s="880"/>
      <c r="CYJ75" s="880"/>
      <c r="CYK75" s="880"/>
      <c r="CYL75" s="880"/>
      <c r="CYM75" s="880"/>
      <c r="CYN75" s="880"/>
      <c r="CYO75" s="880"/>
      <c r="CYP75" s="880"/>
      <c r="CYQ75" s="880"/>
      <c r="CYR75" s="880"/>
      <c r="CYS75" s="880"/>
      <c r="CYT75" s="880"/>
      <c r="CYU75" s="880"/>
      <c r="CYV75" s="880"/>
      <c r="CYW75" s="880"/>
      <c r="CYX75" s="880"/>
      <c r="CYY75" s="880"/>
      <c r="CYZ75" s="880"/>
      <c r="CZA75" s="880"/>
      <c r="CZB75" s="880"/>
      <c r="CZC75" s="880"/>
      <c r="CZD75" s="880"/>
      <c r="CZE75" s="880"/>
      <c r="CZF75" s="880"/>
      <c r="CZG75" s="880"/>
      <c r="CZH75" s="880"/>
      <c r="CZI75" s="880"/>
      <c r="CZJ75" s="880"/>
      <c r="CZK75" s="880"/>
      <c r="CZL75" s="880"/>
      <c r="CZM75" s="880"/>
      <c r="CZN75" s="880"/>
      <c r="CZO75" s="880"/>
      <c r="CZP75" s="880"/>
      <c r="CZQ75" s="880"/>
      <c r="CZR75" s="880"/>
      <c r="CZS75" s="880"/>
      <c r="CZT75" s="880"/>
      <c r="CZU75" s="880"/>
      <c r="CZV75" s="880"/>
      <c r="CZW75" s="880"/>
      <c r="CZX75" s="880"/>
      <c r="CZY75" s="880"/>
      <c r="CZZ75" s="880"/>
      <c r="DAA75" s="880"/>
      <c r="DAB75" s="880"/>
      <c r="DAC75" s="880"/>
      <c r="DAD75" s="880"/>
      <c r="DAE75" s="880"/>
      <c r="DAF75" s="880"/>
      <c r="DAG75" s="880"/>
      <c r="DAH75" s="880"/>
      <c r="DAI75" s="880"/>
      <c r="DAJ75" s="880"/>
      <c r="DAK75" s="880"/>
      <c r="DAL75" s="880"/>
      <c r="DAM75" s="880"/>
      <c r="DAN75" s="880"/>
      <c r="DAO75" s="880"/>
      <c r="DAP75" s="880"/>
      <c r="DAQ75" s="880"/>
      <c r="DAR75" s="880"/>
      <c r="DAS75" s="880"/>
      <c r="DAT75" s="880"/>
      <c r="DAU75" s="880"/>
      <c r="DAV75" s="880"/>
      <c r="DAW75" s="880"/>
      <c r="DAX75" s="880"/>
      <c r="DAY75" s="880"/>
      <c r="DAZ75" s="880"/>
      <c r="DBA75" s="880"/>
      <c r="DBB75" s="880"/>
      <c r="DBC75" s="880"/>
      <c r="DBD75" s="880"/>
      <c r="DBE75" s="880"/>
      <c r="DBF75" s="880"/>
      <c r="DBG75" s="880"/>
      <c r="DBH75" s="880"/>
      <c r="DBI75" s="880"/>
      <c r="DBJ75" s="880"/>
      <c r="DBK75" s="880"/>
      <c r="DBL75" s="880"/>
      <c r="DBM75" s="880"/>
      <c r="DBN75" s="880"/>
      <c r="DBO75" s="880"/>
      <c r="DBP75" s="880"/>
      <c r="DBQ75" s="880"/>
      <c r="DBR75" s="880"/>
      <c r="DBS75" s="880"/>
      <c r="DBT75" s="880"/>
      <c r="DBU75" s="880"/>
      <c r="DBV75" s="880"/>
      <c r="DBW75" s="880"/>
      <c r="DBX75" s="880"/>
      <c r="DBY75" s="880"/>
      <c r="DBZ75" s="880"/>
      <c r="DCA75" s="880"/>
      <c r="DCB75" s="880"/>
      <c r="DCC75" s="880"/>
      <c r="DCD75" s="880"/>
      <c r="DCE75" s="880"/>
      <c r="DCF75" s="880"/>
      <c r="DCG75" s="880"/>
      <c r="DCH75" s="880"/>
      <c r="DCI75" s="880"/>
      <c r="DCJ75" s="880"/>
      <c r="DCK75" s="880"/>
      <c r="DCL75" s="880"/>
      <c r="DCM75" s="880"/>
      <c r="DCN75" s="880"/>
      <c r="DCO75" s="880"/>
      <c r="DCP75" s="880"/>
      <c r="DCQ75" s="880"/>
      <c r="DCR75" s="880"/>
      <c r="DCS75" s="880"/>
      <c r="DCT75" s="880"/>
      <c r="DCU75" s="880"/>
      <c r="DCV75" s="880"/>
      <c r="DCW75" s="880"/>
      <c r="DCX75" s="880"/>
      <c r="DCY75" s="880"/>
      <c r="DCZ75" s="880"/>
      <c r="DDA75" s="880"/>
      <c r="DDB75" s="880"/>
      <c r="DDC75" s="880"/>
      <c r="DDD75" s="880"/>
      <c r="DDE75" s="880"/>
      <c r="DDF75" s="880"/>
      <c r="DDG75" s="880"/>
      <c r="DDH75" s="880"/>
      <c r="DDI75" s="880"/>
      <c r="DDJ75" s="880"/>
      <c r="DDK75" s="880"/>
      <c r="DDL75" s="880"/>
      <c r="DDM75" s="880"/>
      <c r="DDN75" s="880"/>
      <c r="DDO75" s="880"/>
      <c r="DDP75" s="880"/>
      <c r="DDQ75" s="880"/>
      <c r="DDR75" s="880"/>
      <c r="DDS75" s="880"/>
      <c r="DDT75" s="880"/>
      <c r="DDU75" s="880"/>
      <c r="DDV75" s="880"/>
      <c r="DDW75" s="880"/>
      <c r="DDX75" s="880"/>
      <c r="DDY75" s="880"/>
      <c r="DDZ75" s="880"/>
      <c r="DEA75" s="880"/>
      <c r="DEB75" s="880"/>
      <c r="DEC75" s="880"/>
      <c r="DED75" s="880"/>
      <c r="DEE75" s="880"/>
      <c r="DEF75" s="880"/>
      <c r="DEG75" s="880"/>
      <c r="DEH75" s="880"/>
      <c r="DEI75" s="880"/>
      <c r="DEJ75" s="880"/>
      <c r="DEK75" s="880"/>
      <c r="DEL75" s="880"/>
      <c r="DEM75" s="880"/>
      <c r="DEN75" s="880"/>
      <c r="DEO75" s="880"/>
      <c r="DEP75" s="880"/>
      <c r="DEQ75" s="880"/>
      <c r="DER75" s="880"/>
      <c r="DES75" s="880"/>
      <c r="DET75" s="880"/>
      <c r="DEU75" s="880"/>
      <c r="DEV75" s="880"/>
      <c r="DEW75" s="880"/>
      <c r="DEX75" s="880"/>
      <c r="DEY75" s="880"/>
      <c r="DEZ75" s="880"/>
      <c r="DFA75" s="880"/>
      <c r="DFB75" s="880"/>
      <c r="DFC75" s="880"/>
      <c r="DFD75" s="880"/>
      <c r="DFE75" s="880"/>
      <c r="DFF75" s="880"/>
      <c r="DFG75" s="880"/>
      <c r="DFH75" s="880"/>
      <c r="DFI75" s="880"/>
      <c r="DFJ75" s="880"/>
      <c r="DFK75" s="880"/>
      <c r="DFL75" s="880"/>
      <c r="DFM75" s="880"/>
      <c r="DFN75" s="880"/>
      <c r="DFO75" s="880"/>
      <c r="DFP75" s="880"/>
      <c r="DFQ75" s="880"/>
      <c r="DFR75" s="880"/>
      <c r="DFS75" s="880"/>
      <c r="DFT75" s="880"/>
      <c r="DFU75" s="880"/>
      <c r="DFV75" s="880"/>
      <c r="DFW75" s="880"/>
      <c r="DFX75" s="880"/>
      <c r="DFY75" s="880"/>
      <c r="DFZ75" s="880"/>
      <c r="DGA75" s="880"/>
      <c r="DGB75" s="880"/>
      <c r="DGC75" s="880"/>
      <c r="DGD75" s="880"/>
      <c r="DGE75" s="880"/>
      <c r="DGF75" s="880"/>
      <c r="DGG75" s="880"/>
      <c r="DGH75" s="880"/>
      <c r="DGI75" s="880"/>
      <c r="DGJ75" s="880"/>
      <c r="DGK75" s="880"/>
      <c r="DGL75" s="880"/>
      <c r="DGM75" s="880"/>
      <c r="DGN75" s="880"/>
      <c r="DGO75" s="880"/>
      <c r="DGP75" s="880"/>
      <c r="DGQ75" s="880"/>
      <c r="DGR75" s="880"/>
      <c r="DGS75" s="880"/>
      <c r="DGT75" s="880"/>
      <c r="DGU75" s="880"/>
      <c r="DGV75" s="880"/>
      <c r="DGW75" s="880"/>
      <c r="DGX75" s="880"/>
      <c r="DGY75" s="880"/>
      <c r="DGZ75" s="880"/>
      <c r="DHA75" s="880"/>
      <c r="DHB75" s="880"/>
      <c r="DHC75" s="880"/>
      <c r="DHD75" s="880"/>
      <c r="DHE75" s="880"/>
      <c r="DHF75" s="880"/>
      <c r="DHG75" s="880"/>
      <c r="DHH75" s="880"/>
      <c r="DHI75" s="880"/>
      <c r="DHJ75" s="880"/>
      <c r="DHK75" s="880"/>
      <c r="DHL75" s="880"/>
      <c r="DHM75" s="880"/>
      <c r="DHN75" s="880"/>
      <c r="DHO75" s="880"/>
      <c r="DHP75" s="880"/>
      <c r="DHQ75" s="880"/>
      <c r="DHR75" s="880"/>
      <c r="DHS75" s="880"/>
      <c r="DHT75" s="880"/>
      <c r="DHU75" s="880"/>
      <c r="DHV75" s="880"/>
      <c r="DHW75" s="880"/>
      <c r="DHX75" s="880"/>
      <c r="DHY75" s="880"/>
      <c r="DHZ75" s="880"/>
      <c r="DIA75" s="880"/>
      <c r="DIB75" s="880"/>
      <c r="DIC75" s="880"/>
      <c r="DID75" s="880"/>
      <c r="DIE75" s="880"/>
      <c r="DIF75" s="880"/>
      <c r="DIG75" s="880"/>
      <c r="DIH75" s="880"/>
      <c r="DII75" s="880"/>
      <c r="DIJ75" s="880"/>
      <c r="DIK75" s="880"/>
      <c r="DIL75" s="880"/>
      <c r="DIM75" s="880"/>
      <c r="DIN75" s="880"/>
      <c r="DIO75" s="880"/>
      <c r="DIP75" s="880"/>
      <c r="DIQ75" s="880"/>
      <c r="DIR75" s="880"/>
      <c r="DIS75" s="880"/>
      <c r="DIT75" s="880"/>
      <c r="DIU75" s="880"/>
      <c r="DIV75" s="880"/>
      <c r="DIW75" s="880"/>
      <c r="DIX75" s="880"/>
      <c r="DIY75" s="880"/>
      <c r="DIZ75" s="880"/>
      <c r="DJA75" s="880"/>
      <c r="DJB75" s="880"/>
      <c r="DJC75" s="880"/>
      <c r="DJD75" s="880"/>
      <c r="DJE75" s="880"/>
      <c r="DJF75" s="880"/>
      <c r="DJG75" s="880"/>
      <c r="DJH75" s="880"/>
      <c r="DJI75" s="880"/>
      <c r="DJJ75" s="880"/>
      <c r="DJK75" s="880"/>
      <c r="DJL75" s="880"/>
      <c r="DJM75" s="880"/>
      <c r="DJN75" s="880"/>
      <c r="DJO75" s="880"/>
      <c r="DJP75" s="880"/>
      <c r="DJQ75" s="880"/>
      <c r="DJR75" s="880"/>
      <c r="DJS75" s="880"/>
      <c r="DJT75" s="880"/>
      <c r="DJU75" s="880"/>
      <c r="DJV75" s="880"/>
      <c r="DJW75" s="880"/>
      <c r="DJX75" s="880"/>
      <c r="DJY75" s="880"/>
      <c r="DJZ75" s="880"/>
      <c r="DKA75" s="880"/>
      <c r="DKB75" s="880"/>
      <c r="DKC75" s="880"/>
      <c r="DKD75" s="880"/>
      <c r="DKE75" s="880"/>
      <c r="DKF75" s="880"/>
      <c r="DKG75" s="880"/>
      <c r="DKH75" s="880"/>
      <c r="DKI75" s="880"/>
      <c r="DKJ75" s="880"/>
      <c r="DKK75" s="880"/>
      <c r="DKL75" s="880"/>
      <c r="DKM75" s="880"/>
      <c r="DKN75" s="880"/>
      <c r="DKO75" s="880"/>
      <c r="DKP75" s="880"/>
      <c r="DKQ75" s="880"/>
      <c r="DKR75" s="880"/>
      <c r="DKS75" s="880"/>
      <c r="DKT75" s="880"/>
      <c r="DKU75" s="880"/>
      <c r="DKV75" s="880"/>
      <c r="DKW75" s="880"/>
      <c r="DKX75" s="880"/>
      <c r="DKY75" s="880"/>
      <c r="DKZ75" s="880"/>
      <c r="DLA75" s="880"/>
      <c r="DLB75" s="880"/>
      <c r="DLC75" s="880"/>
      <c r="DLD75" s="880"/>
      <c r="DLE75" s="880"/>
      <c r="DLF75" s="880"/>
      <c r="DLG75" s="880"/>
      <c r="DLH75" s="880"/>
      <c r="DLI75" s="880"/>
      <c r="DLJ75" s="880"/>
      <c r="DLK75" s="880"/>
      <c r="DLL75" s="880"/>
      <c r="DLM75" s="880"/>
      <c r="DLN75" s="880"/>
      <c r="DLO75" s="880"/>
      <c r="DLP75" s="880"/>
      <c r="DLQ75" s="880"/>
      <c r="DLR75" s="880"/>
      <c r="DLS75" s="880"/>
      <c r="DLT75" s="880"/>
      <c r="DLU75" s="880"/>
      <c r="DLV75" s="880"/>
      <c r="DLW75" s="880"/>
      <c r="DLX75" s="880"/>
      <c r="DLY75" s="880"/>
      <c r="DLZ75" s="880"/>
      <c r="DMA75" s="880"/>
      <c r="DMB75" s="880"/>
      <c r="DMC75" s="880"/>
      <c r="DMD75" s="880"/>
      <c r="DME75" s="880"/>
      <c r="DMF75" s="880"/>
      <c r="DMG75" s="880"/>
      <c r="DMH75" s="880"/>
      <c r="DMI75" s="880"/>
      <c r="DMJ75" s="880"/>
      <c r="DMK75" s="880"/>
      <c r="DML75" s="880"/>
      <c r="DMM75" s="880"/>
      <c r="DMN75" s="880"/>
      <c r="DMO75" s="880"/>
      <c r="DMP75" s="880"/>
      <c r="DMQ75" s="880"/>
      <c r="DMR75" s="880"/>
      <c r="DMS75" s="880"/>
      <c r="DMT75" s="880"/>
      <c r="DMU75" s="880"/>
      <c r="DMV75" s="880"/>
      <c r="DMW75" s="880"/>
      <c r="DMX75" s="880"/>
      <c r="DMY75" s="880"/>
      <c r="DMZ75" s="880"/>
      <c r="DNA75" s="880"/>
      <c r="DNB75" s="880"/>
      <c r="DNC75" s="880"/>
      <c r="DNE75" s="880"/>
      <c r="DNF75" s="880"/>
      <c r="DNG75" s="880"/>
      <c r="DNH75" s="880"/>
      <c r="DNI75" s="880"/>
      <c r="DNJ75" s="880"/>
      <c r="DNK75" s="880"/>
      <c r="DNL75" s="880"/>
      <c r="DNM75" s="880"/>
      <c r="DNN75" s="880"/>
      <c r="DNO75" s="880"/>
      <c r="DNP75" s="880"/>
      <c r="DNQ75" s="880"/>
      <c r="DNR75" s="880"/>
      <c r="DNS75" s="880"/>
      <c r="DNT75" s="880"/>
      <c r="DNU75" s="880"/>
      <c r="DNV75" s="880"/>
      <c r="DNW75" s="880"/>
      <c r="DNX75" s="880"/>
      <c r="DNY75" s="880"/>
      <c r="DNZ75" s="880"/>
      <c r="DOA75" s="880"/>
      <c r="DOB75" s="880"/>
      <c r="DOC75" s="880"/>
      <c r="DOD75" s="880"/>
      <c r="DOE75" s="880"/>
      <c r="DOF75" s="880"/>
      <c r="DOG75" s="880"/>
      <c r="DOH75" s="880"/>
      <c r="DOI75" s="880"/>
      <c r="DOJ75" s="880"/>
      <c r="DOK75" s="880"/>
      <c r="DOL75" s="880"/>
      <c r="DOM75" s="880"/>
      <c r="DON75" s="880"/>
      <c r="DOO75" s="880"/>
      <c r="DOP75" s="880"/>
      <c r="DOQ75" s="880"/>
      <c r="DOR75" s="880"/>
      <c r="DOS75" s="880"/>
      <c r="DOT75" s="880"/>
      <c r="DOU75" s="880"/>
      <c r="DOV75" s="880"/>
      <c r="DOW75" s="880"/>
      <c r="DOX75" s="880"/>
      <c r="DOY75" s="880"/>
      <c r="DOZ75" s="880"/>
      <c r="DPA75" s="880"/>
      <c r="DPB75" s="880"/>
      <c r="DPC75" s="880"/>
      <c r="DPD75" s="880"/>
      <c r="DPE75" s="880"/>
      <c r="DPF75" s="880"/>
      <c r="DPG75" s="880"/>
      <c r="DPH75" s="880"/>
      <c r="DPI75" s="880"/>
      <c r="DPJ75" s="880"/>
      <c r="DPK75" s="880"/>
      <c r="DPL75" s="880"/>
      <c r="DPM75" s="880"/>
      <c r="DPN75" s="880"/>
      <c r="DPO75" s="880"/>
      <c r="DPP75" s="880"/>
      <c r="DPQ75" s="880"/>
      <c r="DPR75" s="880"/>
      <c r="DPS75" s="880"/>
      <c r="DPT75" s="880"/>
      <c r="DPU75" s="880"/>
      <c r="DPV75" s="880"/>
      <c r="DPW75" s="880"/>
      <c r="DPX75" s="880"/>
      <c r="DPY75" s="880"/>
      <c r="DPZ75" s="880"/>
      <c r="DQA75" s="880"/>
      <c r="DQB75" s="880"/>
      <c r="DQC75" s="880"/>
      <c r="DQD75" s="880"/>
      <c r="DQE75" s="880"/>
      <c r="DQF75" s="880"/>
      <c r="DQG75" s="880"/>
      <c r="DQH75" s="880"/>
      <c r="DQI75" s="880"/>
      <c r="DQJ75" s="880"/>
      <c r="DQK75" s="880"/>
      <c r="DQL75" s="880"/>
      <c r="DQM75" s="880"/>
      <c r="DQN75" s="880"/>
      <c r="DQO75" s="880"/>
      <c r="DQP75" s="880"/>
      <c r="DQQ75" s="880"/>
      <c r="DQR75" s="880"/>
      <c r="DQS75" s="880"/>
      <c r="DQT75" s="880"/>
      <c r="DQU75" s="880"/>
      <c r="DQV75" s="880"/>
      <c r="DQW75" s="880"/>
      <c r="DQX75" s="880"/>
      <c r="DQY75" s="880"/>
      <c r="DQZ75" s="880"/>
      <c r="DRA75" s="880"/>
      <c r="DRB75" s="880"/>
      <c r="DRC75" s="880"/>
      <c r="DRD75" s="880"/>
      <c r="DRE75" s="880"/>
      <c r="DRF75" s="880"/>
      <c r="DRG75" s="880"/>
      <c r="DRH75" s="880"/>
      <c r="DRI75" s="880"/>
      <c r="DRJ75" s="880"/>
      <c r="DRK75" s="880"/>
      <c r="DRL75" s="880"/>
      <c r="DRM75" s="880"/>
      <c r="DRN75" s="880"/>
      <c r="DRO75" s="880"/>
      <c r="DRP75" s="880"/>
      <c r="DRQ75" s="880"/>
      <c r="DRR75" s="880"/>
      <c r="DRS75" s="880"/>
      <c r="DRT75" s="880"/>
      <c r="DRU75" s="880"/>
      <c r="DRV75" s="880"/>
      <c r="DRW75" s="880"/>
      <c r="DRX75" s="880"/>
      <c r="DRY75" s="880"/>
      <c r="DRZ75" s="880"/>
      <c r="DSA75" s="880"/>
      <c r="DSB75" s="880"/>
      <c r="DSC75" s="880"/>
      <c r="DSD75" s="880"/>
      <c r="DSE75" s="880"/>
      <c r="DSF75" s="880"/>
      <c r="DSG75" s="880"/>
      <c r="DSH75" s="880"/>
      <c r="DSI75" s="880"/>
      <c r="DSJ75" s="880"/>
      <c r="DSK75" s="880"/>
      <c r="DSL75" s="880"/>
      <c r="DSM75" s="880"/>
      <c r="DSN75" s="880"/>
      <c r="DSO75" s="880"/>
      <c r="DSP75" s="880"/>
      <c r="DSQ75" s="880"/>
      <c r="DSR75" s="880"/>
      <c r="DSS75" s="880"/>
      <c r="DST75" s="880"/>
      <c r="DSU75" s="880"/>
      <c r="DSV75" s="880"/>
      <c r="DSW75" s="880"/>
      <c r="DSX75" s="880"/>
      <c r="DSY75" s="880"/>
      <c r="DSZ75" s="880"/>
      <c r="DTA75" s="880"/>
      <c r="DTB75" s="880"/>
      <c r="DTC75" s="880"/>
      <c r="DTD75" s="880"/>
      <c r="DTE75" s="880"/>
      <c r="DTF75" s="880"/>
      <c r="DTG75" s="880"/>
      <c r="DTH75" s="880"/>
      <c r="DTI75" s="880"/>
      <c r="DTJ75" s="880"/>
      <c r="DTK75" s="880"/>
      <c r="DTL75" s="880"/>
      <c r="DTM75" s="880"/>
      <c r="DTN75" s="880"/>
      <c r="DTO75" s="880"/>
      <c r="DTP75" s="880"/>
      <c r="DTQ75" s="880"/>
      <c r="DTR75" s="880"/>
      <c r="DTS75" s="880"/>
      <c r="DTT75" s="880"/>
      <c r="DTU75" s="880"/>
      <c r="DTV75" s="880"/>
      <c r="DTW75" s="880"/>
      <c r="DTX75" s="880"/>
      <c r="DTY75" s="880"/>
      <c r="DTZ75" s="880"/>
      <c r="DUA75" s="880"/>
      <c r="DUB75" s="880"/>
      <c r="DUC75" s="880"/>
      <c r="DUD75" s="880"/>
      <c r="DUE75" s="880"/>
      <c r="DUF75" s="880"/>
      <c r="DUG75" s="880"/>
      <c r="DUH75" s="880"/>
      <c r="DUI75" s="880"/>
      <c r="DUJ75" s="880"/>
      <c r="DUK75" s="880"/>
      <c r="DUL75" s="880"/>
      <c r="DUM75" s="880"/>
      <c r="DUN75" s="880"/>
      <c r="DUO75" s="880"/>
      <c r="DUP75" s="880"/>
      <c r="DUQ75" s="880"/>
      <c r="DUR75" s="880"/>
      <c r="DUS75" s="880"/>
      <c r="DUT75" s="880"/>
      <c r="DUU75" s="880"/>
      <c r="DUV75" s="880"/>
      <c r="DUW75" s="880"/>
      <c r="DUX75" s="880"/>
      <c r="DUY75" s="880"/>
      <c r="DUZ75" s="880"/>
      <c r="DVA75" s="880"/>
      <c r="DVB75" s="880"/>
      <c r="DVC75" s="880"/>
      <c r="DVD75" s="880"/>
      <c r="DVE75" s="880"/>
      <c r="DVF75" s="880"/>
      <c r="DVG75" s="880"/>
      <c r="DVH75" s="880"/>
      <c r="DVI75" s="880"/>
      <c r="DVJ75" s="880"/>
      <c r="DVK75" s="880"/>
      <c r="DVL75" s="880"/>
      <c r="DVM75" s="880"/>
      <c r="DVN75" s="880"/>
      <c r="DVO75" s="880"/>
      <c r="DVP75" s="880"/>
      <c r="DVQ75" s="880"/>
      <c r="DVR75" s="880"/>
      <c r="DVS75" s="880"/>
      <c r="DVT75" s="880"/>
      <c r="DVU75" s="880"/>
      <c r="DVV75" s="880"/>
      <c r="DVW75" s="880"/>
      <c r="DVX75" s="880"/>
      <c r="DVY75" s="880"/>
      <c r="DVZ75" s="880"/>
      <c r="DWA75" s="880"/>
      <c r="DWB75" s="880"/>
      <c r="DWC75" s="880"/>
      <c r="DWD75" s="880"/>
      <c r="DWE75" s="880"/>
      <c r="DWF75" s="880"/>
      <c r="DWG75" s="880"/>
      <c r="DWH75" s="880"/>
      <c r="DWI75" s="880"/>
      <c r="DWJ75" s="880"/>
      <c r="DWK75" s="880"/>
      <c r="DWL75" s="880"/>
      <c r="DWM75" s="880"/>
      <c r="DWN75" s="880"/>
      <c r="DWO75" s="880"/>
      <c r="DWP75" s="880"/>
      <c r="DWQ75" s="880"/>
      <c r="DWR75" s="880"/>
      <c r="DWS75" s="880"/>
      <c r="DWT75" s="880"/>
      <c r="DWU75" s="880"/>
      <c r="DWV75" s="880"/>
      <c r="DWW75" s="880"/>
      <c r="DWX75" s="880"/>
      <c r="DWY75" s="880"/>
      <c r="DWZ75" s="880"/>
      <c r="DXA75" s="880"/>
      <c r="DXB75" s="880"/>
      <c r="DXC75" s="880"/>
      <c r="DXD75" s="880"/>
      <c r="DXE75" s="880"/>
      <c r="DXF75" s="880"/>
      <c r="DXG75" s="880"/>
      <c r="DXH75" s="880"/>
      <c r="DXI75" s="880"/>
      <c r="DXJ75" s="880"/>
      <c r="DXK75" s="880"/>
      <c r="DXL75" s="880"/>
      <c r="DXM75" s="880"/>
      <c r="DXN75" s="880"/>
      <c r="DXO75" s="880"/>
      <c r="DXP75" s="880"/>
      <c r="DXQ75" s="880"/>
      <c r="DXR75" s="880"/>
      <c r="DXS75" s="880"/>
      <c r="DXT75" s="880"/>
      <c r="DXU75" s="880"/>
      <c r="DXV75" s="880"/>
      <c r="DXW75" s="880"/>
      <c r="DXX75" s="880"/>
      <c r="DXY75" s="880"/>
      <c r="DXZ75" s="880"/>
      <c r="DYA75" s="880"/>
      <c r="DYB75" s="880"/>
      <c r="DYC75" s="880"/>
      <c r="DYD75" s="880"/>
      <c r="DYE75" s="880"/>
      <c r="DYF75" s="880"/>
      <c r="DYG75" s="880"/>
      <c r="DYH75" s="880"/>
      <c r="DYI75" s="880"/>
      <c r="DYJ75" s="880"/>
      <c r="DYK75" s="880"/>
      <c r="DYL75" s="880"/>
      <c r="DYM75" s="880"/>
      <c r="DYN75" s="880"/>
      <c r="DYO75" s="880"/>
      <c r="DYP75" s="880"/>
      <c r="DYQ75" s="880"/>
      <c r="DYR75" s="880"/>
      <c r="DYS75" s="880"/>
      <c r="DYT75" s="880"/>
      <c r="DYU75" s="880"/>
      <c r="DYV75" s="880"/>
      <c r="DYW75" s="880"/>
      <c r="DYX75" s="880"/>
      <c r="DYY75" s="880"/>
      <c r="DYZ75" s="880"/>
      <c r="DZA75" s="880"/>
      <c r="DZB75" s="880"/>
      <c r="DZC75" s="880"/>
      <c r="DZD75" s="880"/>
      <c r="DZE75" s="880"/>
      <c r="DZF75" s="880"/>
      <c r="DZG75" s="880"/>
      <c r="DZH75" s="880"/>
      <c r="DZI75" s="880"/>
      <c r="DZJ75" s="880"/>
      <c r="DZK75" s="880"/>
      <c r="DZL75" s="880"/>
      <c r="DZM75" s="880"/>
      <c r="DZN75" s="880"/>
      <c r="DZO75" s="880"/>
      <c r="DZP75" s="880"/>
      <c r="DZQ75" s="880"/>
      <c r="DZR75" s="880"/>
      <c r="DZS75" s="880"/>
      <c r="DZT75" s="880"/>
      <c r="DZU75" s="880"/>
      <c r="DZV75" s="880"/>
      <c r="DZW75" s="880"/>
      <c r="DZX75" s="880"/>
      <c r="DZY75" s="880"/>
      <c r="DZZ75" s="880"/>
      <c r="EAA75" s="880"/>
      <c r="EAB75" s="880"/>
      <c r="EAC75" s="880"/>
      <c r="EAD75" s="880"/>
      <c r="EAE75" s="880"/>
      <c r="EAF75" s="880"/>
      <c r="EAG75" s="880"/>
      <c r="EAH75" s="880"/>
      <c r="EAI75" s="880"/>
      <c r="EAJ75" s="880"/>
      <c r="EAK75" s="880"/>
      <c r="EAL75" s="880"/>
      <c r="EAM75" s="880"/>
      <c r="EAN75" s="880"/>
      <c r="EAO75" s="880"/>
      <c r="EAP75" s="880"/>
      <c r="EAQ75" s="880"/>
      <c r="EAR75" s="880"/>
      <c r="EAS75" s="880"/>
      <c r="EAT75" s="880"/>
      <c r="EAU75" s="880"/>
      <c r="EAV75" s="880"/>
      <c r="EAW75" s="880"/>
      <c r="EAX75" s="880"/>
      <c r="EAY75" s="880"/>
      <c r="EAZ75" s="880"/>
      <c r="EBA75" s="880"/>
      <c r="EBB75" s="880"/>
      <c r="EBC75" s="880"/>
      <c r="EBD75" s="880"/>
      <c r="EBE75" s="880"/>
      <c r="EBF75" s="880"/>
      <c r="EBG75" s="880"/>
      <c r="EBH75" s="880"/>
      <c r="EBI75" s="880"/>
      <c r="EBJ75" s="880"/>
      <c r="EBK75" s="880"/>
      <c r="EBL75" s="880"/>
      <c r="EBM75" s="880"/>
      <c r="EBN75" s="880"/>
      <c r="EBO75" s="880"/>
      <c r="EBP75" s="880"/>
      <c r="EBQ75" s="880"/>
      <c r="EBR75" s="880"/>
      <c r="EBS75" s="880"/>
      <c r="EBT75" s="880"/>
      <c r="EBU75" s="880"/>
      <c r="EBV75" s="880"/>
      <c r="EBW75" s="880"/>
      <c r="EBX75" s="880"/>
      <c r="EBY75" s="880"/>
      <c r="EBZ75" s="880"/>
      <c r="ECA75" s="880"/>
      <c r="ECB75" s="880"/>
      <c r="ECC75" s="880"/>
      <c r="ECD75" s="880"/>
      <c r="ECE75" s="880"/>
      <c r="ECF75" s="880"/>
      <c r="ECG75" s="880"/>
      <c r="ECH75" s="880"/>
      <c r="ECI75" s="880"/>
      <c r="ECJ75" s="880"/>
      <c r="ECK75" s="880"/>
      <c r="ECL75" s="880"/>
      <c r="ECM75" s="880"/>
      <c r="ECN75" s="880"/>
      <c r="ECO75" s="880"/>
      <c r="ECP75" s="880"/>
      <c r="ECQ75" s="880"/>
      <c r="ECR75" s="880"/>
      <c r="ECS75" s="880"/>
      <c r="ECT75" s="880"/>
      <c r="ECU75" s="880"/>
      <c r="ECV75" s="880"/>
      <c r="ECW75" s="880"/>
      <c r="ECX75" s="880"/>
      <c r="ECY75" s="880"/>
      <c r="ECZ75" s="880"/>
      <c r="EDA75" s="880"/>
      <c r="EDB75" s="880"/>
      <c r="EDC75" s="880"/>
      <c r="EDD75" s="880"/>
      <c r="EDE75" s="880"/>
      <c r="EDF75" s="880"/>
      <c r="EDG75" s="880"/>
      <c r="EDH75" s="880"/>
      <c r="EDI75" s="880"/>
      <c r="EDJ75" s="880"/>
      <c r="EDK75" s="880"/>
      <c r="EDL75" s="880"/>
      <c r="EDM75" s="880"/>
      <c r="EDN75" s="880"/>
      <c r="EDO75" s="880"/>
      <c r="EDP75" s="880"/>
      <c r="EDQ75" s="880"/>
      <c r="EDR75" s="880"/>
      <c r="EDS75" s="880"/>
      <c r="EDT75" s="880"/>
      <c r="EDU75" s="880"/>
      <c r="EDV75" s="880"/>
      <c r="EDW75" s="880"/>
      <c r="EDX75" s="880"/>
      <c r="EDY75" s="880"/>
      <c r="EDZ75" s="880"/>
      <c r="EEA75" s="880"/>
      <c r="EEB75" s="880"/>
      <c r="EEC75" s="880"/>
      <c r="EED75" s="880"/>
      <c r="EEE75" s="880"/>
      <c r="EEF75" s="880"/>
      <c r="EEG75" s="880"/>
      <c r="EEH75" s="880"/>
      <c r="EEI75" s="880"/>
      <c r="EEJ75" s="880"/>
      <c r="EEK75" s="880"/>
      <c r="EEL75" s="880"/>
      <c r="EEM75" s="880"/>
      <c r="EEN75" s="880"/>
      <c r="EEO75" s="880"/>
      <c r="EEP75" s="880"/>
      <c r="EEQ75" s="880"/>
      <c r="EER75" s="880"/>
      <c r="EES75" s="880"/>
      <c r="EET75" s="880"/>
      <c r="EEU75" s="880"/>
      <c r="EEV75" s="880"/>
      <c r="EEW75" s="880"/>
      <c r="EEX75" s="880"/>
      <c r="EEY75" s="880"/>
      <c r="EEZ75" s="880"/>
      <c r="EFA75" s="880"/>
      <c r="EFB75" s="880"/>
      <c r="EFC75" s="880"/>
      <c r="EFD75" s="880"/>
      <c r="EFE75" s="880"/>
      <c r="EFF75" s="880"/>
      <c r="EFG75" s="880"/>
      <c r="EFH75" s="880"/>
      <c r="EFI75" s="880"/>
      <c r="EFJ75" s="880"/>
      <c r="EFK75" s="880"/>
      <c r="EFL75" s="880"/>
      <c r="EFM75" s="880"/>
      <c r="EFN75" s="880"/>
      <c r="EFO75" s="880"/>
      <c r="EFP75" s="880"/>
      <c r="EFQ75" s="880"/>
      <c r="EFR75" s="880"/>
      <c r="EFS75" s="880"/>
      <c r="EFT75" s="880"/>
      <c r="EFU75" s="880"/>
      <c r="EFV75" s="880"/>
      <c r="EFW75" s="880"/>
      <c r="EFX75" s="880"/>
      <c r="EFY75" s="880"/>
      <c r="EFZ75" s="880"/>
      <c r="EGA75" s="880"/>
      <c r="EGB75" s="880"/>
      <c r="EGC75" s="880"/>
      <c r="EGD75" s="880"/>
      <c r="EGE75" s="880"/>
      <c r="EGF75" s="880"/>
      <c r="EGG75" s="880"/>
      <c r="EGH75" s="880"/>
      <c r="EGI75" s="880"/>
      <c r="EGJ75" s="880"/>
      <c r="EGK75" s="880"/>
      <c r="EGL75" s="880"/>
      <c r="EGM75" s="880"/>
      <c r="EGN75" s="880"/>
      <c r="EGO75" s="880"/>
      <c r="EGP75" s="880"/>
      <c r="EGQ75" s="880"/>
      <c r="EGR75" s="880"/>
      <c r="EGS75" s="880"/>
      <c r="EGT75" s="880"/>
      <c r="EGU75" s="880"/>
      <c r="EGV75" s="880"/>
      <c r="EGW75" s="880"/>
      <c r="EGX75" s="880"/>
      <c r="EGY75" s="880"/>
      <c r="EGZ75" s="880"/>
      <c r="EHA75" s="880"/>
      <c r="EHB75" s="880"/>
      <c r="EHC75" s="880"/>
      <c r="EHD75" s="880"/>
      <c r="EHE75" s="880"/>
      <c r="EHF75" s="880"/>
      <c r="EHG75" s="880"/>
      <c r="EHH75" s="880"/>
      <c r="EHI75" s="880"/>
      <c r="EHJ75" s="880"/>
      <c r="EHK75" s="880"/>
      <c r="EHL75" s="880"/>
      <c r="EHM75" s="880"/>
      <c r="EHN75" s="880"/>
      <c r="EHO75" s="880"/>
      <c r="EHP75" s="880"/>
      <c r="EHQ75" s="880"/>
      <c r="EHR75" s="880"/>
      <c r="EHS75" s="880"/>
      <c r="EHT75" s="880"/>
      <c r="EHU75" s="880"/>
      <c r="EHV75" s="880"/>
      <c r="EHW75" s="880"/>
      <c r="EHX75" s="880"/>
      <c r="EHY75" s="880"/>
      <c r="EHZ75" s="880"/>
      <c r="EIA75" s="880"/>
      <c r="EIB75" s="880"/>
      <c r="EIC75" s="880"/>
      <c r="EID75" s="880"/>
      <c r="EIE75" s="880"/>
      <c r="EIF75" s="880"/>
      <c r="EIG75" s="880"/>
      <c r="EIH75" s="880"/>
      <c r="EII75" s="880"/>
      <c r="EIJ75" s="880"/>
      <c r="EIK75" s="880"/>
      <c r="EIL75" s="880"/>
      <c r="EIM75" s="880"/>
      <c r="EIN75" s="880"/>
      <c r="EIO75" s="880"/>
      <c r="EIP75" s="880"/>
      <c r="EIQ75" s="880"/>
      <c r="EIR75" s="880"/>
      <c r="EIS75" s="880"/>
      <c r="EIT75" s="880"/>
      <c r="EIU75" s="880"/>
      <c r="EIV75" s="880"/>
      <c r="EIW75" s="880"/>
      <c r="EIX75" s="880"/>
      <c r="EIY75" s="880"/>
      <c r="EIZ75" s="880"/>
      <c r="EJA75" s="880"/>
      <c r="EJB75" s="880"/>
      <c r="EJC75" s="880"/>
      <c r="EJD75" s="880"/>
      <c r="EJE75" s="880"/>
      <c r="EJF75" s="880"/>
      <c r="EJG75" s="880"/>
      <c r="EJH75" s="880"/>
      <c r="EJI75" s="880"/>
      <c r="EJJ75" s="880"/>
      <c r="EJK75" s="880"/>
      <c r="EJL75" s="880"/>
      <c r="EJM75" s="880"/>
      <c r="EJN75" s="880"/>
      <c r="EJO75" s="880"/>
      <c r="EJP75" s="880"/>
      <c r="EJQ75" s="880"/>
      <c r="EJR75" s="880"/>
      <c r="EJS75" s="880"/>
      <c r="EJT75" s="880"/>
      <c r="EJU75" s="880"/>
      <c r="EJV75" s="880"/>
      <c r="EJW75" s="880"/>
      <c r="EJX75" s="880"/>
      <c r="EJY75" s="880"/>
      <c r="EJZ75" s="880"/>
      <c r="EKA75" s="880"/>
      <c r="EKB75" s="880"/>
      <c r="EKC75" s="880"/>
      <c r="EKD75" s="880"/>
      <c r="EKE75" s="880"/>
      <c r="EKF75" s="880"/>
      <c r="EKG75" s="880"/>
      <c r="EKH75" s="880"/>
      <c r="EKI75" s="880"/>
      <c r="EKJ75" s="880"/>
      <c r="EKK75" s="880"/>
      <c r="EKL75" s="880"/>
      <c r="EKM75" s="880"/>
      <c r="EKN75" s="880"/>
      <c r="EKO75" s="880"/>
      <c r="EKP75" s="880"/>
      <c r="EKQ75" s="880"/>
      <c r="EKR75" s="880"/>
      <c r="EKS75" s="880"/>
      <c r="EKT75" s="880"/>
      <c r="EKU75" s="880"/>
      <c r="EKV75" s="880"/>
      <c r="EKW75" s="880"/>
      <c r="EKX75" s="880"/>
      <c r="EKY75" s="880"/>
      <c r="EKZ75" s="880"/>
      <c r="ELA75" s="880"/>
      <c r="ELB75" s="880"/>
      <c r="ELC75" s="880"/>
      <c r="ELD75" s="880"/>
      <c r="ELE75" s="880"/>
      <c r="ELF75" s="880"/>
      <c r="ELG75" s="880"/>
      <c r="ELH75" s="880"/>
      <c r="ELI75" s="880"/>
      <c r="ELJ75" s="880"/>
      <c r="ELK75" s="880"/>
      <c r="ELL75" s="880"/>
      <c r="ELM75" s="880"/>
      <c r="ELN75" s="880"/>
      <c r="ELO75" s="880"/>
      <c r="ELP75" s="880"/>
      <c r="ELQ75" s="880"/>
      <c r="ELR75" s="880"/>
      <c r="ELS75" s="880"/>
      <c r="ELT75" s="880"/>
      <c r="ELU75" s="880"/>
      <c r="ELV75" s="880"/>
      <c r="ELW75" s="880"/>
      <c r="ELX75" s="880"/>
      <c r="ELY75" s="880"/>
      <c r="ELZ75" s="880"/>
      <c r="EMA75" s="880"/>
      <c r="EMB75" s="880"/>
      <c r="EMC75" s="880"/>
      <c r="EMD75" s="880"/>
      <c r="EME75" s="880"/>
      <c r="EMF75" s="880"/>
      <c r="EMG75" s="880"/>
      <c r="EMH75" s="880"/>
      <c r="EMI75" s="880"/>
      <c r="EMJ75" s="880"/>
      <c r="EMK75" s="880"/>
      <c r="EML75" s="880"/>
      <c r="EMM75" s="880"/>
      <c r="EMN75" s="880"/>
      <c r="EMO75" s="880"/>
      <c r="EMP75" s="880"/>
      <c r="EMQ75" s="880"/>
      <c r="EMR75" s="880"/>
      <c r="EMS75" s="880"/>
      <c r="EMT75" s="880"/>
      <c r="EMU75" s="880"/>
      <c r="EMV75" s="880"/>
      <c r="EMW75" s="880"/>
      <c r="EMX75" s="880"/>
      <c r="EMY75" s="880"/>
      <c r="EMZ75" s="880"/>
      <c r="ENA75" s="880"/>
      <c r="ENB75" s="880"/>
      <c r="ENC75" s="880"/>
      <c r="END75" s="880"/>
      <c r="ENE75" s="880"/>
      <c r="ENF75" s="880"/>
      <c r="ENG75" s="880"/>
      <c r="ENH75" s="880"/>
      <c r="ENI75" s="880"/>
      <c r="ENJ75" s="880"/>
      <c r="ENK75" s="880"/>
      <c r="ENL75" s="880"/>
      <c r="ENM75" s="880"/>
      <c r="ENN75" s="880"/>
      <c r="ENO75" s="880"/>
      <c r="ENP75" s="880"/>
      <c r="ENQ75" s="880"/>
      <c r="ENR75" s="880"/>
      <c r="ENS75" s="880"/>
      <c r="ENT75" s="880"/>
      <c r="ENU75" s="880"/>
      <c r="ENV75" s="880"/>
      <c r="ENW75" s="880"/>
      <c r="ENX75" s="880"/>
      <c r="ENY75" s="880"/>
      <c r="ENZ75" s="880"/>
      <c r="EOA75" s="880"/>
      <c r="EOB75" s="880"/>
      <c r="EOC75" s="880"/>
      <c r="EOD75" s="880"/>
      <c r="EOE75" s="880"/>
      <c r="EOF75" s="880"/>
      <c r="EOG75" s="880"/>
      <c r="EOH75" s="880"/>
      <c r="EOI75" s="880"/>
      <c r="EOJ75" s="880"/>
      <c r="EOK75" s="880"/>
      <c r="EOL75" s="880"/>
      <c r="EOM75" s="880"/>
      <c r="EON75" s="880"/>
      <c r="EOO75" s="880"/>
      <c r="EOP75" s="880"/>
      <c r="EOQ75" s="880"/>
      <c r="EOR75" s="880"/>
      <c r="EOS75" s="880"/>
      <c r="EOT75" s="880"/>
      <c r="EOU75" s="880"/>
      <c r="EOV75" s="880"/>
      <c r="EOW75" s="880"/>
      <c r="EOX75" s="880"/>
      <c r="EOY75" s="880"/>
      <c r="EOZ75" s="880"/>
      <c r="EPA75" s="880"/>
      <c r="EPB75" s="880"/>
      <c r="EPC75" s="880"/>
      <c r="EPD75" s="880"/>
      <c r="EPE75" s="880"/>
      <c r="EPF75" s="880"/>
      <c r="EPG75" s="880"/>
      <c r="EPH75" s="880"/>
      <c r="EPI75" s="880"/>
      <c r="EPJ75" s="880"/>
      <c r="EPK75" s="880"/>
      <c r="EPL75" s="880"/>
      <c r="EPM75" s="880"/>
      <c r="EPN75" s="880"/>
      <c r="EPO75" s="880"/>
      <c r="EPP75" s="880"/>
      <c r="EPQ75" s="880"/>
      <c r="EPR75" s="880"/>
      <c r="EPS75" s="880"/>
      <c r="EPT75" s="880"/>
      <c r="EPU75" s="880"/>
      <c r="EPV75" s="880"/>
      <c r="EPW75" s="880"/>
      <c r="EPX75" s="880"/>
      <c r="EPY75" s="880"/>
      <c r="EPZ75" s="880"/>
      <c r="EQA75" s="880"/>
      <c r="EQB75" s="880"/>
      <c r="EQC75" s="880"/>
      <c r="EQD75" s="880"/>
      <c r="EQE75" s="880"/>
      <c r="EQF75" s="880"/>
      <c r="EQG75" s="880"/>
      <c r="EQH75" s="880"/>
      <c r="EQI75" s="880"/>
      <c r="EQJ75" s="880"/>
      <c r="EQK75" s="880"/>
      <c r="EQL75" s="880"/>
      <c r="EQM75" s="880"/>
      <c r="EQN75" s="880"/>
      <c r="EQO75" s="880"/>
      <c r="EQP75" s="880"/>
      <c r="EQQ75" s="880"/>
      <c r="EQR75" s="880"/>
      <c r="EQS75" s="880"/>
      <c r="EQT75" s="880"/>
      <c r="EQU75" s="880"/>
      <c r="EQV75" s="880"/>
      <c r="EQW75" s="880"/>
      <c r="EQX75" s="880"/>
      <c r="EQY75" s="880"/>
      <c r="EQZ75" s="880"/>
      <c r="ERA75" s="880"/>
      <c r="ERB75" s="880"/>
      <c r="ERC75" s="880"/>
      <c r="ERD75" s="880"/>
      <c r="ERE75" s="880"/>
      <c r="ERF75" s="880"/>
      <c r="ERG75" s="880"/>
      <c r="ERH75" s="880"/>
      <c r="ERI75" s="880"/>
      <c r="ERJ75" s="880"/>
      <c r="ERK75" s="880"/>
      <c r="ERL75" s="880"/>
      <c r="ERM75" s="880"/>
      <c r="ERN75" s="880"/>
      <c r="ERO75" s="880"/>
      <c r="ERP75" s="880"/>
      <c r="ERQ75" s="880"/>
      <c r="ERR75" s="880"/>
      <c r="ERS75" s="880"/>
      <c r="ERT75" s="880"/>
      <c r="ERU75" s="880"/>
      <c r="ERV75" s="880"/>
      <c r="ERW75" s="880"/>
      <c r="ERX75" s="880"/>
      <c r="ERY75" s="880"/>
      <c r="ERZ75" s="880"/>
      <c r="ESA75" s="880"/>
      <c r="ESB75" s="880"/>
      <c r="ESC75" s="880"/>
      <c r="ESD75" s="880"/>
      <c r="ESE75" s="880"/>
      <c r="ESF75" s="880"/>
      <c r="ESG75" s="880"/>
      <c r="ESH75" s="880"/>
      <c r="ESI75" s="880"/>
      <c r="ESJ75" s="880"/>
      <c r="ESK75" s="880"/>
      <c r="ESL75" s="880"/>
      <c r="ESM75" s="880"/>
      <c r="ESN75" s="880"/>
      <c r="ESO75" s="880"/>
      <c r="ESP75" s="880"/>
      <c r="ESQ75" s="880"/>
      <c r="ESR75" s="880"/>
      <c r="ESS75" s="880"/>
      <c r="EST75" s="880"/>
      <c r="ESU75" s="880"/>
      <c r="ESV75" s="880"/>
      <c r="ESW75" s="880"/>
      <c r="ESX75" s="880"/>
      <c r="ESY75" s="880"/>
      <c r="ESZ75" s="880"/>
      <c r="ETA75" s="880"/>
      <c r="ETB75" s="880"/>
      <c r="ETC75" s="880"/>
      <c r="ETD75" s="880"/>
      <c r="ETE75" s="880"/>
      <c r="ETF75" s="880"/>
      <c r="ETG75" s="880"/>
      <c r="ETH75" s="880"/>
      <c r="ETI75" s="880"/>
      <c r="ETJ75" s="880"/>
      <c r="ETK75" s="880"/>
      <c r="ETL75" s="880"/>
      <c r="ETM75" s="880"/>
      <c r="ETN75" s="880"/>
      <c r="ETO75" s="880"/>
      <c r="ETP75" s="880"/>
      <c r="ETQ75" s="880"/>
      <c r="ETR75" s="880"/>
      <c r="ETS75" s="880"/>
      <c r="ETT75" s="880"/>
      <c r="ETU75" s="880"/>
      <c r="ETV75" s="880"/>
      <c r="ETW75" s="880"/>
      <c r="ETX75" s="880"/>
      <c r="ETY75" s="880"/>
      <c r="ETZ75" s="880"/>
      <c r="EUA75" s="880"/>
      <c r="EUB75" s="880"/>
      <c r="EUC75" s="880"/>
      <c r="EUD75" s="880"/>
      <c r="EUE75" s="880"/>
      <c r="EUF75" s="880"/>
      <c r="EUG75" s="880"/>
      <c r="EUH75" s="880"/>
      <c r="EUI75" s="880"/>
      <c r="EUJ75" s="880"/>
      <c r="EUK75" s="880"/>
      <c r="EUL75" s="880"/>
      <c r="EUM75" s="880"/>
      <c r="EUN75" s="880"/>
      <c r="EUO75" s="880"/>
      <c r="EUP75" s="880"/>
      <c r="EUQ75" s="880"/>
      <c r="EUR75" s="880"/>
      <c r="EUS75" s="880"/>
      <c r="EUT75" s="880"/>
      <c r="EUU75" s="880"/>
      <c r="EUV75" s="880"/>
      <c r="EUW75" s="880"/>
      <c r="EUX75" s="880"/>
      <c r="EUY75" s="880"/>
      <c r="EUZ75" s="880"/>
      <c r="EVA75" s="880"/>
      <c r="EVB75" s="880"/>
      <c r="EVC75" s="880"/>
      <c r="EVD75" s="880"/>
      <c r="EVE75" s="880"/>
      <c r="EVF75" s="880"/>
      <c r="EVG75" s="880"/>
      <c r="EVH75" s="880"/>
      <c r="EVI75" s="880"/>
      <c r="EVJ75" s="880"/>
      <c r="EVK75" s="880"/>
      <c r="EVL75" s="880"/>
      <c r="EVM75" s="880"/>
      <c r="EVN75" s="880"/>
      <c r="EVO75" s="880"/>
      <c r="EVP75" s="880"/>
      <c r="EVQ75" s="880"/>
      <c r="EVR75" s="880"/>
      <c r="EVS75" s="880"/>
      <c r="EVT75" s="880"/>
      <c r="EVU75" s="880"/>
      <c r="EVV75" s="880"/>
      <c r="EVW75" s="880"/>
      <c r="EVX75" s="880"/>
      <c r="EVY75" s="880"/>
      <c r="EVZ75" s="880"/>
      <c r="EWA75" s="880"/>
      <c r="EWB75" s="880"/>
      <c r="EWC75" s="880"/>
      <c r="EWD75" s="880"/>
      <c r="EWE75" s="880"/>
      <c r="EWF75" s="880"/>
      <c r="EWG75" s="880"/>
      <c r="EWH75" s="880"/>
      <c r="EWI75" s="880"/>
      <c r="EWJ75" s="880"/>
      <c r="EWK75" s="880"/>
      <c r="EWL75" s="880"/>
      <c r="EWM75" s="880"/>
      <c r="EWN75" s="880"/>
      <c r="EWO75" s="880"/>
      <c r="EWP75" s="880"/>
      <c r="EWQ75" s="880"/>
      <c r="EWR75" s="880"/>
      <c r="EWS75" s="880"/>
      <c r="EWT75" s="880"/>
      <c r="EWU75" s="880"/>
      <c r="EWV75" s="880"/>
      <c r="EWW75" s="880"/>
      <c r="EWX75" s="880"/>
      <c r="EWY75" s="880"/>
      <c r="EWZ75" s="880"/>
      <c r="EXA75" s="880"/>
      <c r="EXB75" s="880"/>
      <c r="EXC75" s="880"/>
      <c r="EXD75" s="880"/>
      <c r="EXE75" s="880"/>
      <c r="EXF75" s="880"/>
      <c r="EXG75" s="880"/>
      <c r="EXH75" s="880"/>
      <c r="EXI75" s="880"/>
      <c r="EXJ75" s="880"/>
      <c r="EXK75" s="880"/>
      <c r="EXL75" s="880"/>
      <c r="EXM75" s="880"/>
      <c r="EXN75" s="880"/>
      <c r="EXO75" s="880"/>
      <c r="EXP75" s="880"/>
      <c r="EXQ75" s="880"/>
      <c r="EXR75" s="880"/>
      <c r="EXS75" s="880"/>
      <c r="EXT75" s="880"/>
      <c r="EXU75" s="880"/>
      <c r="EXV75" s="880"/>
      <c r="EXW75" s="880"/>
      <c r="EXX75" s="880"/>
      <c r="EXY75" s="880"/>
      <c r="EXZ75" s="880"/>
      <c r="EYA75" s="880"/>
      <c r="EYB75" s="880"/>
      <c r="EYC75" s="880"/>
      <c r="EYD75" s="880"/>
      <c r="EYE75" s="880"/>
      <c r="EYF75" s="880"/>
      <c r="EYG75" s="880"/>
      <c r="EYH75" s="880"/>
      <c r="EYI75" s="880"/>
      <c r="EYJ75" s="880"/>
      <c r="EYK75" s="880"/>
      <c r="EYL75" s="880"/>
      <c r="EYM75" s="880"/>
      <c r="EYN75" s="880"/>
      <c r="EYO75" s="880"/>
      <c r="EYP75" s="880"/>
      <c r="EYQ75" s="880"/>
      <c r="EYR75" s="880"/>
      <c r="EYS75" s="880"/>
      <c r="EYT75" s="880"/>
      <c r="EYU75" s="880"/>
      <c r="EYV75" s="880"/>
      <c r="EYW75" s="880"/>
      <c r="EYX75" s="880"/>
      <c r="EYY75" s="880"/>
      <c r="EYZ75" s="880"/>
      <c r="EZA75" s="880"/>
      <c r="EZB75" s="880"/>
      <c r="EZC75" s="880"/>
      <c r="EZD75" s="880"/>
      <c r="EZE75" s="880"/>
      <c r="EZF75" s="880"/>
      <c r="EZG75" s="880"/>
      <c r="EZH75" s="880"/>
      <c r="EZI75" s="880"/>
      <c r="EZJ75" s="880"/>
      <c r="EZK75" s="880"/>
      <c r="EZL75" s="880"/>
      <c r="EZM75" s="880"/>
      <c r="EZN75" s="880"/>
      <c r="EZO75" s="880"/>
      <c r="EZP75" s="880"/>
      <c r="EZQ75" s="880"/>
      <c r="EZR75" s="880"/>
      <c r="EZS75" s="880"/>
      <c r="EZT75" s="880"/>
      <c r="EZU75" s="880"/>
      <c r="EZV75" s="880"/>
      <c r="EZW75" s="880"/>
      <c r="EZX75" s="880"/>
      <c r="EZY75" s="880"/>
      <c r="EZZ75" s="880"/>
      <c r="FAA75" s="880"/>
      <c r="FAB75" s="880"/>
      <c r="FAC75" s="880"/>
      <c r="FAD75" s="880"/>
      <c r="FAE75" s="880"/>
      <c r="FAF75" s="880"/>
      <c r="FAG75" s="880"/>
      <c r="FAH75" s="880"/>
      <c r="FAI75" s="880"/>
      <c r="FAJ75" s="880"/>
      <c r="FAK75" s="880"/>
      <c r="FAL75" s="880"/>
      <c r="FAM75" s="880"/>
      <c r="FAO75" s="880"/>
      <c r="FAP75" s="880"/>
      <c r="FAQ75" s="880"/>
      <c r="FAR75" s="880"/>
      <c r="FAS75" s="880"/>
      <c r="FAT75" s="880"/>
      <c r="FAU75" s="880"/>
      <c r="FAV75" s="880"/>
      <c r="FAW75" s="880"/>
      <c r="FAX75" s="880"/>
      <c r="FAY75" s="880"/>
      <c r="FAZ75" s="880"/>
      <c r="FBA75" s="880"/>
      <c r="FBB75" s="880"/>
      <c r="FBC75" s="880"/>
      <c r="FBD75" s="880"/>
      <c r="FBE75" s="880"/>
      <c r="FBF75" s="880"/>
      <c r="FBG75" s="880"/>
      <c r="FBH75" s="880"/>
      <c r="FBI75" s="880"/>
      <c r="FBJ75" s="880"/>
      <c r="FBK75" s="880"/>
      <c r="FBL75" s="880"/>
      <c r="FBM75" s="880"/>
      <c r="FBN75" s="880"/>
      <c r="FBO75" s="880"/>
      <c r="FBP75" s="880"/>
      <c r="FBQ75" s="880"/>
      <c r="FBR75" s="880"/>
      <c r="FBS75" s="880"/>
      <c r="FBT75" s="880"/>
      <c r="FBU75" s="880"/>
      <c r="FBV75" s="880"/>
      <c r="FBW75" s="880"/>
      <c r="FBX75" s="880"/>
      <c r="FBY75" s="880"/>
      <c r="FBZ75" s="880"/>
      <c r="FCA75" s="880"/>
      <c r="FCB75" s="880"/>
      <c r="FCC75" s="880"/>
      <c r="FCD75" s="880"/>
      <c r="FCE75" s="880"/>
      <c r="FCF75" s="880"/>
      <c r="FCG75" s="880"/>
      <c r="FCH75" s="880"/>
      <c r="FCI75" s="880"/>
      <c r="FCJ75" s="880"/>
      <c r="FCK75" s="880"/>
      <c r="FCL75" s="880"/>
      <c r="FCM75" s="880"/>
      <c r="FCN75" s="880"/>
      <c r="FCO75" s="880"/>
      <c r="FCP75" s="880"/>
      <c r="FCQ75" s="880"/>
      <c r="FCR75" s="880"/>
      <c r="FCS75" s="880"/>
      <c r="FCT75" s="880"/>
      <c r="FCU75" s="880"/>
      <c r="FCV75" s="880"/>
      <c r="FCW75" s="880"/>
      <c r="FCX75" s="880"/>
      <c r="FCY75" s="880"/>
      <c r="FCZ75" s="880"/>
      <c r="FDA75" s="880"/>
      <c r="FDB75" s="880"/>
      <c r="FDC75" s="880"/>
      <c r="FDD75" s="880"/>
      <c r="FDE75" s="880"/>
      <c r="FDF75" s="880"/>
      <c r="FDG75" s="880"/>
      <c r="FDH75" s="880"/>
      <c r="FDI75" s="880"/>
      <c r="FDJ75" s="880"/>
      <c r="FDK75" s="880"/>
      <c r="FDL75" s="880"/>
      <c r="FDM75" s="880"/>
      <c r="FDN75" s="880"/>
      <c r="FDO75" s="880"/>
      <c r="FDP75" s="880"/>
      <c r="FDQ75" s="880"/>
      <c r="FDR75" s="880"/>
      <c r="FDS75" s="880"/>
      <c r="FDT75" s="880"/>
      <c r="FDU75" s="880"/>
      <c r="FDV75" s="880"/>
      <c r="FDW75" s="880"/>
      <c r="FDX75" s="880"/>
      <c r="FDY75" s="880"/>
      <c r="FDZ75" s="880"/>
      <c r="FEA75" s="880"/>
      <c r="FEB75" s="880"/>
      <c r="FEC75" s="880"/>
      <c r="FED75" s="880"/>
      <c r="FEE75" s="880"/>
      <c r="FEF75" s="880"/>
      <c r="FEG75" s="880"/>
      <c r="FEH75" s="880"/>
      <c r="FEI75" s="880"/>
      <c r="FEJ75" s="880"/>
      <c r="FEK75" s="880"/>
      <c r="FEL75" s="880"/>
      <c r="FEM75" s="880"/>
      <c r="FEN75" s="880"/>
      <c r="FEO75" s="880"/>
      <c r="FEP75" s="880"/>
      <c r="FEQ75" s="880"/>
      <c r="FER75" s="880"/>
      <c r="FES75" s="880"/>
      <c r="FET75" s="880"/>
      <c r="FEU75" s="880"/>
      <c r="FEV75" s="880"/>
      <c r="FEW75" s="880"/>
      <c r="FEX75" s="880"/>
      <c r="FEY75" s="880"/>
      <c r="FEZ75" s="880"/>
      <c r="FFA75" s="880"/>
      <c r="FFB75" s="880"/>
      <c r="FFC75" s="880"/>
      <c r="FFD75" s="880"/>
      <c r="FFE75" s="880"/>
      <c r="FFF75" s="880"/>
      <c r="FFG75" s="880"/>
      <c r="FFH75" s="880"/>
      <c r="FFI75" s="880"/>
      <c r="FFJ75" s="880"/>
      <c r="FFK75" s="880"/>
      <c r="FFL75" s="880"/>
      <c r="FFM75" s="880"/>
      <c r="FFN75" s="880"/>
      <c r="FFO75" s="880"/>
      <c r="FFP75" s="880"/>
      <c r="FFQ75" s="880"/>
      <c r="FFR75" s="880"/>
      <c r="FFS75" s="880"/>
      <c r="FFT75" s="880"/>
      <c r="FFU75" s="880"/>
      <c r="FFV75" s="880"/>
      <c r="FFW75" s="880"/>
      <c r="FFX75" s="880"/>
      <c r="FFY75" s="880"/>
      <c r="FFZ75" s="880"/>
      <c r="FGA75" s="880"/>
      <c r="FGB75" s="880"/>
      <c r="FGC75" s="880"/>
      <c r="FGD75" s="880"/>
      <c r="FGE75" s="880"/>
      <c r="FGF75" s="880"/>
      <c r="FGG75" s="880"/>
      <c r="FGH75" s="880"/>
      <c r="FGI75" s="880"/>
      <c r="FGJ75" s="880"/>
      <c r="FGK75" s="880"/>
      <c r="FGL75" s="880"/>
      <c r="FGM75" s="880"/>
      <c r="FGN75" s="880"/>
      <c r="FGO75" s="880"/>
      <c r="FGP75" s="880"/>
      <c r="FGQ75" s="880"/>
      <c r="FGR75" s="880"/>
      <c r="FGS75" s="880"/>
      <c r="FGT75" s="880"/>
      <c r="FGU75" s="880"/>
      <c r="FGV75" s="880"/>
      <c r="FGW75" s="880"/>
      <c r="FGX75" s="880"/>
      <c r="FGY75" s="880"/>
      <c r="FGZ75" s="880"/>
      <c r="FHA75" s="880"/>
      <c r="FHB75" s="880"/>
      <c r="FHC75" s="880"/>
      <c r="FHD75" s="880"/>
      <c r="FHE75" s="880"/>
      <c r="FHF75" s="880"/>
      <c r="FHG75" s="880"/>
      <c r="FHH75" s="880"/>
      <c r="FHI75" s="880"/>
      <c r="FHJ75" s="880"/>
      <c r="FHK75" s="880"/>
      <c r="FHL75" s="880"/>
      <c r="FHM75" s="880"/>
      <c r="FHN75" s="880"/>
      <c r="FHO75" s="880"/>
      <c r="FHP75" s="880"/>
      <c r="FHQ75" s="880"/>
      <c r="FHR75" s="880"/>
      <c r="FHS75" s="880"/>
      <c r="FHT75" s="880"/>
      <c r="FHU75" s="880"/>
      <c r="FHV75" s="880"/>
      <c r="FHW75" s="880"/>
      <c r="FHX75" s="880"/>
      <c r="FHY75" s="880"/>
      <c r="FHZ75" s="880"/>
      <c r="FIA75" s="880"/>
      <c r="FIB75" s="880"/>
      <c r="FIC75" s="880"/>
      <c r="FID75" s="880"/>
      <c r="FIE75" s="880"/>
      <c r="FIF75" s="880"/>
      <c r="FIG75" s="880"/>
      <c r="FIH75" s="880"/>
      <c r="FII75" s="880"/>
      <c r="FIJ75" s="880"/>
      <c r="FIK75" s="880"/>
      <c r="FIL75" s="880"/>
      <c r="FIM75" s="880"/>
      <c r="FIN75" s="880"/>
      <c r="FIO75" s="880"/>
      <c r="FIP75" s="880"/>
      <c r="FIQ75" s="880"/>
      <c r="FIR75" s="880"/>
      <c r="FIS75" s="880"/>
      <c r="FIT75" s="880"/>
      <c r="FIU75" s="880"/>
      <c r="FIV75" s="880"/>
      <c r="FIW75" s="880"/>
      <c r="FIX75" s="880"/>
      <c r="FIY75" s="880"/>
      <c r="FIZ75" s="880"/>
      <c r="FJA75" s="880"/>
      <c r="FJB75" s="880"/>
      <c r="FJC75" s="880"/>
      <c r="FJD75" s="880"/>
      <c r="FJE75" s="880"/>
      <c r="FJF75" s="880"/>
      <c r="FJG75" s="880"/>
      <c r="FJH75" s="880"/>
      <c r="FJI75" s="880"/>
      <c r="FJJ75" s="880"/>
      <c r="FJK75" s="880"/>
      <c r="FJL75" s="880"/>
      <c r="FJM75" s="880"/>
      <c r="FJN75" s="880"/>
      <c r="FJO75" s="880"/>
      <c r="FJP75" s="880"/>
      <c r="FJQ75" s="880"/>
      <c r="FJR75" s="880"/>
      <c r="FJS75" s="880"/>
      <c r="FJT75" s="880"/>
      <c r="FJU75" s="880"/>
      <c r="FJV75" s="880"/>
      <c r="FJW75" s="880"/>
      <c r="FJX75" s="880"/>
      <c r="FJY75" s="880"/>
      <c r="FJZ75" s="880"/>
      <c r="FKA75" s="880"/>
      <c r="FKB75" s="880"/>
      <c r="FKC75" s="880"/>
      <c r="FKD75" s="880"/>
      <c r="FKE75" s="880"/>
      <c r="FKF75" s="880"/>
      <c r="FKG75" s="880"/>
      <c r="FKH75" s="880"/>
      <c r="FKI75" s="880"/>
      <c r="FKJ75" s="880"/>
      <c r="FKK75" s="880"/>
      <c r="FKL75" s="880"/>
      <c r="FKM75" s="880"/>
      <c r="FKN75" s="880"/>
      <c r="FKO75" s="880"/>
      <c r="FKP75" s="880"/>
      <c r="FKQ75" s="880"/>
      <c r="FKR75" s="880"/>
      <c r="FKS75" s="880"/>
      <c r="FKT75" s="880"/>
      <c r="FKU75" s="880"/>
      <c r="FKV75" s="880"/>
      <c r="FKW75" s="880"/>
      <c r="FKX75" s="880"/>
      <c r="FKY75" s="880"/>
      <c r="FKZ75" s="880"/>
      <c r="FLA75" s="880"/>
      <c r="FLB75" s="880"/>
      <c r="FLC75" s="880"/>
      <c r="FLD75" s="880"/>
      <c r="FLE75" s="880"/>
      <c r="FLF75" s="880"/>
      <c r="FLG75" s="880"/>
      <c r="FLH75" s="880"/>
      <c r="FLI75" s="880"/>
      <c r="FLJ75" s="880"/>
      <c r="FLK75" s="880"/>
      <c r="FLL75" s="880"/>
      <c r="FLM75" s="880"/>
      <c r="FLN75" s="880"/>
      <c r="FLO75" s="880"/>
      <c r="FLP75" s="880"/>
      <c r="FLQ75" s="880"/>
      <c r="FLR75" s="880"/>
      <c r="FLS75" s="880"/>
      <c r="FLT75" s="880"/>
      <c r="FLU75" s="880"/>
      <c r="FLV75" s="880"/>
      <c r="FLW75" s="880"/>
      <c r="FLX75" s="880"/>
      <c r="FLY75" s="880"/>
      <c r="FLZ75" s="880"/>
      <c r="FMA75" s="880"/>
      <c r="FMB75" s="880"/>
      <c r="FMC75" s="880"/>
      <c r="FMD75" s="880"/>
      <c r="FME75" s="880"/>
      <c r="FMF75" s="880"/>
      <c r="FMG75" s="880"/>
      <c r="FMH75" s="880"/>
      <c r="FMI75" s="880"/>
      <c r="FMJ75" s="880"/>
      <c r="FMK75" s="880"/>
      <c r="FML75" s="880"/>
      <c r="FMM75" s="880"/>
      <c r="FMN75" s="880"/>
      <c r="FMO75" s="880"/>
      <c r="FMP75" s="880"/>
      <c r="FMQ75" s="880"/>
      <c r="FMR75" s="880"/>
      <c r="FMS75" s="880"/>
      <c r="FMT75" s="880"/>
      <c r="FMU75" s="880"/>
      <c r="FMV75" s="880"/>
      <c r="FMW75" s="880"/>
      <c r="FMX75" s="880"/>
      <c r="FMY75" s="880"/>
      <c r="FMZ75" s="880"/>
      <c r="FNA75" s="880"/>
      <c r="FNB75" s="880"/>
      <c r="FNC75" s="880"/>
      <c r="FND75" s="880"/>
      <c r="FNE75" s="880"/>
      <c r="FNF75" s="880"/>
      <c r="FNG75" s="880"/>
      <c r="FNH75" s="880"/>
      <c r="FNI75" s="880"/>
      <c r="FNJ75" s="880"/>
      <c r="FNK75" s="880"/>
      <c r="FNL75" s="880"/>
      <c r="FNM75" s="880"/>
      <c r="FNN75" s="880"/>
      <c r="FNO75" s="880"/>
      <c r="FNP75" s="880"/>
      <c r="FNQ75" s="880"/>
      <c r="FNR75" s="880"/>
      <c r="FNS75" s="880"/>
      <c r="FNT75" s="880"/>
      <c r="FNU75" s="880"/>
      <c r="FNV75" s="880"/>
      <c r="FNW75" s="880"/>
      <c r="FNX75" s="880"/>
      <c r="FNY75" s="880"/>
      <c r="FNZ75" s="880"/>
      <c r="FOA75" s="880"/>
      <c r="FOB75" s="880"/>
      <c r="FOC75" s="880"/>
      <c r="FOD75" s="880"/>
      <c r="FOE75" s="880"/>
      <c r="FOF75" s="880"/>
      <c r="FOG75" s="880"/>
      <c r="FOH75" s="880"/>
      <c r="FOI75" s="880"/>
      <c r="FOJ75" s="880"/>
      <c r="FOK75" s="880"/>
      <c r="FOL75" s="880"/>
      <c r="FOM75" s="880"/>
      <c r="FON75" s="880"/>
      <c r="FOO75" s="880"/>
      <c r="FOP75" s="880"/>
      <c r="FOQ75" s="880"/>
      <c r="FOR75" s="880"/>
      <c r="FOS75" s="880"/>
      <c r="FOT75" s="880"/>
      <c r="FOU75" s="880"/>
      <c r="FOV75" s="880"/>
      <c r="FOW75" s="880"/>
      <c r="FOX75" s="880"/>
      <c r="FOY75" s="880"/>
      <c r="FOZ75" s="880"/>
      <c r="FPA75" s="880"/>
      <c r="FPB75" s="880"/>
      <c r="FPC75" s="880"/>
      <c r="FPD75" s="880"/>
      <c r="FPE75" s="880"/>
      <c r="FPF75" s="880"/>
      <c r="FPG75" s="880"/>
      <c r="FPH75" s="880"/>
      <c r="FPI75" s="880"/>
      <c r="FPJ75" s="880"/>
      <c r="FPK75" s="880"/>
      <c r="FPL75" s="880"/>
      <c r="FPM75" s="880"/>
      <c r="FPN75" s="880"/>
      <c r="FPO75" s="880"/>
      <c r="FPP75" s="880"/>
      <c r="FPQ75" s="880"/>
      <c r="FPR75" s="880"/>
      <c r="FPS75" s="880"/>
      <c r="FPT75" s="880"/>
      <c r="FPU75" s="880"/>
      <c r="FPV75" s="880"/>
      <c r="FPW75" s="880"/>
      <c r="FPX75" s="880"/>
      <c r="FPY75" s="880"/>
      <c r="FPZ75" s="880"/>
      <c r="FQA75" s="880"/>
      <c r="FQB75" s="880"/>
      <c r="FQC75" s="880"/>
      <c r="FQD75" s="880"/>
      <c r="FQE75" s="880"/>
      <c r="FQF75" s="880"/>
      <c r="FQG75" s="880"/>
      <c r="FQH75" s="880"/>
      <c r="FQI75" s="880"/>
      <c r="FQJ75" s="880"/>
      <c r="FQK75" s="880"/>
      <c r="FQL75" s="880"/>
      <c r="FQM75" s="880"/>
      <c r="FQN75" s="880"/>
      <c r="FQO75" s="880"/>
      <c r="FQP75" s="880"/>
      <c r="FQQ75" s="880"/>
      <c r="FQR75" s="880"/>
      <c r="FQS75" s="880"/>
      <c r="FQT75" s="880"/>
      <c r="FQU75" s="880"/>
      <c r="FQV75" s="880"/>
      <c r="FQW75" s="880"/>
      <c r="FQX75" s="880"/>
      <c r="FQY75" s="880"/>
      <c r="FQZ75" s="880"/>
      <c r="FRA75" s="880"/>
      <c r="FRB75" s="880"/>
      <c r="FRC75" s="880"/>
      <c r="FRD75" s="880"/>
      <c r="FRE75" s="880"/>
      <c r="FRF75" s="880"/>
      <c r="FRG75" s="880"/>
      <c r="FRH75" s="880"/>
      <c r="FRI75" s="880"/>
      <c r="FRJ75" s="880"/>
      <c r="FRK75" s="880"/>
      <c r="FRL75" s="880"/>
      <c r="FRM75" s="880"/>
      <c r="FRN75" s="880"/>
      <c r="FRO75" s="880"/>
      <c r="FRP75" s="880"/>
      <c r="FRQ75" s="880"/>
      <c r="FRR75" s="880"/>
      <c r="FRS75" s="880"/>
      <c r="FRT75" s="880"/>
      <c r="FRU75" s="880"/>
      <c r="FRV75" s="880"/>
      <c r="FRW75" s="880"/>
      <c r="FRX75" s="880"/>
      <c r="FRY75" s="880"/>
      <c r="FRZ75" s="880"/>
      <c r="FSA75" s="880"/>
      <c r="FSB75" s="880"/>
      <c r="FSC75" s="880"/>
      <c r="FSD75" s="880"/>
      <c r="FSE75" s="880"/>
      <c r="FSF75" s="880"/>
      <c r="FSG75" s="880"/>
      <c r="FSH75" s="880"/>
      <c r="FSI75" s="880"/>
      <c r="FSJ75" s="880"/>
      <c r="FSK75" s="880"/>
      <c r="FSL75" s="880"/>
      <c r="FSM75" s="880"/>
      <c r="FSN75" s="880"/>
      <c r="FSO75" s="880"/>
      <c r="FSP75" s="880"/>
      <c r="FSQ75" s="880"/>
      <c r="FSR75" s="880"/>
      <c r="FSS75" s="880"/>
      <c r="FST75" s="880"/>
      <c r="FSU75" s="880"/>
      <c r="FSV75" s="880"/>
      <c r="FSW75" s="880"/>
      <c r="FSX75" s="880"/>
      <c r="FSY75" s="880"/>
      <c r="FSZ75" s="880"/>
      <c r="FTA75" s="880"/>
      <c r="FTB75" s="880"/>
      <c r="FTC75" s="880"/>
      <c r="FTD75" s="880"/>
      <c r="FTE75" s="880"/>
      <c r="FTF75" s="880"/>
      <c r="FTG75" s="880"/>
      <c r="FTH75" s="880"/>
      <c r="FTI75" s="880"/>
      <c r="FTJ75" s="880"/>
      <c r="FTK75" s="880"/>
      <c r="FTL75" s="880"/>
      <c r="FTM75" s="880"/>
      <c r="FTN75" s="880"/>
      <c r="FTO75" s="880"/>
      <c r="FTP75" s="880"/>
      <c r="FTQ75" s="880"/>
      <c r="FTR75" s="880"/>
      <c r="FTS75" s="880"/>
      <c r="FTT75" s="880"/>
      <c r="FTU75" s="880"/>
      <c r="FTV75" s="880"/>
      <c r="FTW75" s="880"/>
      <c r="FTX75" s="880"/>
      <c r="FTY75" s="880"/>
      <c r="FTZ75" s="880"/>
      <c r="FUA75" s="880"/>
      <c r="FUB75" s="880"/>
      <c r="FUC75" s="880"/>
      <c r="FUD75" s="880"/>
      <c r="FUE75" s="880"/>
      <c r="FUF75" s="880"/>
      <c r="FUG75" s="880"/>
      <c r="FUH75" s="880"/>
      <c r="FUI75" s="880"/>
      <c r="FUJ75" s="880"/>
      <c r="FUK75" s="880"/>
      <c r="FUL75" s="880"/>
      <c r="FUM75" s="880"/>
      <c r="FUN75" s="880"/>
      <c r="FUO75" s="880"/>
      <c r="FUP75" s="880"/>
      <c r="FUQ75" s="880"/>
      <c r="FUR75" s="880"/>
      <c r="FUS75" s="880"/>
      <c r="FUT75" s="880"/>
      <c r="FUU75" s="880"/>
      <c r="FUV75" s="880"/>
      <c r="FUW75" s="880"/>
      <c r="FUX75" s="880"/>
      <c r="FUY75" s="880"/>
      <c r="FUZ75" s="880"/>
      <c r="FVA75" s="880"/>
      <c r="FVB75" s="880"/>
      <c r="FVC75" s="880"/>
      <c r="FVD75" s="880"/>
      <c r="FVE75" s="880"/>
      <c r="FVF75" s="880"/>
      <c r="FVG75" s="880"/>
      <c r="FVH75" s="880"/>
      <c r="FVI75" s="880"/>
      <c r="FVJ75" s="880"/>
      <c r="FVK75" s="880"/>
      <c r="FVL75" s="880"/>
      <c r="FVM75" s="880"/>
      <c r="FVN75" s="880"/>
      <c r="FVO75" s="880"/>
      <c r="FVP75" s="880"/>
      <c r="FVQ75" s="880"/>
      <c r="FVR75" s="880"/>
      <c r="FVS75" s="880"/>
      <c r="FVT75" s="880"/>
      <c r="FVU75" s="880"/>
      <c r="FVV75" s="880"/>
      <c r="FVW75" s="880"/>
      <c r="FVX75" s="880"/>
      <c r="FVY75" s="880"/>
      <c r="FVZ75" s="880"/>
      <c r="FWA75" s="880"/>
      <c r="FWB75" s="880"/>
      <c r="FWC75" s="880"/>
      <c r="FWD75" s="880"/>
      <c r="FWE75" s="880"/>
      <c r="FWF75" s="880"/>
      <c r="FWG75" s="880"/>
      <c r="FWH75" s="880"/>
      <c r="FWI75" s="880"/>
      <c r="FWJ75" s="880"/>
      <c r="FWK75" s="880"/>
      <c r="FWL75" s="880"/>
      <c r="FWM75" s="880"/>
      <c r="FWN75" s="880"/>
      <c r="FWO75" s="880"/>
      <c r="FWP75" s="880"/>
      <c r="FWQ75" s="880"/>
      <c r="FWR75" s="880"/>
      <c r="FWS75" s="880"/>
      <c r="FWT75" s="880"/>
      <c r="FWU75" s="880"/>
      <c r="FWV75" s="880"/>
      <c r="FWW75" s="880"/>
      <c r="FWX75" s="880"/>
      <c r="FWY75" s="880"/>
      <c r="FWZ75" s="880"/>
      <c r="FXA75" s="880"/>
      <c r="FXB75" s="880"/>
      <c r="FXC75" s="880"/>
      <c r="FXD75" s="880"/>
      <c r="FXE75" s="880"/>
      <c r="FXF75" s="880"/>
      <c r="FXG75" s="880"/>
      <c r="FXH75" s="880"/>
      <c r="FXI75" s="880"/>
      <c r="FXJ75" s="880"/>
      <c r="FXK75" s="880"/>
      <c r="FXL75" s="880"/>
      <c r="FXM75" s="880"/>
      <c r="FXN75" s="880"/>
      <c r="FXO75" s="880"/>
      <c r="FXP75" s="880"/>
      <c r="FXQ75" s="880"/>
      <c r="FXR75" s="880"/>
      <c r="FXS75" s="880"/>
      <c r="FXT75" s="880"/>
      <c r="FXU75" s="880"/>
      <c r="FXV75" s="880"/>
      <c r="FXW75" s="880"/>
      <c r="FXX75" s="880"/>
      <c r="FXY75" s="880"/>
      <c r="FXZ75" s="880"/>
      <c r="FYA75" s="880"/>
      <c r="FYB75" s="880"/>
      <c r="FYC75" s="880"/>
      <c r="FYD75" s="880"/>
      <c r="FYE75" s="880"/>
      <c r="FYF75" s="880"/>
      <c r="FYG75" s="880"/>
      <c r="FYH75" s="880"/>
      <c r="FYI75" s="880"/>
      <c r="FYJ75" s="880"/>
      <c r="FYK75" s="880"/>
      <c r="FYL75" s="880"/>
      <c r="FYM75" s="880"/>
      <c r="FYN75" s="880"/>
      <c r="FYO75" s="880"/>
      <c r="FYP75" s="880"/>
      <c r="FYQ75" s="880"/>
      <c r="FYR75" s="880"/>
      <c r="FYS75" s="880"/>
      <c r="FYT75" s="880"/>
      <c r="FYU75" s="880"/>
      <c r="FYV75" s="880"/>
      <c r="FYW75" s="880"/>
      <c r="FYX75" s="880"/>
      <c r="FYY75" s="880"/>
      <c r="FYZ75" s="880"/>
      <c r="FZA75" s="880"/>
      <c r="FZB75" s="880"/>
      <c r="FZC75" s="880"/>
      <c r="FZD75" s="880"/>
      <c r="FZE75" s="880"/>
      <c r="FZF75" s="880"/>
      <c r="FZG75" s="880"/>
      <c r="FZH75" s="880"/>
      <c r="FZI75" s="880"/>
      <c r="FZJ75" s="880"/>
      <c r="FZK75" s="880"/>
      <c r="FZL75" s="880"/>
      <c r="FZM75" s="880"/>
      <c r="FZN75" s="880"/>
      <c r="FZO75" s="880"/>
      <c r="FZP75" s="880"/>
      <c r="FZQ75" s="880"/>
      <c r="FZR75" s="880"/>
      <c r="FZS75" s="880"/>
      <c r="FZT75" s="880"/>
      <c r="FZU75" s="880"/>
      <c r="FZV75" s="880"/>
      <c r="FZW75" s="880"/>
      <c r="FZX75" s="880"/>
      <c r="FZY75" s="880"/>
      <c r="FZZ75" s="880"/>
      <c r="GAA75" s="880"/>
      <c r="GAB75" s="880"/>
      <c r="GAC75" s="880"/>
      <c r="GAD75" s="880"/>
      <c r="GAE75" s="880"/>
      <c r="GAF75" s="880"/>
      <c r="GAG75" s="880"/>
      <c r="GAH75" s="880"/>
      <c r="GAI75" s="880"/>
      <c r="GAJ75" s="880"/>
      <c r="GAK75" s="880"/>
      <c r="GAL75" s="880"/>
      <c r="GAM75" s="880"/>
      <c r="GAN75" s="880"/>
      <c r="GAO75" s="880"/>
      <c r="GAP75" s="880"/>
      <c r="GAQ75" s="880"/>
      <c r="GAR75" s="880"/>
      <c r="GAS75" s="880"/>
      <c r="GAT75" s="880"/>
      <c r="GAU75" s="880"/>
      <c r="GAV75" s="880"/>
      <c r="GAW75" s="880"/>
      <c r="GAX75" s="880"/>
      <c r="GAY75" s="880"/>
      <c r="GAZ75" s="880"/>
      <c r="GBA75" s="880"/>
      <c r="GBB75" s="880"/>
      <c r="GBC75" s="880"/>
      <c r="GBD75" s="880"/>
      <c r="GBE75" s="880"/>
      <c r="GBF75" s="880"/>
      <c r="GBG75" s="880"/>
      <c r="GBH75" s="880"/>
      <c r="GBI75" s="880"/>
      <c r="GBJ75" s="880"/>
      <c r="GBK75" s="880"/>
      <c r="GBL75" s="880"/>
      <c r="GBM75" s="880"/>
      <c r="GBN75" s="880"/>
      <c r="GBO75" s="880"/>
      <c r="GBP75" s="880"/>
      <c r="GBQ75" s="880"/>
      <c r="GBR75" s="880"/>
      <c r="GBS75" s="880"/>
      <c r="GBT75" s="880"/>
      <c r="GBU75" s="880"/>
      <c r="GBV75" s="880"/>
      <c r="GBW75" s="880"/>
      <c r="GBX75" s="880"/>
      <c r="GBY75" s="880"/>
      <c r="GBZ75" s="880"/>
      <c r="GCA75" s="880"/>
      <c r="GCB75" s="880"/>
      <c r="GCC75" s="880"/>
      <c r="GCD75" s="880"/>
      <c r="GCE75" s="880"/>
      <c r="GCF75" s="880"/>
      <c r="GCG75" s="880"/>
      <c r="GCH75" s="880"/>
      <c r="GCI75" s="880"/>
      <c r="GCJ75" s="880"/>
      <c r="GCK75" s="880"/>
      <c r="GCL75" s="880"/>
      <c r="GCM75" s="880"/>
      <c r="GCN75" s="880"/>
      <c r="GCO75" s="880"/>
      <c r="GCP75" s="880"/>
      <c r="GCQ75" s="880"/>
      <c r="GCR75" s="880"/>
      <c r="GCS75" s="880"/>
      <c r="GCT75" s="880"/>
      <c r="GCU75" s="880"/>
      <c r="GCV75" s="880"/>
      <c r="GCW75" s="880"/>
      <c r="GCX75" s="880"/>
      <c r="GCY75" s="880"/>
      <c r="GCZ75" s="880"/>
      <c r="GDA75" s="880"/>
      <c r="GDB75" s="880"/>
      <c r="GDC75" s="880"/>
      <c r="GDD75" s="880"/>
      <c r="GDE75" s="880"/>
      <c r="GDF75" s="880"/>
      <c r="GDG75" s="880"/>
      <c r="GDH75" s="880"/>
      <c r="GDI75" s="880"/>
      <c r="GDJ75" s="880"/>
      <c r="GDK75" s="880"/>
      <c r="GDL75" s="880"/>
      <c r="GDM75" s="880"/>
      <c r="GDN75" s="880"/>
      <c r="GDO75" s="880"/>
      <c r="GDP75" s="880"/>
      <c r="GDQ75" s="880"/>
      <c r="GDR75" s="880"/>
      <c r="GDS75" s="880"/>
      <c r="GDT75" s="880"/>
      <c r="GDU75" s="880"/>
      <c r="GDV75" s="880"/>
      <c r="GDW75" s="880"/>
      <c r="GDX75" s="880"/>
      <c r="GDY75" s="880"/>
      <c r="GDZ75" s="880"/>
      <c r="GEA75" s="880"/>
      <c r="GEB75" s="880"/>
      <c r="GEC75" s="880"/>
      <c r="GED75" s="880"/>
      <c r="GEE75" s="880"/>
      <c r="GEF75" s="880"/>
      <c r="GEG75" s="880"/>
      <c r="GEH75" s="880"/>
      <c r="GEI75" s="880"/>
      <c r="GEJ75" s="880"/>
      <c r="GEK75" s="880"/>
      <c r="GEL75" s="880"/>
      <c r="GEM75" s="880"/>
      <c r="GEN75" s="880"/>
      <c r="GEO75" s="880"/>
      <c r="GEP75" s="880"/>
      <c r="GEQ75" s="880"/>
      <c r="GER75" s="880"/>
      <c r="GES75" s="880"/>
      <c r="GET75" s="880"/>
      <c r="GEU75" s="880"/>
      <c r="GEV75" s="880"/>
      <c r="GEW75" s="880"/>
      <c r="GEX75" s="880"/>
      <c r="GEY75" s="880"/>
      <c r="GEZ75" s="880"/>
      <c r="GFA75" s="880"/>
      <c r="GFB75" s="880"/>
      <c r="GFC75" s="880"/>
      <c r="GFD75" s="880"/>
      <c r="GFE75" s="880"/>
      <c r="GFF75" s="880"/>
      <c r="GFG75" s="880"/>
      <c r="GFH75" s="880"/>
      <c r="GFI75" s="880"/>
      <c r="GFJ75" s="880"/>
      <c r="GFK75" s="880"/>
      <c r="GFL75" s="880"/>
      <c r="GFM75" s="880"/>
      <c r="GFN75" s="880"/>
      <c r="GFO75" s="880"/>
      <c r="GFP75" s="880"/>
      <c r="GFQ75" s="880"/>
      <c r="GFR75" s="880"/>
      <c r="GFS75" s="880"/>
      <c r="GFT75" s="880"/>
      <c r="GFU75" s="880"/>
      <c r="GFV75" s="880"/>
      <c r="GFW75" s="880"/>
      <c r="GFX75" s="880"/>
      <c r="GFY75" s="880"/>
      <c r="GFZ75" s="880"/>
      <c r="GGA75" s="880"/>
      <c r="GGB75" s="880"/>
      <c r="GGC75" s="880"/>
      <c r="GGD75" s="880"/>
      <c r="GGE75" s="880"/>
      <c r="GGF75" s="880"/>
      <c r="GGG75" s="880"/>
      <c r="GGH75" s="880"/>
      <c r="GGI75" s="880"/>
      <c r="GGJ75" s="880"/>
      <c r="GGK75" s="880"/>
      <c r="GGL75" s="880"/>
      <c r="GGM75" s="880"/>
      <c r="GGN75" s="880"/>
      <c r="GGO75" s="880"/>
      <c r="GGP75" s="880"/>
      <c r="GGQ75" s="880"/>
      <c r="GGR75" s="880"/>
      <c r="GGS75" s="880"/>
      <c r="GGT75" s="880"/>
      <c r="GGU75" s="880"/>
      <c r="GGV75" s="880"/>
      <c r="GGW75" s="880"/>
      <c r="GGX75" s="880"/>
      <c r="GGY75" s="880"/>
      <c r="GGZ75" s="880"/>
      <c r="GHA75" s="880"/>
      <c r="GHB75" s="880"/>
      <c r="GHC75" s="880"/>
      <c r="GHD75" s="880"/>
      <c r="GHE75" s="880"/>
      <c r="GHF75" s="880"/>
      <c r="GHG75" s="880"/>
      <c r="GHH75" s="880"/>
      <c r="GHI75" s="880"/>
      <c r="GHJ75" s="880"/>
      <c r="GHK75" s="880"/>
      <c r="GHL75" s="880"/>
      <c r="GHM75" s="880"/>
      <c r="GHN75" s="880"/>
      <c r="GHO75" s="880"/>
      <c r="GHP75" s="880"/>
      <c r="GHQ75" s="880"/>
      <c r="GHR75" s="880"/>
      <c r="GHS75" s="880"/>
      <c r="GHT75" s="880"/>
      <c r="GHU75" s="880"/>
      <c r="GHV75" s="880"/>
      <c r="GHW75" s="880"/>
      <c r="GHX75" s="880"/>
      <c r="GHY75" s="880"/>
      <c r="GHZ75" s="880"/>
      <c r="GIA75" s="880"/>
      <c r="GIB75" s="880"/>
      <c r="GIC75" s="880"/>
      <c r="GID75" s="880"/>
      <c r="GIE75" s="880"/>
      <c r="GIF75" s="880"/>
      <c r="GIG75" s="880"/>
      <c r="GIH75" s="880"/>
      <c r="GII75" s="880"/>
      <c r="GIJ75" s="880"/>
      <c r="GIK75" s="880"/>
      <c r="GIL75" s="880"/>
      <c r="GIM75" s="880"/>
      <c r="GIN75" s="880"/>
      <c r="GIO75" s="880"/>
      <c r="GIP75" s="880"/>
      <c r="GIQ75" s="880"/>
      <c r="GIR75" s="880"/>
      <c r="GIS75" s="880"/>
      <c r="GIT75" s="880"/>
      <c r="GIU75" s="880"/>
      <c r="GIV75" s="880"/>
      <c r="GIW75" s="880"/>
      <c r="GIX75" s="880"/>
      <c r="GIY75" s="880"/>
      <c r="GIZ75" s="880"/>
      <c r="GJA75" s="880"/>
      <c r="GJB75" s="880"/>
      <c r="GJC75" s="880"/>
      <c r="GJD75" s="880"/>
      <c r="GJE75" s="880"/>
      <c r="GJF75" s="880"/>
      <c r="GJG75" s="880"/>
      <c r="GJH75" s="880"/>
      <c r="GJI75" s="880"/>
      <c r="GJJ75" s="880"/>
      <c r="GJK75" s="880"/>
      <c r="GJL75" s="880"/>
      <c r="GJM75" s="880"/>
      <c r="GJN75" s="880"/>
      <c r="GJO75" s="880"/>
      <c r="GJP75" s="880"/>
      <c r="GJQ75" s="880"/>
      <c r="GJR75" s="880"/>
      <c r="GJS75" s="880"/>
      <c r="GJT75" s="880"/>
      <c r="GJU75" s="880"/>
      <c r="GJV75" s="880"/>
      <c r="GJW75" s="880"/>
      <c r="GJX75" s="880"/>
      <c r="GJY75" s="880"/>
      <c r="GJZ75" s="880"/>
      <c r="GKA75" s="880"/>
      <c r="GKB75" s="880"/>
      <c r="GKC75" s="880"/>
      <c r="GKD75" s="880"/>
      <c r="GKE75" s="880"/>
      <c r="GKF75" s="880"/>
      <c r="GKG75" s="880"/>
      <c r="GKH75" s="880"/>
      <c r="GKI75" s="880"/>
      <c r="GKJ75" s="880"/>
      <c r="GKK75" s="880"/>
      <c r="GKL75" s="880"/>
      <c r="GKM75" s="880"/>
      <c r="GKN75" s="880"/>
      <c r="GKO75" s="880"/>
      <c r="GKP75" s="880"/>
      <c r="GKQ75" s="880"/>
      <c r="GKR75" s="880"/>
      <c r="GKS75" s="880"/>
      <c r="GKT75" s="880"/>
      <c r="GKU75" s="880"/>
      <c r="GKV75" s="880"/>
      <c r="GKW75" s="880"/>
      <c r="GKX75" s="880"/>
      <c r="GKY75" s="880"/>
      <c r="GKZ75" s="880"/>
      <c r="GLA75" s="880"/>
      <c r="GLB75" s="880"/>
      <c r="GLC75" s="880"/>
      <c r="GLD75" s="880"/>
      <c r="GLE75" s="880"/>
      <c r="GLF75" s="880"/>
      <c r="GLG75" s="880"/>
      <c r="GLH75" s="880"/>
      <c r="GLI75" s="880"/>
      <c r="GLJ75" s="880"/>
      <c r="GLK75" s="880"/>
      <c r="GLL75" s="880"/>
      <c r="GLM75" s="880"/>
      <c r="GLN75" s="880"/>
      <c r="GLO75" s="880"/>
      <c r="GLP75" s="880"/>
      <c r="GLQ75" s="880"/>
      <c r="GLR75" s="880"/>
      <c r="GLS75" s="880"/>
      <c r="GLT75" s="880"/>
      <c r="GLU75" s="880"/>
      <c r="GLV75" s="880"/>
      <c r="GLW75" s="880"/>
      <c r="GLX75" s="880"/>
      <c r="GLY75" s="880"/>
      <c r="GLZ75" s="880"/>
      <c r="GMA75" s="880"/>
      <c r="GMB75" s="880"/>
      <c r="GMC75" s="880"/>
      <c r="GMD75" s="880"/>
      <c r="GME75" s="880"/>
      <c r="GMF75" s="880"/>
      <c r="GMG75" s="880"/>
      <c r="GMH75" s="880"/>
      <c r="GMI75" s="880"/>
      <c r="GMJ75" s="880"/>
      <c r="GMK75" s="880"/>
      <c r="GML75" s="880"/>
      <c r="GMM75" s="880"/>
      <c r="GMN75" s="880"/>
      <c r="GMO75" s="880"/>
      <c r="GMP75" s="880"/>
      <c r="GMQ75" s="880"/>
      <c r="GMR75" s="880"/>
      <c r="GMS75" s="880"/>
      <c r="GMT75" s="880"/>
      <c r="GMU75" s="880"/>
      <c r="GMV75" s="880"/>
      <c r="GMW75" s="880"/>
      <c r="GMX75" s="880"/>
      <c r="GMY75" s="880"/>
      <c r="GMZ75" s="880"/>
      <c r="GNA75" s="880"/>
      <c r="GNB75" s="880"/>
      <c r="GNC75" s="880"/>
      <c r="GND75" s="880"/>
      <c r="GNE75" s="880"/>
      <c r="GNF75" s="880"/>
      <c r="GNG75" s="880"/>
      <c r="GNH75" s="880"/>
      <c r="GNI75" s="880"/>
      <c r="GNJ75" s="880"/>
      <c r="GNK75" s="880"/>
      <c r="GNL75" s="880"/>
      <c r="GNM75" s="880"/>
      <c r="GNN75" s="880"/>
      <c r="GNO75" s="880"/>
      <c r="GNP75" s="880"/>
      <c r="GNQ75" s="880"/>
      <c r="GNR75" s="880"/>
      <c r="GNS75" s="880"/>
      <c r="GNT75" s="880"/>
      <c r="GNU75" s="880"/>
      <c r="GNV75" s="880"/>
      <c r="GNW75" s="880"/>
      <c r="GNY75" s="880"/>
      <c r="GNZ75" s="880"/>
      <c r="GOA75" s="880"/>
      <c r="GOB75" s="880"/>
      <c r="GOC75" s="880"/>
      <c r="GOD75" s="880"/>
      <c r="GOE75" s="880"/>
      <c r="GOF75" s="880"/>
      <c r="GOG75" s="880"/>
      <c r="GOH75" s="880"/>
      <c r="GOI75" s="880"/>
      <c r="GOJ75" s="880"/>
      <c r="GOK75" s="880"/>
      <c r="GOL75" s="880"/>
      <c r="GOM75" s="880"/>
      <c r="GON75" s="880"/>
      <c r="GOO75" s="880"/>
      <c r="GOP75" s="880"/>
      <c r="GOQ75" s="880"/>
      <c r="GOR75" s="880"/>
      <c r="GOS75" s="880"/>
      <c r="GOT75" s="880"/>
      <c r="GOU75" s="880"/>
      <c r="GOV75" s="880"/>
      <c r="GOW75" s="880"/>
      <c r="GOX75" s="880"/>
      <c r="GOY75" s="880"/>
      <c r="GOZ75" s="880"/>
      <c r="GPA75" s="880"/>
      <c r="GPB75" s="880"/>
      <c r="GPC75" s="880"/>
      <c r="GPD75" s="880"/>
      <c r="GPE75" s="880"/>
      <c r="GPF75" s="880"/>
      <c r="GPG75" s="880"/>
      <c r="GPH75" s="880"/>
      <c r="GPI75" s="880"/>
      <c r="GPJ75" s="880"/>
      <c r="GPK75" s="880"/>
      <c r="GPL75" s="880"/>
      <c r="GPM75" s="880"/>
      <c r="GPN75" s="880"/>
      <c r="GPO75" s="880"/>
      <c r="GPP75" s="880"/>
      <c r="GPQ75" s="880"/>
      <c r="GPR75" s="880"/>
      <c r="GPS75" s="880"/>
      <c r="GPT75" s="880"/>
      <c r="GPU75" s="880"/>
      <c r="GPV75" s="880"/>
      <c r="GPW75" s="880"/>
      <c r="GPX75" s="880"/>
      <c r="GPY75" s="880"/>
      <c r="GPZ75" s="880"/>
      <c r="GQA75" s="880"/>
      <c r="GQB75" s="880"/>
      <c r="GQC75" s="880"/>
      <c r="GQD75" s="880"/>
      <c r="GQE75" s="880"/>
      <c r="GQF75" s="880"/>
      <c r="GQG75" s="880"/>
      <c r="GQH75" s="880"/>
      <c r="GQI75" s="880"/>
      <c r="GQJ75" s="880"/>
      <c r="GQK75" s="880"/>
      <c r="GQL75" s="880"/>
      <c r="GQM75" s="880"/>
      <c r="GQN75" s="880"/>
      <c r="GQO75" s="880"/>
      <c r="GQP75" s="880"/>
      <c r="GQQ75" s="880"/>
      <c r="GQR75" s="880"/>
      <c r="GQS75" s="880"/>
      <c r="GQT75" s="880"/>
      <c r="GQU75" s="880"/>
      <c r="GQV75" s="880"/>
      <c r="GQW75" s="880"/>
      <c r="GQX75" s="880"/>
      <c r="GQY75" s="880"/>
      <c r="GQZ75" s="880"/>
      <c r="GRA75" s="880"/>
      <c r="GRB75" s="880"/>
      <c r="GRC75" s="880"/>
      <c r="GRD75" s="880"/>
      <c r="GRE75" s="880"/>
      <c r="GRF75" s="880"/>
      <c r="GRG75" s="880"/>
      <c r="GRH75" s="880"/>
      <c r="GRI75" s="880"/>
      <c r="GRJ75" s="880"/>
      <c r="GRK75" s="880"/>
      <c r="GRL75" s="880"/>
      <c r="GRM75" s="880"/>
      <c r="GRN75" s="880"/>
      <c r="GRO75" s="880"/>
      <c r="GRP75" s="880"/>
      <c r="GRQ75" s="880"/>
      <c r="GRR75" s="880"/>
      <c r="GRS75" s="880"/>
      <c r="GRT75" s="880"/>
      <c r="GRU75" s="880"/>
      <c r="GRV75" s="880"/>
      <c r="GRW75" s="880"/>
      <c r="GRX75" s="880"/>
      <c r="GRY75" s="880"/>
      <c r="GRZ75" s="880"/>
      <c r="GSA75" s="880"/>
      <c r="GSB75" s="880"/>
      <c r="GSC75" s="880"/>
      <c r="GSD75" s="880"/>
      <c r="GSE75" s="880"/>
      <c r="GSF75" s="880"/>
      <c r="GSG75" s="880"/>
      <c r="GSH75" s="880"/>
      <c r="GSI75" s="880"/>
      <c r="GSJ75" s="880"/>
      <c r="GSK75" s="880"/>
      <c r="GSL75" s="880"/>
      <c r="GSM75" s="880"/>
      <c r="GSN75" s="880"/>
      <c r="GSO75" s="880"/>
      <c r="GSP75" s="880"/>
      <c r="GSQ75" s="880"/>
      <c r="GSR75" s="880"/>
      <c r="GSS75" s="880"/>
      <c r="GST75" s="880"/>
      <c r="GSU75" s="880"/>
      <c r="GSV75" s="880"/>
      <c r="GSW75" s="880"/>
      <c r="GSX75" s="880"/>
      <c r="GSY75" s="880"/>
      <c r="GSZ75" s="880"/>
      <c r="GTA75" s="880"/>
      <c r="GTB75" s="880"/>
      <c r="GTC75" s="880"/>
      <c r="GTD75" s="880"/>
      <c r="GTE75" s="880"/>
      <c r="GTF75" s="880"/>
      <c r="GTG75" s="880"/>
      <c r="GTH75" s="880"/>
      <c r="GTI75" s="880"/>
      <c r="GTJ75" s="880"/>
      <c r="GTK75" s="880"/>
      <c r="GTL75" s="880"/>
      <c r="GTM75" s="880"/>
      <c r="GTN75" s="880"/>
      <c r="GTO75" s="880"/>
      <c r="GTP75" s="880"/>
      <c r="GTQ75" s="880"/>
      <c r="GTR75" s="880"/>
      <c r="GTS75" s="880"/>
      <c r="GTT75" s="880"/>
      <c r="GTU75" s="880"/>
      <c r="GTV75" s="880"/>
      <c r="GTW75" s="880"/>
      <c r="GTX75" s="880"/>
      <c r="GTY75" s="880"/>
      <c r="GTZ75" s="880"/>
      <c r="GUA75" s="880"/>
      <c r="GUB75" s="880"/>
      <c r="GUC75" s="880"/>
      <c r="GUD75" s="880"/>
      <c r="GUE75" s="880"/>
      <c r="GUF75" s="880"/>
      <c r="GUG75" s="880"/>
      <c r="GUH75" s="880"/>
      <c r="GUI75" s="880"/>
      <c r="GUJ75" s="880"/>
      <c r="GUK75" s="880"/>
      <c r="GUL75" s="880"/>
      <c r="GUM75" s="880"/>
      <c r="GUN75" s="880"/>
      <c r="GUO75" s="880"/>
      <c r="GUP75" s="880"/>
      <c r="GUQ75" s="880"/>
      <c r="GUR75" s="880"/>
      <c r="GUS75" s="880"/>
      <c r="GUT75" s="880"/>
      <c r="GUU75" s="880"/>
      <c r="GUV75" s="880"/>
      <c r="GUW75" s="880"/>
      <c r="GUX75" s="880"/>
      <c r="GUY75" s="880"/>
      <c r="GUZ75" s="880"/>
      <c r="GVA75" s="880"/>
      <c r="GVB75" s="880"/>
      <c r="GVC75" s="880"/>
      <c r="GVD75" s="880"/>
      <c r="GVE75" s="880"/>
      <c r="GVF75" s="880"/>
      <c r="GVG75" s="880"/>
      <c r="GVH75" s="880"/>
      <c r="GVI75" s="880"/>
      <c r="GVJ75" s="880"/>
      <c r="GVK75" s="880"/>
      <c r="GVL75" s="880"/>
      <c r="GVM75" s="880"/>
      <c r="GVN75" s="880"/>
      <c r="GVO75" s="880"/>
      <c r="GVP75" s="880"/>
      <c r="GVQ75" s="880"/>
      <c r="GVR75" s="880"/>
      <c r="GVS75" s="880"/>
      <c r="GVT75" s="880"/>
      <c r="GVU75" s="880"/>
      <c r="GVV75" s="880"/>
      <c r="GVW75" s="880"/>
      <c r="GVX75" s="880"/>
      <c r="GVY75" s="880"/>
      <c r="GVZ75" s="880"/>
      <c r="GWA75" s="880"/>
      <c r="GWB75" s="880"/>
      <c r="GWC75" s="880"/>
      <c r="GWD75" s="880"/>
      <c r="GWE75" s="880"/>
      <c r="GWF75" s="880"/>
      <c r="GWG75" s="880"/>
      <c r="GWH75" s="880"/>
      <c r="GWI75" s="880"/>
      <c r="GWJ75" s="880"/>
      <c r="GWK75" s="880"/>
      <c r="GWL75" s="880"/>
      <c r="GWM75" s="880"/>
      <c r="GWN75" s="880"/>
      <c r="GWO75" s="880"/>
      <c r="GWP75" s="880"/>
      <c r="GWQ75" s="880"/>
      <c r="GWR75" s="880"/>
      <c r="GWS75" s="880"/>
      <c r="GWT75" s="880"/>
      <c r="GWU75" s="880"/>
      <c r="GWV75" s="880"/>
      <c r="GWW75" s="880"/>
      <c r="GWX75" s="880"/>
      <c r="GWY75" s="880"/>
      <c r="GWZ75" s="880"/>
      <c r="GXA75" s="880"/>
      <c r="GXB75" s="880"/>
      <c r="GXC75" s="880"/>
      <c r="GXD75" s="880"/>
      <c r="GXE75" s="880"/>
      <c r="GXF75" s="880"/>
      <c r="GXG75" s="880"/>
      <c r="GXH75" s="880"/>
      <c r="GXI75" s="880"/>
      <c r="GXJ75" s="880"/>
      <c r="GXK75" s="880"/>
      <c r="GXL75" s="880"/>
      <c r="GXM75" s="880"/>
      <c r="GXN75" s="880"/>
      <c r="GXO75" s="880"/>
      <c r="GXP75" s="880"/>
      <c r="GXQ75" s="880"/>
      <c r="GXR75" s="880"/>
      <c r="GXS75" s="880"/>
      <c r="GXT75" s="880"/>
      <c r="GXU75" s="880"/>
      <c r="GXV75" s="880"/>
      <c r="GXW75" s="880"/>
      <c r="GXX75" s="880"/>
      <c r="GXY75" s="880"/>
      <c r="GXZ75" s="880"/>
      <c r="GYA75" s="880"/>
      <c r="GYB75" s="880"/>
      <c r="GYC75" s="880"/>
      <c r="GYD75" s="880"/>
      <c r="GYE75" s="880"/>
      <c r="GYF75" s="880"/>
      <c r="GYG75" s="880"/>
      <c r="GYH75" s="880"/>
      <c r="GYI75" s="880"/>
      <c r="GYJ75" s="880"/>
      <c r="GYK75" s="880"/>
      <c r="GYL75" s="880"/>
      <c r="GYM75" s="880"/>
      <c r="GYN75" s="880"/>
      <c r="GYO75" s="880"/>
      <c r="GYP75" s="880"/>
      <c r="GYQ75" s="880"/>
      <c r="GYR75" s="880"/>
      <c r="GYS75" s="880"/>
      <c r="GYT75" s="880"/>
      <c r="GYU75" s="880"/>
      <c r="GYV75" s="880"/>
      <c r="GYW75" s="880"/>
      <c r="GYX75" s="880"/>
      <c r="GYY75" s="880"/>
      <c r="GYZ75" s="880"/>
      <c r="GZA75" s="880"/>
      <c r="GZB75" s="880"/>
      <c r="GZC75" s="880"/>
      <c r="GZD75" s="880"/>
      <c r="GZE75" s="880"/>
      <c r="GZF75" s="880"/>
      <c r="GZG75" s="880"/>
      <c r="GZH75" s="880"/>
      <c r="GZI75" s="880"/>
      <c r="GZJ75" s="880"/>
      <c r="GZK75" s="880"/>
      <c r="GZL75" s="880"/>
      <c r="GZM75" s="880"/>
      <c r="GZN75" s="880"/>
      <c r="GZO75" s="880"/>
      <c r="GZP75" s="880"/>
      <c r="GZQ75" s="880"/>
      <c r="GZR75" s="880"/>
      <c r="GZS75" s="880"/>
      <c r="GZT75" s="880"/>
      <c r="GZU75" s="880"/>
      <c r="GZV75" s="880"/>
      <c r="GZW75" s="880"/>
      <c r="GZX75" s="880"/>
      <c r="GZY75" s="880"/>
      <c r="GZZ75" s="880"/>
      <c r="HAA75" s="880"/>
      <c r="HAB75" s="880"/>
      <c r="HAC75" s="880"/>
      <c r="HAD75" s="880"/>
      <c r="HAE75" s="880"/>
      <c r="HAF75" s="880"/>
      <c r="HAG75" s="880"/>
      <c r="HAH75" s="880"/>
      <c r="HAI75" s="880"/>
      <c r="HAJ75" s="880"/>
      <c r="HAK75" s="880"/>
      <c r="HAL75" s="880"/>
      <c r="HAM75" s="880"/>
      <c r="HAN75" s="880"/>
      <c r="HAO75" s="880"/>
      <c r="HAP75" s="880"/>
      <c r="HAQ75" s="880"/>
      <c r="HAR75" s="880"/>
      <c r="HAS75" s="880"/>
      <c r="HAT75" s="880"/>
      <c r="HAU75" s="880"/>
      <c r="HAV75" s="880"/>
      <c r="HAW75" s="880"/>
      <c r="HAX75" s="880"/>
      <c r="HAY75" s="880"/>
      <c r="HAZ75" s="880"/>
      <c r="HBA75" s="880"/>
      <c r="HBB75" s="880"/>
      <c r="HBC75" s="880"/>
      <c r="HBD75" s="880"/>
      <c r="HBE75" s="880"/>
      <c r="HBF75" s="880"/>
      <c r="HBG75" s="880"/>
      <c r="HBH75" s="880"/>
      <c r="HBI75" s="880"/>
      <c r="HBJ75" s="880"/>
      <c r="HBK75" s="880"/>
      <c r="HBL75" s="880"/>
      <c r="HBM75" s="880"/>
      <c r="HBN75" s="880"/>
      <c r="HBO75" s="880"/>
      <c r="HBP75" s="880"/>
      <c r="HBQ75" s="880"/>
      <c r="HBR75" s="880"/>
      <c r="HBS75" s="880"/>
      <c r="HBT75" s="880"/>
      <c r="HBU75" s="880"/>
      <c r="HBV75" s="880"/>
      <c r="HBW75" s="880"/>
      <c r="HBX75" s="880"/>
      <c r="HBY75" s="880"/>
      <c r="HBZ75" s="880"/>
      <c r="HCA75" s="880"/>
      <c r="HCB75" s="880"/>
      <c r="HCC75" s="880"/>
      <c r="HCD75" s="880"/>
      <c r="HCE75" s="880"/>
      <c r="HCF75" s="880"/>
      <c r="HCG75" s="880"/>
      <c r="HCH75" s="880"/>
      <c r="HCI75" s="880"/>
      <c r="HCJ75" s="880"/>
      <c r="HCK75" s="880"/>
      <c r="HCL75" s="880"/>
      <c r="HCM75" s="880"/>
      <c r="HCN75" s="880"/>
      <c r="HCO75" s="880"/>
      <c r="HCP75" s="880"/>
      <c r="HCQ75" s="880"/>
      <c r="HCR75" s="880"/>
      <c r="HCS75" s="880"/>
      <c r="HCT75" s="880"/>
      <c r="HCU75" s="880"/>
      <c r="HCV75" s="880"/>
      <c r="HCW75" s="880"/>
      <c r="HCX75" s="880"/>
      <c r="HCY75" s="880"/>
      <c r="HCZ75" s="880"/>
      <c r="HDA75" s="880"/>
      <c r="HDB75" s="880"/>
      <c r="HDC75" s="880"/>
      <c r="HDD75" s="880"/>
      <c r="HDE75" s="880"/>
      <c r="HDF75" s="880"/>
      <c r="HDG75" s="880"/>
      <c r="HDH75" s="880"/>
      <c r="HDI75" s="880"/>
      <c r="HDJ75" s="880"/>
      <c r="HDK75" s="880"/>
      <c r="HDL75" s="880"/>
      <c r="HDM75" s="880"/>
      <c r="HDN75" s="880"/>
      <c r="HDO75" s="880"/>
      <c r="HDP75" s="880"/>
      <c r="HDQ75" s="880"/>
      <c r="HDR75" s="880"/>
      <c r="HDS75" s="880"/>
      <c r="HDT75" s="880"/>
      <c r="HDU75" s="880"/>
      <c r="HDV75" s="880"/>
      <c r="HDW75" s="880"/>
      <c r="HDX75" s="880"/>
      <c r="HDY75" s="880"/>
      <c r="HDZ75" s="880"/>
      <c r="HEA75" s="880"/>
      <c r="HEB75" s="880"/>
      <c r="HEC75" s="880"/>
      <c r="HED75" s="880"/>
      <c r="HEE75" s="880"/>
      <c r="HEF75" s="880"/>
      <c r="HEG75" s="880"/>
      <c r="HEH75" s="880"/>
      <c r="HEI75" s="880"/>
      <c r="HEJ75" s="880"/>
      <c r="HEK75" s="880"/>
      <c r="HEL75" s="880"/>
      <c r="HEM75" s="880"/>
      <c r="HEN75" s="880"/>
      <c r="HEO75" s="880"/>
      <c r="HEP75" s="880"/>
      <c r="HEQ75" s="880"/>
      <c r="HER75" s="880"/>
      <c r="HES75" s="880"/>
      <c r="HET75" s="880"/>
      <c r="HEU75" s="880"/>
      <c r="HEV75" s="880"/>
      <c r="HEW75" s="880"/>
      <c r="HEX75" s="880"/>
      <c r="HEY75" s="880"/>
      <c r="HEZ75" s="880"/>
      <c r="HFA75" s="880"/>
      <c r="HFB75" s="880"/>
      <c r="HFC75" s="880"/>
      <c r="HFD75" s="880"/>
      <c r="HFE75" s="880"/>
      <c r="HFF75" s="880"/>
      <c r="HFG75" s="880"/>
      <c r="HFH75" s="880"/>
      <c r="HFI75" s="880"/>
      <c r="HFJ75" s="880"/>
      <c r="HFK75" s="880"/>
      <c r="HFL75" s="880"/>
      <c r="HFM75" s="880"/>
      <c r="HFN75" s="880"/>
      <c r="HFO75" s="880"/>
      <c r="HFP75" s="880"/>
      <c r="HFQ75" s="880"/>
      <c r="HFR75" s="880"/>
      <c r="HFS75" s="880"/>
      <c r="HFT75" s="880"/>
      <c r="HFU75" s="880"/>
      <c r="HFV75" s="880"/>
      <c r="HFW75" s="880"/>
      <c r="HFX75" s="880"/>
      <c r="HFY75" s="880"/>
      <c r="HFZ75" s="880"/>
      <c r="HGA75" s="880"/>
      <c r="HGB75" s="880"/>
      <c r="HGC75" s="880"/>
      <c r="HGD75" s="880"/>
      <c r="HGE75" s="880"/>
      <c r="HGF75" s="880"/>
      <c r="HGG75" s="880"/>
      <c r="HGH75" s="880"/>
      <c r="HGI75" s="880"/>
      <c r="HGJ75" s="880"/>
      <c r="HGK75" s="880"/>
      <c r="HGL75" s="880"/>
      <c r="HGM75" s="880"/>
      <c r="HGN75" s="880"/>
      <c r="HGO75" s="880"/>
      <c r="HGP75" s="880"/>
      <c r="HGQ75" s="880"/>
      <c r="HGR75" s="880"/>
      <c r="HGS75" s="880"/>
      <c r="HGT75" s="880"/>
      <c r="HGU75" s="880"/>
      <c r="HGV75" s="880"/>
      <c r="HGW75" s="880"/>
      <c r="HGX75" s="880"/>
      <c r="HGY75" s="880"/>
      <c r="HGZ75" s="880"/>
      <c r="HHA75" s="880"/>
      <c r="HHB75" s="880"/>
      <c r="HHC75" s="880"/>
      <c r="HHD75" s="880"/>
      <c r="HHE75" s="880"/>
      <c r="HHF75" s="880"/>
      <c r="HHG75" s="880"/>
      <c r="HHH75" s="880"/>
      <c r="HHI75" s="880"/>
      <c r="HHJ75" s="880"/>
      <c r="HHK75" s="880"/>
      <c r="HHL75" s="880"/>
      <c r="HHM75" s="880"/>
      <c r="HHN75" s="880"/>
      <c r="HHO75" s="880"/>
      <c r="HHP75" s="880"/>
      <c r="HHQ75" s="880"/>
      <c r="HHR75" s="880"/>
      <c r="HHS75" s="880"/>
      <c r="HHT75" s="880"/>
      <c r="HHU75" s="880"/>
      <c r="HHV75" s="880"/>
      <c r="HHW75" s="880"/>
      <c r="HHX75" s="880"/>
      <c r="HHY75" s="880"/>
      <c r="HHZ75" s="880"/>
      <c r="HIA75" s="880"/>
      <c r="HIB75" s="880"/>
      <c r="HIC75" s="880"/>
      <c r="HID75" s="880"/>
      <c r="HIE75" s="880"/>
      <c r="HIF75" s="880"/>
      <c r="HIG75" s="880"/>
      <c r="HIH75" s="880"/>
      <c r="HII75" s="880"/>
      <c r="HIJ75" s="880"/>
      <c r="HIK75" s="880"/>
      <c r="HIL75" s="880"/>
      <c r="HIM75" s="880"/>
      <c r="HIN75" s="880"/>
      <c r="HIO75" s="880"/>
      <c r="HIP75" s="880"/>
      <c r="HIQ75" s="880"/>
      <c r="HIR75" s="880"/>
      <c r="HIS75" s="880"/>
      <c r="HIT75" s="880"/>
      <c r="HIU75" s="880"/>
      <c r="HIV75" s="880"/>
      <c r="HIW75" s="880"/>
      <c r="HIX75" s="880"/>
      <c r="HIY75" s="880"/>
      <c r="HIZ75" s="880"/>
      <c r="HJA75" s="880"/>
      <c r="HJB75" s="880"/>
      <c r="HJC75" s="880"/>
      <c r="HJD75" s="880"/>
      <c r="HJE75" s="880"/>
      <c r="HJF75" s="880"/>
      <c r="HJG75" s="880"/>
      <c r="HJH75" s="880"/>
      <c r="HJI75" s="880"/>
      <c r="HJJ75" s="880"/>
      <c r="HJK75" s="880"/>
      <c r="HJL75" s="880"/>
      <c r="HJM75" s="880"/>
      <c r="HJN75" s="880"/>
      <c r="HJO75" s="880"/>
      <c r="HJP75" s="880"/>
      <c r="HJQ75" s="880"/>
      <c r="HJR75" s="880"/>
      <c r="HJS75" s="880"/>
      <c r="HJT75" s="880"/>
      <c r="HJU75" s="880"/>
      <c r="HJV75" s="880"/>
      <c r="HJW75" s="880"/>
      <c r="HJX75" s="880"/>
      <c r="HJY75" s="880"/>
      <c r="HJZ75" s="880"/>
      <c r="HKA75" s="880"/>
      <c r="HKB75" s="880"/>
      <c r="HKC75" s="880"/>
      <c r="HKD75" s="880"/>
      <c r="HKE75" s="880"/>
      <c r="HKF75" s="880"/>
      <c r="HKG75" s="880"/>
      <c r="HKH75" s="880"/>
      <c r="HKI75" s="880"/>
      <c r="HKJ75" s="880"/>
      <c r="HKK75" s="880"/>
      <c r="HKL75" s="880"/>
      <c r="HKM75" s="880"/>
      <c r="HKN75" s="880"/>
      <c r="HKO75" s="880"/>
      <c r="HKP75" s="880"/>
      <c r="HKQ75" s="880"/>
      <c r="HKR75" s="880"/>
      <c r="HKS75" s="880"/>
      <c r="HKT75" s="880"/>
      <c r="HKU75" s="880"/>
      <c r="HKV75" s="880"/>
      <c r="HKW75" s="880"/>
      <c r="HKX75" s="880"/>
      <c r="HKY75" s="880"/>
      <c r="HKZ75" s="880"/>
      <c r="HLA75" s="880"/>
      <c r="HLB75" s="880"/>
      <c r="HLC75" s="880"/>
      <c r="HLD75" s="880"/>
      <c r="HLE75" s="880"/>
      <c r="HLF75" s="880"/>
      <c r="HLG75" s="880"/>
      <c r="HLH75" s="880"/>
      <c r="HLI75" s="880"/>
      <c r="HLJ75" s="880"/>
      <c r="HLK75" s="880"/>
      <c r="HLL75" s="880"/>
      <c r="HLM75" s="880"/>
      <c r="HLN75" s="880"/>
      <c r="HLO75" s="880"/>
      <c r="HLP75" s="880"/>
      <c r="HLQ75" s="880"/>
      <c r="HLR75" s="880"/>
      <c r="HLS75" s="880"/>
      <c r="HLT75" s="880"/>
      <c r="HLU75" s="880"/>
      <c r="HLV75" s="880"/>
      <c r="HLW75" s="880"/>
      <c r="HLX75" s="880"/>
      <c r="HLY75" s="880"/>
      <c r="HLZ75" s="880"/>
      <c r="HMA75" s="880"/>
      <c r="HMB75" s="880"/>
      <c r="HMC75" s="880"/>
      <c r="HMD75" s="880"/>
      <c r="HME75" s="880"/>
      <c r="HMF75" s="880"/>
      <c r="HMG75" s="880"/>
      <c r="HMH75" s="880"/>
      <c r="HMI75" s="880"/>
      <c r="HMJ75" s="880"/>
      <c r="HMK75" s="880"/>
      <c r="HML75" s="880"/>
      <c r="HMM75" s="880"/>
      <c r="HMN75" s="880"/>
      <c r="HMO75" s="880"/>
      <c r="HMP75" s="880"/>
      <c r="HMQ75" s="880"/>
      <c r="HMR75" s="880"/>
      <c r="HMS75" s="880"/>
      <c r="HMT75" s="880"/>
      <c r="HMU75" s="880"/>
      <c r="HMV75" s="880"/>
      <c r="HMW75" s="880"/>
      <c r="HMX75" s="880"/>
      <c r="HMY75" s="880"/>
      <c r="HMZ75" s="880"/>
      <c r="HNA75" s="880"/>
      <c r="HNB75" s="880"/>
      <c r="HNC75" s="880"/>
      <c r="HND75" s="880"/>
      <c r="HNE75" s="880"/>
      <c r="HNF75" s="880"/>
      <c r="HNG75" s="880"/>
      <c r="HNH75" s="880"/>
      <c r="HNI75" s="880"/>
      <c r="HNJ75" s="880"/>
      <c r="HNK75" s="880"/>
      <c r="HNL75" s="880"/>
      <c r="HNM75" s="880"/>
      <c r="HNN75" s="880"/>
      <c r="HNO75" s="880"/>
      <c r="HNP75" s="880"/>
      <c r="HNQ75" s="880"/>
      <c r="HNR75" s="880"/>
      <c r="HNS75" s="880"/>
      <c r="HNT75" s="880"/>
      <c r="HNU75" s="880"/>
      <c r="HNV75" s="880"/>
      <c r="HNW75" s="880"/>
      <c r="HNX75" s="880"/>
      <c r="HNY75" s="880"/>
      <c r="HNZ75" s="880"/>
      <c r="HOA75" s="880"/>
      <c r="HOB75" s="880"/>
      <c r="HOC75" s="880"/>
      <c r="HOD75" s="880"/>
      <c r="HOE75" s="880"/>
      <c r="HOF75" s="880"/>
      <c r="HOG75" s="880"/>
      <c r="HOH75" s="880"/>
      <c r="HOI75" s="880"/>
      <c r="HOJ75" s="880"/>
      <c r="HOK75" s="880"/>
      <c r="HOL75" s="880"/>
      <c r="HOM75" s="880"/>
      <c r="HON75" s="880"/>
      <c r="HOO75" s="880"/>
      <c r="HOP75" s="880"/>
      <c r="HOQ75" s="880"/>
      <c r="HOR75" s="880"/>
      <c r="HOS75" s="880"/>
      <c r="HOT75" s="880"/>
      <c r="HOU75" s="880"/>
      <c r="HOV75" s="880"/>
      <c r="HOW75" s="880"/>
      <c r="HOX75" s="880"/>
      <c r="HOY75" s="880"/>
      <c r="HOZ75" s="880"/>
      <c r="HPA75" s="880"/>
      <c r="HPB75" s="880"/>
      <c r="HPC75" s="880"/>
      <c r="HPD75" s="880"/>
      <c r="HPE75" s="880"/>
      <c r="HPF75" s="880"/>
      <c r="HPG75" s="880"/>
      <c r="HPH75" s="880"/>
      <c r="HPI75" s="880"/>
      <c r="HPJ75" s="880"/>
      <c r="HPK75" s="880"/>
      <c r="HPL75" s="880"/>
      <c r="HPM75" s="880"/>
      <c r="HPN75" s="880"/>
      <c r="HPO75" s="880"/>
      <c r="HPP75" s="880"/>
      <c r="HPQ75" s="880"/>
      <c r="HPR75" s="880"/>
      <c r="HPS75" s="880"/>
      <c r="HPT75" s="880"/>
      <c r="HPU75" s="880"/>
      <c r="HPV75" s="880"/>
      <c r="HPW75" s="880"/>
      <c r="HPX75" s="880"/>
      <c r="HPY75" s="880"/>
      <c r="HPZ75" s="880"/>
      <c r="HQA75" s="880"/>
      <c r="HQB75" s="880"/>
      <c r="HQC75" s="880"/>
      <c r="HQD75" s="880"/>
      <c r="HQE75" s="880"/>
      <c r="HQF75" s="880"/>
      <c r="HQG75" s="880"/>
      <c r="HQH75" s="880"/>
      <c r="HQI75" s="880"/>
      <c r="HQJ75" s="880"/>
      <c r="HQK75" s="880"/>
      <c r="HQL75" s="880"/>
      <c r="HQM75" s="880"/>
      <c r="HQN75" s="880"/>
      <c r="HQO75" s="880"/>
      <c r="HQP75" s="880"/>
      <c r="HQQ75" s="880"/>
      <c r="HQR75" s="880"/>
      <c r="HQS75" s="880"/>
      <c r="HQT75" s="880"/>
      <c r="HQU75" s="880"/>
      <c r="HQV75" s="880"/>
      <c r="HQW75" s="880"/>
      <c r="HQX75" s="880"/>
      <c r="HQY75" s="880"/>
      <c r="HQZ75" s="880"/>
      <c r="HRA75" s="880"/>
      <c r="HRB75" s="880"/>
      <c r="HRC75" s="880"/>
      <c r="HRD75" s="880"/>
      <c r="HRE75" s="880"/>
      <c r="HRF75" s="880"/>
      <c r="HRG75" s="880"/>
      <c r="HRH75" s="880"/>
      <c r="HRI75" s="880"/>
      <c r="HRJ75" s="880"/>
      <c r="HRK75" s="880"/>
      <c r="HRL75" s="880"/>
      <c r="HRM75" s="880"/>
      <c r="HRN75" s="880"/>
      <c r="HRO75" s="880"/>
      <c r="HRP75" s="880"/>
      <c r="HRQ75" s="880"/>
      <c r="HRR75" s="880"/>
      <c r="HRS75" s="880"/>
      <c r="HRT75" s="880"/>
      <c r="HRU75" s="880"/>
      <c r="HRV75" s="880"/>
      <c r="HRW75" s="880"/>
      <c r="HRX75" s="880"/>
      <c r="HRY75" s="880"/>
      <c r="HRZ75" s="880"/>
      <c r="HSA75" s="880"/>
      <c r="HSB75" s="880"/>
      <c r="HSC75" s="880"/>
      <c r="HSD75" s="880"/>
      <c r="HSE75" s="880"/>
      <c r="HSF75" s="880"/>
      <c r="HSG75" s="880"/>
      <c r="HSH75" s="880"/>
      <c r="HSI75" s="880"/>
      <c r="HSJ75" s="880"/>
      <c r="HSK75" s="880"/>
      <c r="HSL75" s="880"/>
      <c r="HSM75" s="880"/>
      <c r="HSN75" s="880"/>
      <c r="HSO75" s="880"/>
      <c r="HSP75" s="880"/>
      <c r="HSQ75" s="880"/>
      <c r="HSR75" s="880"/>
      <c r="HSS75" s="880"/>
      <c r="HST75" s="880"/>
      <c r="HSU75" s="880"/>
      <c r="HSV75" s="880"/>
      <c r="HSW75" s="880"/>
      <c r="HSX75" s="880"/>
      <c r="HSY75" s="880"/>
      <c r="HSZ75" s="880"/>
      <c r="HTA75" s="880"/>
      <c r="HTB75" s="880"/>
      <c r="HTC75" s="880"/>
      <c r="HTD75" s="880"/>
      <c r="HTE75" s="880"/>
      <c r="HTF75" s="880"/>
      <c r="HTG75" s="880"/>
      <c r="HTH75" s="880"/>
      <c r="HTI75" s="880"/>
      <c r="HTJ75" s="880"/>
      <c r="HTK75" s="880"/>
      <c r="HTL75" s="880"/>
      <c r="HTM75" s="880"/>
      <c r="HTN75" s="880"/>
      <c r="HTO75" s="880"/>
      <c r="HTP75" s="880"/>
      <c r="HTQ75" s="880"/>
      <c r="HTR75" s="880"/>
      <c r="HTS75" s="880"/>
      <c r="HTT75" s="880"/>
      <c r="HTU75" s="880"/>
      <c r="HTV75" s="880"/>
      <c r="HTW75" s="880"/>
      <c r="HTX75" s="880"/>
      <c r="HTY75" s="880"/>
      <c r="HTZ75" s="880"/>
      <c r="HUA75" s="880"/>
      <c r="HUB75" s="880"/>
      <c r="HUC75" s="880"/>
      <c r="HUD75" s="880"/>
      <c r="HUE75" s="880"/>
      <c r="HUF75" s="880"/>
      <c r="HUG75" s="880"/>
      <c r="HUH75" s="880"/>
      <c r="HUI75" s="880"/>
      <c r="HUJ75" s="880"/>
      <c r="HUK75" s="880"/>
      <c r="HUL75" s="880"/>
      <c r="HUM75" s="880"/>
      <c r="HUN75" s="880"/>
      <c r="HUO75" s="880"/>
      <c r="HUP75" s="880"/>
      <c r="HUQ75" s="880"/>
      <c r="HUR75" s="880"/>
      <c r="HUS75" s="880"/>
      <c r="HUT75" s="880"/>
      <c r="HUU75" s="880"/>
      <c r="HUV75" s="880"/>
      <c r="HUW75" s="880"/>
      <c r="HUX75" s="880"/>
      <c r="HUY75" s="880"/>
      <c r="HUZ75" s="880"/>
      <c r="HVA75" s="880"/>
      <c r="HVB75" s="880"/>
      <c r="HVC75" s="880"/>
      <c r="HVD75" s="880"/>
      <c r="HVE75" s="880"/>
      <c r="HVF75" s="880"/>
      <c r="HVG75" s="880"/>
      <c r="HVH75" s="880"/>
      <c r="HVI75" s="880"/>
      <c r="HVJ75" s="880"/>
      <c r="HVK75" s="880"/>
      <c r="HVL75" s="880"/>
      <c r="HVM75" s="880"/>
      <c r="HVN75" s="880"/>
      <c r="HVO75" s="880"/>
      <c r="HVP75" s="880"/>
      <c r="HVQ75" s="880"/>
      <c r="HVR75" s="880"/>
      <c r="HVS75" s="880"/>
      <c r="HVT75" s="880"/>
      <c r="HVU75" s="880"/>
      <c r="HVV75" s="880"/>
      <c r="HVW75" s="880"/>
      <c r="HVX75" s="880"/>
      <c r="HVY75" s="880"/>
      <c r="HVZ75" s="880"/>
      <c r="HWA75" s="880"/>
      <c r="HWB75" s="880"/>
      <c r="HWC75" s="880"/>
      <c r="HWD75" s="880"/>
      <c r="HWE75" s="880"/>
      <c r="HWF75" s="880"/>
      <c r="HWG75" s="880"/>
      <c r="HWH75" s="880"/>
      <c r="HWI75" s="880"/>
      <c r="HWJ75" s="880"/>
      <c r="HWK75" s="880"/>
      <c r="HWL75" s="880"/>
      <c r="HWM75" s="880"/>
      <c r="HWN75" s="880"/>
      <c r="HWO75" s="880"/>
      <c r="HWP75" s="880"/>
      <c r="HWQ75" s="880"/>
      <c r="HWR75" s="880"/>
      <c r="HWS75" s="880"/>
      <c r="HWT75" s="880"/>
      <c r="HWU75" s="880"/>
      <c r="HWV75" s="880"/>
      <c r="HWW75" s="880"/>
      <c r="HWX75" s="880"/>
      <c r="HWY75" s="880"/>
      <c r="HWZ75" s="880"/>
      <c r="HXA75" s="880"/>
      <c r="HXB75" s="880"/>
      <c r="HXC75" s="880"/>
      <c r="HXD75" s="880"/>
      <c r="HXE75" s="880"/>
      <c r="HXF75" s="880"/>
      <c r="HXG75" s="880"/>
      <c r="HXH75" s="880"/>
      <c r="HXI75" s="880"/>
      <c r="HXJ75" s="880"/>
      <c r="HXK75" s="880"/>
      <c r="HXL75" s="880"/>
      <c r="HXM75" s="880"/>
      <c r="HXN75" s="880"/>
      <c r="HXO75" s="880"/>
      <c r="HXP75" s="880"/>
      <c r="HXQ75" s="880"/>
      <c r="HXR75" s="880"/>
      <c r="HXS75" s="880"/>
      <c r="HXT75" s="880"/>
      <c r="HXU75" s="880"/>
      <c r="HXV75" s="880"/>
      <c r="HXW75" s="880"/>
      <c r="HXX75" s="880"/>
      <c r="HXY75" s="880"/>
      <c r="HXZ75" s="880"/>
      <c r="HYA75" s="880"/>
      <c r="HYB75" s="880"/>
      <c r="HYC75" s="880"/>
      <c r="HYD75" s="880"/>
      <c r="HYE75" s="880"/>
      <c r="HYF75" s="880"/>
      <c r="HYG75" s="880"/>
      <c r="HYH75" s="880"/>
      <c r="HYI75" s="880"/>
      <c r="HYJ75" s="880"/>
      <c r="HYK75" s="880"/>
      <c r="HYL75" s="880"/>
      <c r="HYM75" s="880"/>
      <c r="HYN75" s="880"/>
      <c r="HYO75" s="880"/>
      <c r="HYP75" s="880"/>
      <c r="HYQ75" s="880"/>
      <c r="HYR75" s="880"/>
      <c r="HYS75" s="880"/>
      <c r="HYT75" s="880"/>
      <c r="HYU75" s="880"/>
      <c r="HYV75" s="880"/>
      <c r="HYW75" s="880"/>
      <c r="HYX75" s="880"/>
      <c r="HYY75" s="880"/>
      <c r="HYZ75" s="880"/>
      <c r="HZA75" s="880"/>
      <c r="HZB75" s="880"/>
      <c r="HZC75" s="880"/>
      <c r="HZD75" s="880"/>
      <c r="HZE75" s="880"/>
      <c r="HZF75" s="880"/>
      <c r="HZG75" s="880"/>
      <c r="HZH75" s="880"/>
      <c r="HZI75" s="880"/>
      <c r="HZJ75" s="880"/>
      <c r="HZK75" s="880"/>
      <c r="HZL75" s="880"/>
      <c r="HZM75" s="880"/>
      <c r="HZN75" s="880"/>
      <c r="HZO75" s="880"/>
      <c r="HZP75" s="880"/>
      <c r="HZQ75" s="880"/>
      <c r="HZR75" s="880"/>
      <c r="HZS75" s="880"/>
      <c r="HZT75" s="880"/>
      <c r="HZU75" s="880"/>
      <c r="HZV75" s="880"/>
      <c r="HZW75" s="880"/>
      <c r="HZX75" s="880"/>
      <c r="HZY75" s="880"/>
      <c r="HZZ75" s="880"/>
      <c r="IAA75" s="880"/>
      <c r="IAB75" s="880"/>
      <c r="IAC75" s="880"/>
      <c r="IAD75" s="880"/>
      <c r="IAE75" s="880"/>
      <c r="IAF75" s="880"/>
      <c r="IAG75" s="880"/>
      <c r="IAH75" s="880"/>
      <c r="IAI75" s="880"/>
      <c r="IAJ75" s="880"/>
      <c r="IAK75" s="880"/>
      <c r="IAL75" s="880"/>
      <c r="IAM75" s="880"/>
      <c r="IAN75" s="880"/>
      <c r="IAO75" s="880"/>
      <c r="IAP75" s="880"/>
      <c r="IAQ75" s="880"/>
      <c r="IAR75" s="880"/>
      <c r="IAS75" s="880"/>
      <c r="IAT75" s="880"/>
      <c r="IAU75" s="880"/>
      <c r="IAV75" s="880"/>
      <c r="IAW75" s="880"/>
      <c r="IAX75" s="880"/>
      <c r="IAY75" s="880"/>
      <c r="IAZ75" s="880"/>
      <c r="IBA75" s="880"/>
      <c r="IBB75" s="880"/>
      <c r="IBC75" s="880"/>
      <c r="IBD75" s="880"/>
      <c r="IBE75" s="880"/>
      <c r="IBF75" s="880"/>
      <c r="IBG75" s="880"/>
      <c r="IBI75" s="880"/>
      <c r="IBJ75" s="880"/>
      <c r="IBK75" s="880"/>
      <c r="IBL75" s="880"/>
      <c r="IBM75" s="880"/>
      <c r="IBN75" s="880"/>
      <c r="IBO75" s="880"/>
      <c r="IBP75" s="880"/>
      <c r="IBQ75" s="880"/>
      <c r="IBR75" s="880"/>
      <c r="IBS75" s="880"/>
      <c r="IBT75" s="880"/>
      <c r="IBU75" s="880"/>
      <c r="IBV75" s="880"/>
      <c r="IBW75" s="880"/>
      <c r="IBX75" s="880"/>
      <c r="IBY75" s="880"/>
      <c r="IBZ75" s="880"/>
      <c r="ICA75" s="880"/>
      <c r="ICB75" s="880"/>
      <c r="ICC75" s="880"/>
      <c r="ICD75" s="880"/>
      <c r="ICE75" s="880"/>
      <c r="ICF75" s="880"/>
      <c r="ICG75" s="880"/>
      <c r="ICH75" s="880"/>
      <c r="ICI75" s="880"/>
      <c r="ICJ75" s="880"/>
      <c r="ICK75" s="880"/>
      <c r="ICL75" s="880"/>
      <c r="ICM75" s="880"/>
      <c r="ICN75" s="880"/>
      <c r="ICO75" s="880"/>
      <c r="ICP75" s="880"/>
      <c r="ICQ75" s="880"/>
      <c r="ICR75" s="880"/>
      <c r="ICS75" s="880"/>
      <c r="ICT75" s="880"/>
      <c r="ICU75" s="880"/>
      <c r="ICV75" s="880"/>
      <c r="ICW75" s="880"/>
      <c r="ICX75" s="880"/>
      <c r="ICY75" s="880"/>
      <c r="ICZ75" s="880"/>
      <c r="IDA75" s="880"/>
      <c r="IDB75" s="880"/>
      <c r="IDC75" s="880"/>
      <c r="IDD75" s="880"/>
      <c r="IDE75" s="880"/>
      <c r="IDF75" s="880"/>
      <c r="IDG75" s="880"/>
      <c r="IDH75" s="880"/>
      <c r="IDI75" s="880"/>
      <c r="IDJ75" s="880"/>
      <c r="IDK75" s="880"/>
      <c r="IDL75" s="880"/>
      <c r="IDM75" s="880"/>
      <c r="IDN75" s="880"/>
      <c r="IDO75" s="880"/>
      <c r="IDP75" s="880"/>
      <c r="IDQ75" s="880"/>
      <c r="IDR75" s="880"/>
      <c r="IDS75" s="880"/>
      <c r="IDT75" s="880"/>
      <c r="IDU75" s="880"/>
      <c r="IDV75" s="880"/>
      <c r="IDW75" s="880"/>
      <c r="IDX75" s="880"/>
      <c r="IDY75" s="880"/>
      <c r="IDZ75" s="880"/>
      <c r="IEA75" s="880"/>
      <c r="IEB75" s="880"/>
      <c r="IEC75" s="880"/>
      <c r="IED75" s="880"/>
      <c r="IEE75" s="880"/>
      <c r="IEF75" s="880"/>
      <c r="IEG75" s="880"/>
      <c r="IEH75" s="880"/>
      <c r="IEI75" s="880"/>
      <c r="IEJ75" s="880"/>
      <c r="IEK75" s="880"/>
      <c r="IEL75" s="880"/>
      <c r="IEM75" s="880"/>
      <c r="IEN75" s="880"/>
      <c r="IEO75" s="880"/>
      <c r="IEP75" s="880"/>
      <c r="IEQ75" s="880"/>
      <c r="IER75" s="880"/>
      <c r="IES75" s="880"/>
      <c r="IET75" s="880"/>
      <c r="IEU75" s="880"/>
      <c r="IEV75" s="880"/>
      <c r="IEW75" s="880"/>
      <c r="IEX75" s="880"/>
      <c r="IEY75" s="880"/>
      <c r="IEZ75" s="880"/>
      <c r="IFA75" s="880"/>
      <c r="IFB75" s="880"/>
      <c r="IFC75" s="880"/>
      <c r="IFD75" s="880"/>
      <c r="IFE75" s="880"/>
      <c r="IFF75" s="880"/>
      <c r="IFG75" s="880"/>
      <c r="IFH75" s="880"/>
      <c r="IFI75" s="880"/>
      <c r="IFJ75" s="880"/>
      <c r="IFK75" s="880"/>
      <c r="IFL75" s="880"/>
      <c r="IFM75" s="880"/>
      <c r="IFN75" s="880"/>
      <c r="IFO75" s="880"/>
      <c r="IFP75" s="880"/>
      <c r="IFQ75" s="880"/>
      <c r="IFR75" s="880"/>
      <c r="IFS75" s="880"/>
      <c r="IFT75" s="880"/>
      <c r="IFU75" s="880"/>
      <c r="IFV75" s="880"/>
      <c r="IFW75" s="880"/>
      <c r="IFX75" s="880"/>
      <c r="IFY75" s="880"/>
      <c r="IFZ75" s="880"/>
      <c r="IGA75" s="880"/>
      <c r="IGB75" s="880"/>
      <c r="IGC75" s="880"/>
      <c r="IGD75" s="880"/>
      <c r="IGE75" s="880"/>
      <c r="IGF75" s="880"/>
      <c r="IGG75" s="880"/>
      <c r="IGH75" s="880"/>
      <c r="IGI75" s="880"/>
      <c r="IGJ75" s="880"/>
      <c r="IGK75" s="880"/>
      <c r="IGL75" s="880"/>
      <c r="IGM75" s="880"/>
      <c r="IGN75" s="880"/>
      <c r="IGO75" s="880"/>
      <c r="IGP75" s="880"/>
      <c r="IGQ75" s="880"/>
      <c r="IGR75" s="880"/>
      <c r="IGS75" s="880"/>
      <c r="IGT75" s="880"/>
      <c r="IGU75" s="880"/>
      <c r="IGV75" s="880"/>
      <c r="IGW75" s="880"/>
      <c r="IGX75" s="880"/>
      <c r="IGY75" s="880"/>
      <c r="IGZ75" s="880"/>
      <c r="IHA75" s="880"/>
      <c r="IHB75" s="880"/>
      <c r="IHC75" s="880"/>
      <c r="IHD75" s="880"/>
      <c r="IHE75" s="880"/>
      <c r="IHF75" s="880"/>
      <c r="IHG75" s="880"/>
      <c r="IHH75" s="880"/>
      <c r="IHI75" s="880"/>
      <c r="IHJ75" s="880"/>
      <c r="IHK75" s="880"/>
      <c r="IHL75" s="880"/>
      <c r="IHM75" s="880"/>
      <c r="IHN75" s="880"/>
      <c r="IHO75" s="880"/>
      <c r="IHP75" s="880"/>
      <c r="IHQ75" s="880"/>
      <c r="IHR75" s="880"/>
      <c r="IHS75" s="880"/>
      <c r="IHT75" s="880"/>
      <c r="IHU75" s="880"/>
      <c r="IHV75" s="880"/>
      <c r="IHW75" s="880"/>
      <c r="IHX75" s="880"/>
      <c r="IHY75" s="880"/>
      <c r="IHZ75" s="880"/>
      <c r="IIA75" s="880"/>
      <c r="IIB75" s="880"/>
      <c r="IIC75" s="880"/>
      <c r="IID75" s="880"/>
      <c r="IIE75" s="880"/>
      <c r="IIF75" s="880"/>
      <c r="IIG75" s="880"/>
      <c r="IIH75" s="880"/>
      <c r="III75" s="880"/>
      <c r="IIJ75" s="880"/>
      <c r="IIK75" s="880"/>
      <c r="IIL75" s="880"/>
      <c r="IIM75" s="880"/>
      <c r="IIN75" s="880"/>
      <c r="IIO75" s="880"/>
      <c r="IIP75" s="880"/>
      <c r="IIQ75" s="880"/>
      <c r="IIR75" s="880"/>
      <c r="IIS75" s="880"/>
      <c r="IIT75" s="880"/>
      <c r="IIU75" s="880"/>
      <c r="IIV75" s="880"/>
      <c r="IIW75" s="880"/>
      <c r="IIX75" s="880"/>
      <c r="IIY75" s="880"/>
      <c r="IIZ75" s="880"/>
      <c r="IJA75" s="880"/>
      <c r="IJB75" s="880"/>
      <c r="IJC75" s="880"/>
      <c r="IJD75" s="880"/>
      <c r="IJE75" s="880"/>
      <c r="IJF75" s="880"/>
      <c r="IJG75" s="880"/>
      <c r="IJH75" s="880"/>
      <c r="IJI75" s="880"/>
      <c r="IJJ75" s="880"/>
      <c r="IJK75" s="880"/>
      <c r="IJL75" s="880"/>
      <c r="IJM75" s="880"/>
      <c r="IJN75" s="880"/>
      <c r="IJO75" s="880"/>
      <c r="IJP75" s="880"/>
      <c r="IJQ75" s="880"/>
      <c r="IJR75" s="880"/>
      <c r="IJS75" s="880"/>
      <c r="IJT75" s="880"/>
      <c r="IJU75" s="880"/>
      <c r="IJV75" s="880"/>
      <c r="IJW75" s="880"/>
      <c r="IJX75" s="880"/>
      <c r="IJY75" s="880"/>
      <c r="IJZ75" s="880"/>
      <c r="IKA75" s="880"/>
      <c r="IKB75" s="880"/>
      <c r="IKC75" s="880"/>
      <c r="IKD75" s="880"/>
      <c r="IKE75" s="880"/>
      <c r="IKF75" s="880"/>
      <c r="IKG75" s="880"/>
      <c r="IKH75" s="880"/>
      <c r="IKI75" s="880"/>
      <c r="IKJ75" s="880"/>
      <c r="IKK75" s="880"/>
      <c r="IKL75" s="880"/>
      <c r="IKM75" s="880"/>
      <c r="IKN75" s="880"/>
      <c r="IKO75" s="880"/>
      <c r="IKP75" s="880"/>
      <c r="IKQ75" s="880"/>
      <c r="IKR75" s="880"/>
      <c r="IKS75" s="880"/>
      <c r="IKT75" s="880"/>
      <c r="IKU75" s="880"/>
      <c r="IKV75" s="880"/>
      <c r="IKW75" s="880"/>
      <c r="IKX75" s="880"/>
      <c r="IKY75" s="880"/>
      <c r="IKZ75" s="880"/>
      <c r="ILA75" s="880"/>
      <c r="ILB75" s="880"/>
      <c r="ILC75" s="880"/>
      <c r="ILD75" s="880"/>
      <c r="ILE75" s="880"/>
      <c r="ILF75" s="880"/>
      <c r="ILG75" s="880"/>
      <c r="ILH75" s="880"/>
      <c r="ILI75" s="880"/>
      <c r="ILJ75" s="880"/>
      <c r="ILK75" s="880"/>
      <c r="ILL75" s="880"/>
      <c r="ILM75" s="880"/>
      <c r="ILN75" s="880"/>
      <c r="ILO75" s="880"/>
      <c r="ILP75" s="880"/>
      <c r="ILQ75" s="880"/>
      <c r="ILR75" s="880"/>
      <c r="ILS75" s="880"/>
      <c r="ILT75" s="880"/>
      <c r="ILU75" s="880"/>
      <c r="ILV75" s="880"/>
      <c r="ILW75" s="880"/>
      <c r="ILX75" s="880"/>
      <c r="ILY75" s="880"/>
      <c r="ILZ75" s="880"/>
      <c r="IMA75" s="880"/>
      <c r="IMB75" s="880"/>
      <c r="IMC75" s="880"/>
      <c r="IMD75" s="880"/>
      <c r="IME75" s="880"/>
      <c r="IMF75" s="880"/>
      <c r="IMG75" s="880"/>
      <c r="IMH75" s="880"/>
      <c r="IMI75" s="880"/>
      <c r="IMJ75" s="880"/>
      <c r="IMK75" s="880"/>
      <c r="IML75" s="880"/>
      <c r="IMM75" s="880"/>
      <c r="IMN75" s="880"/>
      <c r="IMO75" s="880"/>
      <c r="IMP75" s="880"/>
      <c r="IMQ75" s="880"/>
      <c r="IMR75" s="880"/>
      <c r="IMS75" s="880"/>
      <c r="IMT75" s="880"/>
      <c r="IMU75" s="880"/>
      <c r="IMV75" s="880"/>
      <c r="IMW75" s="880"/>
      <c r="IMX75" s="880"/>
      <c r="IMY75" s="880"/>
      <c r="IMZ75" s="880"/>
      <c r="INA75" s="880"/>
      <c r="INB75" s="880"/>
      <c r="INC75" s="880"/>
      <c r="IND75" s="880"/>
      <c r="INE75" s="880"/>
      <c r="INF75" s="880"/>
      <c r="ING75" s="880"/>
      <c r="INH75" s="880"/>
      <c r="INI75" s="880"/>
      <c r="INJ75" s="880"/>
      <c r="INK75" s="880"/>
      <c r="INL75" s="880"/>
      <c r="INM75" s="880"/>
      <c r="INN75" s="880"/>
      <c r="INO75" s="880"/>
      <c r="INP75" s="880"/>
      <c r="INQ75" s="880"/>
      <c r="INR75" s="880"/>
      <c r="INS75" s="880"/>
      <c r="INT75" s="880"/>
      <c r="INU75" s="880"/>
      <c r="INV75" s="880"/>
      <c r="INW75" s="880"/>
      <c r="INX75" s="880"/>
      <c r="INY75" s="880"/>
      <c r="INZ75" s="880"/>
      <c r="IOA75" s="880"/>
      <c r="IOB75" s="880"/>
      <c r="IOC75" s="880"/>
      <c r="IOD75" s="880"/>
      <c r="IOE75" s="880"/>
      <c r="IOF75" s="880"/>
      <c r="IOG75" s="880"/>
      <c r="IOH75" s="880"/>
      <c r="IOI75" s="880"/>
      <c r="IOJ75" s="880"/>
      <c r="IOK75" s="880"/>
      <c r="IOL75" s="880"/>
      <c r="IOM75" s="880"/>
      <c r="ION75" s="880"/>
      <c r="IOO75" s="880"/>
      <c r="IOP75" s="880"/>
      <c r="IOQ75" s="880"/>
      <c r="IOR75" s="880"/>
      <c r="IOS75" s="880"/>
      <c r="IOT75" s="880"/>
      <c r="IOU75" s="880"/>
      <c r="IOV75" s="880"/>
      <c r="IOW75" s="880"/>
      <c r="IOX75" s="880"/>
      <c r="IOY75" s="880"/>
      <c r="IOZ75" s="880"/>
      <c r="IPA75" s="880"/>
      <c r="IPB75" s="880"/>
      <c r="IPC75" s="880"/>
      <c r="IPD75" s="880"/>
      <c r="IPE75" s="880"/>
      <c r="IPF75" s="880"/>
      <c r="IPG75" s="880"/>
      <c r="IPH75" s="880"/>
      <c r="IPI75" s="880"/>
      <c r="IPJ75" s="880"/>
      <c r="IPK75" s="880"/>
      <c r="IPL75" s="880"/>
      <c r="IPM75" s="880"/>
      <c r="IPN75" s="880"/>
      <c r="IPO75" s="880"/>
      <c r="IPP75" s="880"/>
      <c r="IPQ75" s="880"/>
      <c r="IPR75" s="880"/>
      <c r="IPS75" s="880"/>
      <c r="IPT75" s="880"/>
      <c r="IPU75" s="880"/>
      <c r="IPV75" s="880"/>
      <c r="IPW75" s="880"/>
      <c r="IPX75" s="880"/>
      <c r="IPY75" s="880"/>
      <c r="IPZ75" s="880"/>
      <c r="IQA75" s="880"/>
      <c r="IQB75" s="880"/>
      <c r="IQC75" s="880"/>
      <c r="IQD75" s="880"/>
      <c r="IQE75" s="880"/>
      <c r="IQF75" s="880"/>
      <c r="IQG75" s="880"/>
      <c r="IQH75" s="880"/>
      <c r="IQI75" s="880"/>
      <c r="IQJ75" s="880"/>
      <c r="IQK75" s="880"/>
      <c r="IQL75" s="880"/>
      <c r="IQM75" s="880"/>
      <c r="IQN75" s="880"/>
      <c r="IQO75" s="880"/>
      <c r="IQP75" s="880"/>
      <c r="IQQ75" s="880"/>
      <c r="IQR75" s="880"/>
      <c r="IQS75" s="880"/>
      <c r="IQT75" s="880"/>
      <c r="IQU75" s="880"/>
      <c r="IQV75" s="880"/>
      <c r="IQW75" s="880"/>
      <c r="IQX75" s="880"/>
      <c r="IQY75" s="880"/>
      <c r="IQZ75" s="880"/>
      <c r="IRA75" s="880"/>
      <c r="IRB75" s="880"/>
      <c r="IRC75" s="880"/>
      <c r="IRD75" s="880"/>
      <c r="IRE75" s="880"/>
      <c r="IRF75" s="880"/>
      <c r="IRG75" s="880"/>
      <c r="IRH75" s="880"/>
      <c r="IRI75" s="880"/>
      <c r="IRJ75" s="880"/>
      <c r="IRK75" s="880"/>
      <c r="IRL75" s="880"/>
      <c r="IRM75" s="880"/>
      <c r="IRN75" s="880"/>
      <c r="IRO75" s="880"/>
      <c r="IRP75" s="880"/>
      <c r="IRQ75" s="880"/>
      <c r="IRR75" s="880"/>
      <c r="IRS75" s="880"/>
      <c r="IRT75" s="880"/>
      <c r="IRU75" s="880"/>
      <c r="IRV75" s="880"/>
      <c r="IRW75" s="880"/>
      <c r="IRX75" s="880"/>
      <c r="IRY75" s="880"/>
      <c r="IRZ75" s="880"/>
      <c r="ISA75" s="880"/>
      <c r="ISB75" s="880"/>
      <c r="ISC75" s="880"/>
      <c r="ISD75" s="880"/>
      <c r="ISE75" s="880"/>
      <c r="ISF75" s="880"/>
      <c r="ISG75" s="880"/>
      <c r="ISH75" s="880"/>
      <c r="ISI75" s="880"/>
      <c r="ISJ75" s="880"/>
      <c r="ISK75" s="880"/>
      <c r="ISL75" s="880"/>
      <c r="ISM75" s="880"/>
      <c r="ISN75" s="880"/>
      <c r="ISO75" s="880"/>
      <c r="ISP75" s="880"/>
      <c r="ISQ75" s="880"/>
      <c r="ISR75" s="880"/>
      <c r="ISS75" s="880"/>
      <c r="IST75" s="880"/>
      <c r="ISU75" s="880"/>
      <c r="ISV75" s="880"/>
      <c r="ISW75" s="880"/>
      <c r="ISX75" s="880"/>
      <c r="ISY75" s="880"/>
      <c r="ISZ75" s="880"/>
      <c r="ITA75" s="880"/>
      <c r="ITB75" s="880"/>
      <c r="ITC75" s="880"/>
      <c r="ITD75" s="880"/>
      <c r="ITE75" s="880"/>
      <c r="ITF75" s="880"/>
      <c r="ITG75" s="880"/>
      <c r="ITH75" s="880"/>
      <c r="ITI75" s="880"/>
      <c r="ITJ75" s="880"/>
      <c r="ITK75" s="880"/>
      <c r="ITL75" s="880"/>
      <c r="ITM75" s="880"/>
      <c r="ITN75" s="880"/>
      <c r="ITO75" s="880"/>
      <c r="ITP75" s="880"/>
      <c r="ITQ75" s="880"/>
      <c r="ITR75" s="880"/>
      <c r="ITS75" s="880"/>
      <c r="ITT75" s="880"/>
      <c r="ITU75" s="880"/>
      <c r="ITV75" s="880"/>
      <c r="ITW75" s="880"/>
      <c r="ITX75" s="880"/>
      <c r="ITY75" s="880"/>
      <c r="ITZ75" s="880"/>
      <c r="IUA75" s="880"/>
      <c r="IUB75" s="880"/>
      <c r="IUC75" s="880"/>
      <c r="IUD75" s="880"/>
      <c r="IUE75" s="880"/>
      <c r="IUF75" s="880"/>
      <c r="IUG75" s="880"/>
      <c r="IUH75" s="880"/>
      <c r="IUI75" s="880"/>
      <c r="IUJ75" s="880"/>
      <c r="IUK75" s="880"/>
      <c r="IUL75" s="880"/>
      <c r="IUM75" s="880"/>
      <c r="IUN75" s="880"/>
      <c r="IUO75" s="880"/>
      <c r="IUP75" s="880"/>
      <c r="IUQ75" s="880"/>
      <c r="IUR75" s="880"/>
      <c r="IUS75" s="880"/>
      <c r="IUT75" s="880"/>
      <c r="IUU75" s="880"/>
      <c r="IUV75" s="880"/>
      <c r="IUW75" s="880"/>
      <c r="IUX75" s="880"/>
      <c r="IUY75" s="880"/>
      <c r="IUZ75" s="880"/>
      <c r="IVA75" s="880"/>
      <c r="IVB75" s="880"/>
      <c r="IVC75" s="880"/>
      <c r="IVD75" s="880"/>
      <c r="IVE75" s="880"/>
      <c r="IVF75" s="880"/>
      <c r="IVG75" s="880"/>
      <c r="IVH75" s="880"/>
      <c r="IVI75" s="880"/>
      <c r="IVJ75" s="880"/>
      <c r="IVK75" s="880"/>
      <c r="IVL75" s="880"/>
      <c r="IVM75" s="880"/>
      <c r="IVN75" s="880"/>
      <c r="IVO75" s="880"/>
      <c r="IVP75" s="880"/>
      <c r="IVQ75" s="880"/>
      <c r="IVR75" s="880"/>
      <c r="IVS75" s="880"/>
      <c r="IVT75" s="880"/>
      <c r="IVU75" s="880"/>
      <c r="IVV75" s="880"/>
      <c r="IVW75" s="880"/>
      <c r="IVX75" s="880"/>
      <c r="IVY75" s="880"/>
      <c r="IVZ75" s="880"/>
      <c r="IWA75" s="880"/>
      <c r="IWB75" s="880"/>
      <c r="IWC75" s="880"/>
      <c r="IWD75" s="880"/>
      <c r="IWE75" s="880"/>
      <c r="IWF75" s="880"/>
      <c r="IWG75" s="880"/>
      <c r="IWH75" s="880"/>
      <c r="IWI75" s="880"/>
      <c r="IWJ75" s="880"/>
      <c r="IWK75" s="880"/>
      <c r="IWL75" s="880"/>
      <c r="IWM75" s="880"/>
      <c r="IWN75" s="880"/>
      <c r="IWO75" s="880"/>
      <c r="IWP75" s="880"/>
      <c r="IWQ75" s="880"/>
      <c r="IWR75" s="880"/>
      <c r="IWS75" s="880"/>
      <c r="IWT75" s="880"/>
      <c r="IWU75" s="880"/>
      <c r="IWV75" s="880"/>
      <c r="IWW75" s="880"/>
      <c r="IWX75" s="880"/>
      <c r="IWY75" s="880"/>
      <c r="IWZ75" s="880"/>
      <c r="IXA75" s="880"/>
      <c r="IXB75" s="880"/>
      <c r="IXC75" s="880"/>
      <c r="IXD75" s="880"/>
      <c r="IXE75" s="880"/>
      <c r="IXF75" s="880"/>
      <c r="IXG75" s="880"/>
      <c r="IXH75" s="880"/>
      <c r="IXI75" s="880"/>
      <c r="IXJ75" s="880"/>
      <c r="IXK75" s="880"/>
      <c r="IXL75" s="880"/>
      <c r="IXM75" s="880"/>
      <c r="IXN75" s="880"/>
      <c r="IXO75" s="880"/>
      <c r="IXP75" s="880"/>
      <c r="IXQ75" s="880"/>
      <c r="IXR75" s="880"/>
      <c r="IXS75" s="880"/>
      <c r="IXT75" s="880"/>
      <c r="IXU75" s="880"/>
      <c r="IXV75" s="880"/>
      <c r="IXW75" s="880"/>
      <c r="IXX75" s="880"/>
      <c r="IXY75" s="880"/>
      <c r="IXZ75" s="880"/>
      <c r="IYA75" s="880"/>
      <c r="IYB75" s="880"/>
      <c r="IYC75" s="880"/>
      <c r="IYD75" s="880"/>
      <c r="IYE75" s="880"/>
      <c r="IYF75" s="880"/>
      <c r="IYG75" s="880"/>
      <c r="IYH75" s="880"/>
      <c r="IYI75" s="880"/>
      <c r="IYJ75" s="880"/>
      <c r="IYK75" s="880"/>
      <c r="IYL75" s="880"/>
      <c r="IYM75" s="880"/>
      <c r="IYN75" s="880"/>
      <c r="IYO75" s="880"/>
      <c r="IYP75" s="880"/>
      <c r="IYQ75" s="880"/>
      <c r="IYR75" s="880"/>
      <c r="IYS75" s="880"/>
      <c r="IYT75" s="880"/>
      <c r="IYU75" s="880"/>
      <c r="IYV75" s="880"/>
      <c r="IYW75" s="880"/>
      <c r="IYX75" s="880"/>
      <c r="IYY75" s="880"/>
      <c r="IYZ75" s="880"/>
      <c r="IZA75" s="880"/>
      <c r="IZB75" s="880"/>
      <c r="IZC75" s="880"/>
      <c r="IZD75" s="880"/>
      <c r="IZE75" s="880"/>
      <c r="IZF75" s="880"/>
      <c r="IZG75" s="880"/>
      <c r="IZH75" s="880"/>
      <c r="IZI75" s="880"/>
      <c r="IZJ75" s="880"/>
      <c r="IZK75" s="880"/>
      <c r="IZL75" s="880"/>
      <c r="IZM75" s="880"/>
      <c r="IZN75" s="880"/>
      <c r="IZO75" s="880"/>
      <c r="IZP75" s="880"/>
      <c r="IZQ75" s="880"/>
      <c r="IZR75" s="880"/>
      <c r="IZS75" s="880"/>
      <c r="IZT75" s="880"/>
      <c r="IZU75" s="880"/>
      <c r="IZV75" s="880"/>
      <c r="IZW75" s="880"/>
      <c r="IZX75" s="880"/>
      <c r="IZY75" s="880"/>
      <c r="IZZ75" s="880"/>
      <c r="JAA75" s="880"/>
      <c r="JAB75" s="880"/>
      <c r="JAC75" s="880"/>
      <c r="JAD75" s="880"/>
      <c r="JAE75" s="880"/>
      <c r="JAF75" s="880"/>
      <c r="JAG75" s="880"/>
      <c r="JAH75" s="880"/>
      <c r="JAI75" s="880"/>
      <c r="JAJ75" s="880"/>
      <c r="JAK75" s="880"/>
      <c r="JAL75" s="880"/>
      <c r="JAM75" s="880"/>
      <c r="JAN75" s="880"/>
      <c r="JAO75" s="880"/>
      <c r="JAP75" s="880"/>
      <c r="JAQ75" s="880"/>
      <c r="JAR75" s="880"/>
      <c r="JAS75" s="880"/>
      <c r="JAT75" s="880"/>
      <c r="JAU75" s="880"/>
      <c r="JAV75" s="880"/>
      <c r="JAW75" s="880"/>
      <c r="JAX75" s="880"/>
      <c r="JAY75" s="880"/>
      <c r="JAZ75" s="880"/>
      <c r="JBA75" s="880"/>
      <c r="JBB75" s="880"/>
      <c r="JBC75" s="880"/>
      <c r="JBD75" s="880"/>
      <c r="JBE75" s="880"/>
      <c r="JBF75" s="880"/>
      <c r="JBG75" s="880"/>
      <c r="JBH75" s="880"/>
      <c r="JBI75" s="880"/>
      <c r="JBJ75" s="880"/>
      <c r="JBK75" s="880"/>
      <c r="JBL75" s="880"/>
      <c r="JBM75" s="880"/>
      <c r="JBN75" s="880"/>
      <c r="JBO75" s="880"/>
      <c r="JBP75" s="880"/>
      <c r="JBQ75" s="880"/>
      <c r="JBR75" s="880"/>
      <c r="JBS75" s="880"/>
      <c r="JBT75" s="880"/>
      <c r="JBU75" s="880"/>
      <c r="JBV75" s="880"/>
      <c r="JBW75" s="880"/>
      <c r="JBX75" s="880"/>
      <c r="JBY75" s="880"/>
      <c r="JBZ75" s="880"/>
      <c r="JCA75" s="880"/>
      <c r="JCB75" s="880"/>
      <c r="JCC75" s="880"/>
      <c r="JCD75" s="880"/>
      <c r="JCE75" s="880"/>
      <c r="JCF75" s="880"/>
      <c r="JCG75" s="880"/>
      <c r="JCH75" s="880"/>
      <c r="JCI75" s="880"/>
      <c r="JCJ75" s="880"/>
      <c r="JCK75" s="880"/>
      <c r="JCL75" s="880"/>
      <c r="JCM75" s="880"/>
      <c r="JCN75" s="880"/>
      <c r="JCO75" s="880"/>
      <c r="JCP75" s="880"/>
      <c r="JCQ75" s="880"/>
      <c r="JCR75" s="880"/>
      <c r="JCS75" s="880"/>
      <c r="JCT75" s="880"/>
      <c r="JCU75" s="880"/>
      <c r="JCV75" s="880"/>
      <c r="JCW75" s="880"/>
      <c r="JCX75" s="880"/>
      <c r="JCY75" s="880"/>
      <c r="JCZ75" s="880"/>
      <c r="JDA75" s="880"/>
      <c r="JDB75" s="880"/>
      <c r="JDC75" s="880"/>
      <c r="JDD75" s="880"/>
      <c r="JDE75" s="880"/>
      <c r="JDF75" s="880"/>
      <c r="JDG75" s="880"/>
      <c r="JDH75" s="880"/>
      <c r="JDI75" s="880"/>
      <c r="JDJ75" s="880"/>
      <c r="JDK75" s="880"/>
      <c r="JDL75" s="880"/>
      <c r="JDM75" s="880"/>
      <c r="JDN75" s="880"/>
      <c r="JDO75" s="880"/>
      <c r="JDP75" s="880"/>
      <c r="JDQ75" s="880"/>
      <c r="JDR75" s="880"/>
      <c r="JDS75" s="880"/>
      <c r="JDT75" s="880"/>
      <c r="JDU75" s="880"/>
      <c r="JDV75" s="880"/>
      <c r="JDW75" s="880"/>
      <c r="JDX75" s="880"/>
      <c r="JDY75" s="880"/>
      <c r="JDZ75" s="880"/>
      <c r="JEA75" s="880"/>
      <c r="JEB75" s="880"/>
      <c r="JEC75" s="880"/>
      <c r="JED75" s="880"/>
      <c r="JEE75" s="880"/>
      <c r="JEF75" s="880"/>
      <c r="JEG75" s="880"/>
      <c r="JEH75" s="880"/>
      <c r="JEI75" s="880"/>
      <c r="JEJ75" s="880"/>
      <c r="JEK75" s="880"/>
      <c r="JEL75" s="880"/>
      <c r="JEM75" s="880"/>
      <c r="JEN75" s="880"/>
      <c r="JEO75" s="880"/>
      <c r="JEP75" s="880"/>
      <c r="JEQ75" s="880"/>
      <c r="JER75" s="880"/>
      <c r="JES75" s="880"/>
      <c r="JET75" s="880"/>
      <c r="JEU75" s="880"/>
      <c r="JEV75" s="880"/>
      <c r="JEW75" s="880"/>
      <c r="JEX75" s="880"/>
      <c r="JEY75" s="880"/>
      <c r="JEZ75" s="880"/>
      <c r="JFA75" s="880"/>
      <c r="JFB75" s="880"/>
      <c r="JFC75" s="880"/>
      <c r="JFD75" s="880"/>
      <c r="JFE75" s="880"/>
      <c r="JFF75" s="880"/>
      <c r="JFG75" s="880"/>
      <c r="JFH75" s="880"/>
      <c r="JFI75" s="880"/>
      <c r="JFJ75" s="880"/>
      <c r="JFK75" s="880"/>
      <c r="JFL75" s="880"/>
      <c r="JFM75" s="880"/>
      <c r="JFN75" s="880"/>
      <c r="JFO75" s="880"/>
      <c r="JFP75" s="880"/>
      <c r="JFQ75" s="880"/>
      <c r="JFR75" s="880"/>
      <c r="JFS75" s="880"/>
      <c r="JFT75" s="880"/>
      <c r="JFU75" s="880"/>
      <c r="JFV75" s="880"/>
      <c r="JFW75" s="880"/>
      <c r="JFX75" s="880"/>
      <c r="JFY75" s="880"/>
      <c r="JFZ75" s="880"/>
      <c r="JGA75" s="880"/>
      <c r="JGB75" s="880"/>
      <c r="JGC75" s="880"/>
      <c r="JGD75" s="880"/>
      <c r="JGE75" s="880"/>
      <c r="JGF75" s="880"/>
      <c r="JGG75" s="880"/>
      <c r="JGH75" s="880"/>
      <c r="JGI75" s="880"/>
      <c r="JGJ75" s="880"/>
      <c r="JGK75" s="880"/>
      <c r="JGL75" s="880"/>
      <c r="JGM75" s="880"/>
      <c r="JGN75" s="880"/>
      <c r="JGO75" s="880"/>
      <c r="JGP75" s="880"/>
      <c r="JGQ75" s="880"/>
      <c r="JGR75" s="880"/>
      <c r="JGS75" s="880"/>
      <c r="JGT75" s="880"/>
      <c r="JGU75" s="880"/>
      <c r="JGV75" s="880"/>
      <c r="JGW75" s="880"/>
      <c r="JGX75" s="880"/>
      <c r="JGY75" s="880"/>
      <c r="JGZ75" s="880"/>
      <c r="JHA75" s="880"/>
      <c r="JHB75" s="880"/>
      <c r="JHC75" s="880"/>
      <c r="JHD75" s="880"/>
      <c r="JHE75" s="880"/>
      <c r="JHF75" s="880"/>
      <c r="JHG75" s="880"/>
      <c r="JHH75" s="880"/>
      <c r="JHI75" s="880"/>
      <c r="JHJ75" s="880"/>
      <c r="JHK75" s="880"/>
      <c r="JHL75" s="880"/>
      <c r="JHM75" s="880"/>
      <c r="JHN75" s="880"/>
      <c r="JHO75" s="880"/>
      <c r="JHP75" s="880"/>
      <c r="JHQ75" s="880"/>
      <c r="JHR75" s="880"/>
      <c r="JHS75" s="880"/>
      <c r="JHT75" s="880"/>
      <c r="JHU75" s="880"/>
      <c r="JHV75" s="880"/>
      <c r="JHW75" s="880"/>
      <c r="JHX75" s="880"/>
      <c r="JHY75" s="880"/>
      <c r="JHZ75" s="880"/>
      <c r="JIA75" s="880"/>
      <c r="JIB75" s="880"/>
      <c r="JIC75" s="880"/>
      <c r="JID75" s="880"/>
      <c r="JIE75" s="880"/>
      <c r="JIF75" s="880"/>
      <c r="JIG75" s="880"/>
      <c r="JIH75" s="880"/>
      <c r="JII75" s="880"/>
      <c r="JIJ75" s="880"/>
      <c r="JIK75" s="880"/>
      <c r="JIL75" s="880"/>
      <c r="JIM75" s="880"/>
      <c r="JIN75" s="880"/>
      <c r="JIO75" s="880"/>
      <c r="JIP75" s="880"/>
      <c r="JIQ75" s="880"/>
      <c r="JIR75" s="880"/>
      <c r="JIS75" s="880"/>
      <c r="JIT75" s="880"/>
      <c r="JIU75" s="880"/>
      <c r="JIV75" s="880"/>
      <c r="JIW75" s="880"/>
      <c r="JIX75" s="880"/>
      <c r="JIY75" s="880"/>
      <c r="JIZ75" s="880"/>
      <c r="JJA75" s="880"/>
      <c r="JJB75" s="880"/>
      <c r="JJC75" s="880"/>
      <c r="JJD75" s="880"/>
      <c r="JJE75" s="880"/>
      <c r="JJF75" s="880"/>
      <c r="JJG75" s="880"/>
      <c r="JJH75" s="880"/>
      <c r="JJI75" s="880"/>
      <c r="JJJ75" s="880"/>
      <c r="JJK75" s="880"/>
      <c r="JJL75" s="880"/>
      <c r="JJM75" s="880"/>
      <c r="JJN75" s="880"/>
      <c r="JJO75" s="880"/>
      <c r="JJP75" s="880"/>
      <c r="JJQ75" s="880"/>
      <c r="JJR75" s="880"/>
      <c r="JJS75" s="880"/>
      <c r="JJT75" s="880"/>
      <c r="JJU75" s="880"/>
      <c r="JJV75" s="880"/>
      <c r="JJW75" s="880"/>
      <c r="JJX75" s="880"/>
      <c r="JJY75" s="880"/>
      <c r="JJZ75" s="880"/>
      <c r="JKA75" s="880"/>
      <c r="JKB75" s="880"/>
      <c r="JKC75" s="880"/>
      <c r="JKD75" s="880"/>
      <c r="JKE75" s="880"/>
      <c r="JKF75" s="880"/>
      <c r="JKG75" s="880"/>
      <c r="JKH75" s="880"/>
      <c r="JKI75" s="880"/>
      <c r="JKJ75" s="880"/>
      <c r="JKK75" s="880"/>
      <c r="JKL75" s="880"/>
      <c r="JKM75" s="880"/>
      <c r="JKN75" s="880"/>
      <c r="JKO75" s="880"/>
      <c r="JKP75" s="880"/>
      <c r="JKQ75" s="880"/>
      <c r="JKR75" s="880"/>
      <c r="JKS75" s="880"/>
      <c r="JKT75" s="880"/>
      <c r="JKU75" s="880"/>
      <c r="JKV75" s="880"/>
      <c r="JKW75" s="880"/>
      <c r="JKX75" s="880"/>
      <c r="JKY75" s="880"/>
      <c r="JKZ75" s="880"/>
      <c r="JLA75" s="880"/>
      <c r="JLB75" s="880"/>
      <c r="JLC75" s="880"/>
      <c r="JLD75" s="880"/>
      <c r="JLE75" s="880"/>
      <c r="JLF75" s="880"/>
      <c r="JLG75" s="880"/>
      <c r="JLH75" s="880"/>
      <c r="JLI75" s="880"/>
      <c r="JLJ75" s="880"/>
      <c r="JLK75" s="880"/>
      <c r="JLL75" s="880"/>
      <c r="JLM75" s="880"/>
      <c r="JLN75" s="880"/>
      <c r="JLO75" s="880"/>
      <c r="JLP75" s="880"/>
      <c r="JLQ75" s="880"/>
      <c r="JLR75" s="880"/>
      <c r="JLS75" s="880"/>
      <c r="JLT75" s="880"/>
      <c r="JLU75" s="880"/>
      <c r="JLV75" s="880"/>
      <c r="JLW75" s="880"/>
      <c r="JLX75" s="880"/>
      <c r="JLY75" s="880"/>
      <c r="JLZ75" s="880"/>
      <c r="JMA75" s="880"/>
      <c r="JMB75" s="880"/>
      <c r="JMC75" s="880"/>
      <c r="JMD75" s="880"/>
      <c r="JME75" s="880"/>
      <c r="JMF75" s="880"/>
      <c r="JMG75" s="880"/>
      <c r="JMH75" s="880"/>
      <c r="JMI75" s="880"/>
      <c r="JMJ75" s="880"/>
      <c r="JMK75" s="880"/>
      <c r="JML75" s="880"/>
      <c r="JMM75" s="880"/>
      <c r="JMN75" s="880"/>
      <c r="JMO75" s="880"/>
      <c r="JMP75" s="880"/>
      <c r="JMQ75" s="880"/>
      <c r="JMR75" s="880"/>
      <c r="JMS75" s="880"/>
      <c r="JMT75" s="880"/>
      <c r="JMU75" s="880"/>
      <c r="JMV75" s="880"/>
      <c r="JMW75" s="880"/>
      <c r="JMX75" s="880"/>
      <c r="JMY75" s="880"/>
      <c r="JMZ75" s="880"/>
      <c r="JNA75" s="880"/>
      <c r="JNB75" s="880"/>
      <c r="JNC75" s="880"/>
      <c r="JND75" s="880"/>
      <c r="JNE75" s="880"/>
      <c r="JNF75" s="880"/>
      <c r="JNG75" s="880"/>
      <c r="JNH75" s="880"/>
      <c r="JNI75" s="880"/>
      <c r="JNJ75" s="880"/>
      <c r="JNK75" s="880"/>
      <c r="JNL75" s="880"/>
      <c r="JNM75" s="880"/>
      <c r="JNN75" s="880"/>
      <c r="JNO75" s="880"/>
      <c r="JNP75" s="880"/>
      <c r="JNQ75" s="880"/>
      <c r="JNR75" s="880"/>
      <c r="JNS75" s="880"/>
      <c r="JNT75" s="880"/>
      <c r="JNU75" s="880"/>
      <c r="JNV75" s="880"/>
      <c r="JNW75" s="880"/>
      <c r="JNX75" s="880"/>
      <c r="JNY75" s="880"/>
      <c r="JNZ75" s="880"/>
      <c r="JOA75" s="880"/>
      <c r="JOB75" s="880"/>
      <c r="JOC75" s="880"/>
      <c r="JOD75" s="880"/>
      <c r="JOE75" s="880"/>
      <c r="JOF75" s="880"/>
      <c r="JOG75" s="880"/>
      <c r="JOH75" s="880"/>
      <c r="JOI75" s="880"/>
      <c r="JOJ75" s="880"/>
      <c r="JOK75" s="880"/>
      <c r="JOL75" s="880"/>
      <c r="JOM75" s="880"/>
      <c r="JON75" s="880"/>
      <c r="JOO75" s="880"/>
      <c r="JOP75" s="880"/>
      <c r="JOQ75" s="880"/>
      <c r="JOS75" s="880"/>
      <c r="JOT75" s="880"/>
      <c r="JOU75" s="880"/>
      <c r="JOV75" s="880"/>
      <c r="JOW75" s="880"/>
      <c r="JOX75" s="880"/>
      <c r="JOY75" s="880"/>
      <c r="JOZ75" s="880"/>
      <c r="JPA75" s="880"/>
      <c r="JPB75" s="880"/>
      <c r="JPC75" s="880"/>
      <c r="JPD75" s="880"/>
      <c r="JPE75" s="880"/>
      <c r="JPF75" s="880"/>
      <c r="JPG75" s="880"/>
      <c r="JPH75" s="880"/>
      <c r="JPI75" s="880"/>
      <c r="JPJ75" s="880"/>
      <c r="JPK75" s="880"/>
      <c r="JPL75" s="880"/>
      <c r="JPM75" s="880"/>
      <c r="JPN75" s="880"/>
      <c r="JPO75" s="880"/>
      <c r="JPP75" s="880"/>
      <c r="JPQ75" s="880"/>
      <c r="JPR75" s="880"/>
      <c r="JPS75" s="880"/>
      <c r="JPT75" s="880"/>
      <c r="JPU75" s="880"/>
      <c r="JPV75" s="880"/>
      <c r="JPW75" s="880"/>
      <c r="JPX75" s="880"/>
      <c r="JPY75" s="880"/>
      <c r="JPZ75" s="880"/>
      <c r="JQA75" s="880"/>
      <c r="JQB75" s="880"/>
      <c r="JQC75" s="880"/>
      <c r="JQD75" s="880"/>
      <c r="JQE75" s="880"/>
      <c r="JQF75" s="880"/>
      <c r="JQG75" s="880"/>
      <c r="JQH75" s="880"/>
      <c r="JQI75" s="880"/>
      <c r="JQJ75" s="880"/>
      <c r="JQK75" s="880"/>
      <c r="JQL75" s="880"/>
      <c r="JQM75" s="880"/>
      <c r="JQN75" s="880"/>
      <c r="JQO75" s="880"/>
      <c r="JQP75" s="880"/>
      <c r="JQQ75" s="880"/>
      <c r="JQR75" s="880"/>
      <c r="JQS75" s="880"/>
      <c r="JQT75" s="880"/>
      <c r="JQU75" s="880"/>
      <c r="JQV75" s="880"/>
      <c r="JQW75" s="880"/>
      <c r="JQX75" s="880"/>
      <c r="JQY75" s="880"/>
      <c r="JQZ75" s="880"/>
      <c r="JRA75" s="880"/>
      <c r="JRB75" s="880"/>
      <c r="JRC75" s="880"/>
      <c r="JRD75" s="880"/>
      <c r="JRE75" s="880"/>
      <c r="JRF75" s="880"/>
      <c r="JRG75" s="880"/>
      <c r="JRH75" s="880"/>
      <c r="JRI75" s="880"/>
      <c r="JRJ75" s="880"/>
      <c r="JRK75" s="880"/>
      <c r="JRL75" s="880"/>
      <c r="JRM75" s="880"/>
      <c r="JRN75" s="880"/>
      <c r="JRO75" s="880"/>
      <c r="JRP75" s="880"/>
      <c r="JRQ75" s="880"/>
      <c r="JRR75" s="880"/>
      <c r="JRS75" s="880"/>
      <c r="JRT75" s="880"/>
      <c r="JRU75" s="880"/>
      <c r="JRV75" s="880"/>
      <c r="JRW75" s="880"/>
      <c r="JRX75" s="880"/>
      <c r="JRY75" s="880"/>
      <c r="JRZ75" s="880"/>
      <c r="JSA75" s="880"/>
      <c r="JSB75" s="880"/>
      <c r="JSC75" s="880"/>
      <c r="JSD75" s="880"/>
      <c r="JSE75" s="880"/>
      <c r="JSF75" s="880"/>
      <c r="JSG75" s="880"/>
      <c r="JSH75" s="880"/>
      <c r="JSI75" s="880"/>
      <c r="JSJ75" s="880"/>
      <c r="JSK75" s="880"/>
      <c r="JSL75" s="880"/>
      <c r="JSM75" s="880"/>
      <c r="JSN75" s="880"/>
      <c r="JSO75" s="880"/>
      <c r="JSP75" s="880"/>
      <c r="JSQ75" s="880"/>
      <c r="JSR75" s="880"/>
      <c r="JSS75" s="880"/>
      <c r="JST75" s="880"/>
      <c r="JSU75" s="880"/>
      <c r="JSV75" s="880"/>
      <c r="JSW75" s="880"/>
      <c r="JSX75" s="880"/>
      <c r="JSY75" s="880"/>
      <c r="JSZ75" s="880"/>
      <c r="JTA75" s="880"/>
      <c r="JTB75" s="880"/>
      <c r="JTC75" s="880"/>
      <c r="JTD75" s="880"/>
      <c r="JTE75" s="880"/>
      <c r="JTF75" s="880"/>
      <c r="JTG75" s="880"/>
      <c r="JTH75" s="880"/>
      <c r="JTI75" s="880"/>
      <c r="JTJ75" s="880"/>
      <c r="JTK75" s="880"/>
      <c r="JTL75" s="880"/>
      <c r="JTM75" s="880"/>
      <c r="JTN75" s="880"/>
      <c r="JTO75" s="880"/>
      <c r="JTP75" s="880"/>
      <c r="JTQ75" s="880"/>
      <c r="JTR75" s="880"/>
      <c r="JTS75" s="880"/>
      <c r="JTT75" s="880"/>
      <c r="JTU75" s="880"/>
      <c r="JTV75" s="880"/>
      <c r="JTW75" s="880"/>
      <c r="JTX75" s="880"/>
      <c r="JTY75" s="880"/>
      <c r="JTZ75" s="880"/>
      <c r="JUA75" s="880"/>
      <c r="JUB75" s="880"/>
      <c r="JUC75" s="880"/>
      <c r="JUD75" s="880"/>
      <c r="JUE75" s="880"/>
      <c r="JUF75" s="880"/>
      <c r="JUG75" s="880"/>
      <c r="JUH75" s="880"/>
      <c r="JUI75" s="880"/>
      <c r="JUJ75" s="880"/>
      <c r="JUK75" s="880"/>
      <c r="JUL75" s="880"/>
      <c r="JUM75" s="880"/>
      <c r="JUN75" s="880"/>
      <c r="JUO75" s="880"/>
      <c r="JUP75" s="880"/>
      <c r="JUQ75" s="880"/>
      <c r="JUR75" s="880"/>
      <c r="JUS75" s="880"/>
      <c r="JUT75" s="880"/>
      <c r="JUU75" s="880"/>
      <c r="JUV75" s="880"/>
      <c r="JUW75" s="880"/>
      <c r="JUX75" s="880"/>
      <c r="JUY75" s="880"/>
      <c r="JUZ75" s="880"/>
      <c r="JVA75" s="880"/>
      <c r="JVB75" s="880"/>
      <c r="JVC75" s="880"/>
      <c r="JVD75" s="880"/>
      <c r="JVE75" s="880"/>
      <c r="JVF75" s="880"/>
      <c r="JVG75" s="880"/>
      <c r="JVH75" s="880"/>
      <c r="JVI75" s="880"/>
      <c r="JVJ75" s="880"/>
      <c r="JVK75" s="880"/>
      <c r="JVL75" s="880"/>
      <c r="JVM75" s="880"/>
      <c r="JVN75" s="880"/>
      <c r="JVO75" s="880"/>
      <c r="JVP75" s="880"/>
      <c r="JVQ75" s="880"/>
      <c r="JVR75" s="880"/>
      <c r="JVS75" s="880"/>
      <c r="JVT75" s="880"/>
      <c r="JVU75" s="880"/>
      <c r="JVV75" s="880"/>
      <c r="JVW75" s="880"/>
      <c r="JVX75" s="880"/>
      <c r="JVY75" s="880"/>
      <c r="JVZ75" s="880"/>
      <c r="JWA75" s="880"/>
      <c r="JWB75" s="880"/>
      <c r="JWC75" s="880"/>
      <c r="JWD75" s="880"/>
      <c r="JWE75" s="880"/>
      <c r="JWF75" s="880"/>
      <c r="JWG75" s="880"/>
      <c r="JWH75" s="880"/>
      <c r="JWI75" s="880"/>
      <c r="JWJ75" s="880"/>
      <c r="JWK75" s="880"/>
      <c r="JWL75" s="880"/>
      <c r="JWM75" s="880"/>
      <c r="JWN75" s="880"/>
      <c r="JWO75" s="880"/>
      <c r="JWP75" s="880"/>
      <c r="JWQ75" s="880"/>
      <c r="JWR75" s="880"/>
      <c r="JWS75" s="880"/>
      <c r="JWT75" s="880"/>
      <c r="JWU75" s="880"/>
      <c r="JWV75" s="880"/>
      <c r="JWW75" s="880"/>
      <c r="JWX75" s="880"/>
      <c r="JWY75" s="880"/>
      <c r="JWZ75" s="880"/>
      <c r="JXA75" s="880"/>
      <c r="JXB75" s="880"/>
      <c r="JXC75" s="880"/>
      <c r="JXD75" s="880"/>
      <c r="JXE75" s="880"/>
      <c r="JXF75" s="880"/>
      <c r="JXG75" s="880"/>
      <c r="JXH75" s="880"/>
      <c r="JXI75" s="880"/>
      <c r="JXJ75" s="880"/>
      <c r="JXK75" s="880"/>
      <c r="JXL75" s="880"/>
      <c r="JXM75" s="880"/>
      <c r="JXN75" s="880"/>
      <c r="JXO75" s="880"/>
      <c r="JXP75" s="880"/>
      <c r="JXQ75" s="880"/>
      <c r="JXR75" s="880"/>
      <c r="JXS75" s="880"/>
      <c r="JXT75" s="880"/>
      <c r="JXU75" s="880"/>
      <c r="JXV75" s="880"/>
      <c r="JXW75" s="880"/>
      <c r="JXX75" s="880"/>
      <c r="JXY75" s="880"/>
      <c r="JXZ75" s="880"/>
      <c r="JYA75" s="880"/>
      <c r="JYB75" s="880"/>
      <c r="JYC75" s="880"/>
      <c r="JYD75" s="880"/>
      <c r="JYE75" s="880"/>
      <c r="JYF75" s="880"/>
      <c r="JYG75" s="880"/>
      <c r="JYH75" s="880"/>
      <c r="JYI75" s="880"/>
      <c r="JYJ75" s="880"/>
      <c r="JYK75" s="880"/>
      <c r="JYL75" s="880"/>
      <c r="JYM75" s="880"/>
      <c r="JYN75" s="880"/>
      <c r="JYO75" s="880"/>
      <c r="JYP75" s="880"/>
      <c r="JYQ75" s="880"/>
      <c r="JYR75" s="880"/>
      <c r="JYS75" s="880"/>
      <c r="JYT75" s="880"/>
      <c r="JYU75" s="880"/>
      <c r="JYV75" s="880"/>
      <c r="JYW75" s="880"/>
      <c r="JYX75" s="880"/>
      <c r="JYY75" s="880"/>
      <c r="JYZ75" s="880"/>
      <c r="JZA75" s="880"/>
      <c r="JZB75" s="880"/>
      <c r="JZC75" s="880"/>
      <c r="JZD75" s="880"/>
      <c r="JZE75" s="880"/>
      <c r="JZF75" s="880"/>
      <c r="JZG75" s="880"/>
      <c r="JZH75" s="880"/>
      <c r="JZI75" s="880"/>
      <c r="JZJ75" s="880"/>
      <c r="JZK75" s="880"/>
      <c r="JZL75" s="880"/>
      <c r="JZM75" s="880"/>
      <c r="JZN75" s="880"/>
      <c r="JZO75" s="880"/>
      <c r="JZP75" s="880"/>
      <c r="JZQ75" s="880"/>
      <c r="JZR75" s="880"/>
      <c r="JZS75" s="880"/>
      <c r="JZT75" s="880"/>
      <c r="JZU75" s="880"/>
      <c r="JZV75" s="880"/>
      <c r="JZW75" s="880"/>
      <c r="JZX75" s="880"/>
      <c r="JZY75" s="880"/>
      <c r="JZZ75" s="880"/>
      <c r="KAA75" s="880"/>
      <c r="KAB75" s="880"/>
      <c r="KAC75" s="880"/>
      <c r="KAD75" s="880"/>
      <c r="KAE75" s="880"/>
      <c r="KAF75" s="880"/>
      <c r="KAG75" s="880"/>
      <c r="KAH75" s="880"/>
      <c r="KAI75" s="880"/>
      <c r="KAJ75" s="880"/>
      <c r="KAK75" s="880"/>
      <c r="KAL75" s="880"/>
      <c r="KAM75" s="880"/>
      <c r="KAN75" s="880"/>
      <c r="KAO75" s="880"/>
      <c r="KAP75" s="880"/>
      <c r="KAQ75" s="880"/>
      <c r="KAR75" s="880"/>
      <c r="KAS75" s="880"/>
      <c r="KAT75" s="880"/>
      <c r="KAU75" s="880"/>
      <c r="KAV75" s="880"/>
      <c r="KAW75" s="880"/>
      <c r="KAX75" s="880"/>
      <c r="KAY75" s="880"/>
      <c r="KAZ75" s="880"/>
      <c r="KBA75" s="880"/>
      <c r="KBB75" s="880"/>
      <c r="KBC75" s="880"/>
      <c r="KBD75" s="880"/>
      <c r="KBE75" s="880"/>
      <c r="KBF75" s="880"/>
      <c r="KBG75" s="880"/>
      <c r="KBH75" s="880"/>
      <c r="KBI75" s="880"/>
      <c r="KBJ75" s="880"/>
      <c r="KBK75" s="880"/>
      <c r="KBL75" s="880"/>
      <c r="KBM75" s="880"/>
      <c r="KBN75" s="880"/>
      <c r="KBO75" s="880"/>
      <c r="KBP75" s="880"/>
      <c r="KBQ75" s="880"/>
      <c r="KBR75" s="880"/>
      <c r="KBS75" s="880"/>
      <c r="KBT75" s="880"/>
      <c r="KBU75" s="880"/>
      <c r="KBV75" s="880"/>
      <c r="KBW75" s="880"/>
      <c r="KBX75" s="880"/>
      <c r="KBY75" s="880"/>
      <c r="KBZ75" s="880"/>
      <c r="KCA75" s="880"/>
      <c r="KCB75" s="880"/>
      <c r="KCC75" s="880"/>
      <c r="KCD75" s="880"/>
      <c r="KCE75" s="880"/>
      <c r="KCF75" s="880"/>
      <c r="KCG75" s="880"/>
      <c r="KCH75" s="880"/>
      <c r="KCI75" s="880"/>
      <c r="KCJ75" s="880"/>
      <c r="KCK75" s="880"/>
      <c r="KCL75" s="880"/>
      <c r="KCM75" s="880"/>
      <c r="KCN75" s="880"/>
      <c r="KCO75" s="880"/>
      <c r="KCP75" s="880"/>
      <c r="KCQ75" s="880"/>
      <c r="KCR75" s="880"/>
      <c r="KCS75" s="880"/>
      <c r="KCT75" s="880"/>
      <c r="KCU75" s="880"/>
      <c r="KCV75" s="880"/>
      <c r="KCW75" s="880"/>
      <c r="KCX75" s="880"/>
      <c r="KCY75" s="880"/>
      <c r="KCZ75" s="880"/>
      <c r="KDA75" s="880"/>
      <c r="KDB75" s="880"/>
      <c r="KDC75" s="880"/>
      <c r="KDD75" s="880"/>
      <c r="KDE75" s="880"/>
      <c r="KDF75" s="880"/>
      <c r="KDG75" s="880"/>
      <c r="KDH75" s="880"/>
      <c r="KDI75" s="880"/>
      <c r="KDJ75" s="880"/>
      <c r="KDK75" s="880"/>
      <c r="KDL75" s="880"/>
      <c r="KDM75" s="880"/>
      <c r="KDN75" s="880"/>
      <c r="KDO75" s="880"/>
      <c r="KDP75" s="880"/>
      <c r="KDQ75" s="880"/>
      <c r="KDR75" s="880"/>
      <c r="KDS75" s="880"/>
      <c r="KDT75" s="880"/>
      <c r="KDU75" s="880"/>
      <c r="KDV75" s="880"/>
      <c r="KDW75" s="880"/>
      <c r="KDX75" s="880"/>
      <c r="KDY75" s="880"/>
      <c r="KDZ75" s="880"/>
      <c r="KEA75" s="880"/>
      <c r="KEB75" s="880"/>
      <c r="KEC75" s="880"/>
      <c r="KED75" s="880"/>
      <c r="KEE75" s="880"/>
      <c r="KEF75" s="880"/>
      <c r="KEG75" s="880"/>
      <c r="KEH75" s="880"/>
      <c r="KEI75" s="880"/>
      <c r="KEJ75" s="880"/>
      <c r="KEK75" s="880"/>
      <c r="KEL75" s="880"/>
      <c r="KEM75" s="880"/>
      <c r="KEN75" s="880"/>
      <c r="KEO75" s="880"/>
      <c r="KEP75" s="880"/>
      <c r="KEQ75" s="880"/>
      <c r="KER75" s="880"/>
      <c r="KES75" s="880"/>
      <c r="KET75" s="880"/>
      <c r="KEU75" s="880"/>
      <c r="KEV75" s="880"/>
      <c r="KEW75" s="880"/>
      <c r="KEX75" s="880"/>
      <c r="KEY75" s="880"/>
      <c r="KEZ75" s="880"/>
      <c r="KFA75" s="880"/>
      <c r="KFB75" s="880"/>
      <c r="KFC75" s="880"/>
      <c r="KFD75" s="880"/>
      <c r="KFE75" s="880"/>
      <c r="KFF75" s="880"/>
      <c r="KFG75" s="880"/>
      <c r="KFH75" s="880"/>
      <c r="KFI75" s="880"/>
      <c r="KFJ75" s="880"/>
      <c r="KFK75" s="880"/>
      <c r="KFL75" s="880"/>
      <c r="KFM75" s="880"/>
      <c r="KFN75" s="880"/>
      <c r="KFO75" s="880"/>
      <c r="KFP75" s="880"/>
      <c r="KFQ75" s="880"/>
      <c r="KFR75" s="880"/>
      <c r="KFS75" s="880"/>
      <c r="KFT75" s="880"/>
      <c r="KFU75" s="880"/>
      <c r="KFV75" s="880"/>
      <c r="KFW75" s="880"/>
      <c r="KFX75" s="880"/>
      <c r="KFY75" s="880"/>
      <c r="KFZ75" s="880"/>
      <c r="KGA75" s="880"/>
      <c r="KGB75" s="880"/>
      <c r="KGC75" s="880"/>
      <c r="KGD75" s="880"/>
      <c r="KGE75" s="880"/>
      <c r="KGF75" s="880"/>
      <c r="KGG75" s="880"/>
      <c r="KGH75" s="880"/>
      <c r="KGI75" s="880"/>
      <c r="KGJ75" s="880"/>
      <c r="KGK75" s="880"/>
      <c r="KGL75" s="880"/>
      <c r="KGM75" s="880"/>
      <c r="KGN75" s="880"/>
      <c r="KGO75" s="880"/>
      <c r="KGP75" s="880"/>
      <c r="KGQ75" s="880"/>
      <c r="KGR75" s="880"/>
      <c r="KGS75" s="880"/>
      <c r="KGT75" s="880"/>
      <c r="KGU75" s="880"/>
      <c r="KGV75" s="880"/>
      <c r="KGW75" s="880"/>
      <c r="KGX75" s="880"/>
      <c r="KGY75" s="880"/>
      <c r="KGZ75" s="880"/>
      <c r="KHA75" s="880"/>
      <c r="KHB75" s="880"/>
      <c r="KHC75" s="880"/>
      <c r="KHD75" s="880"/>
      <c r="KHE75" s="880"/>
      <c r="KHF75" s="880"/>
      <c r="KHG75" s="880"/>
      <c r="KHH75" s="880"/>
      <c r="KHI75" s="880"/>
      <c r="KHJ75" s="880"/>
      <c r="KHK75" s="880"/>
      <c r="KHL75" s="880"/>
      <c r="KHM75" s="880"/>
      <c r="KHN75" s="880"/>
      <c r="KHO75" s="880"/>
      <c r="KHP75" s="880"/>
      <c r="KHQ75" s="880"/>
      <c r="KHR75" s="880"/>
      <c r="KHS75" s="880"/>
      <c r="KHT75" s="880"/>
      <c r="KHU75" s="880"/>
      <c r="KHV75" s="880"/>
      <c r="KHW75" s="880"/>
      <c r="KHX75" s="880"/>
      <c r="KHY75" s="880"/>
      <c r="KHZ75" s="880"/>
      <c r="KIA75" s="880"/>
      <c r="KIB75" s="880"/>
      <c r="KIC75" s="880"/>
      <c r="KID75" s="880"/>
      <c r="KIE75" s="880"/>
      <c r="KIF75" s="880"/>
      <c r="KIG75" s="880"/>
      <c r="KIH75" s="880"/>
      <c r="KII75" s="880"/>
      <c r="KIJ75" s="880"/>
      <c r="KIK75" s="880"/>
      <c r="KIL75" s="880"/>
      <c r="KIM75" s="880"/>
      <c r="KIN75" s="880"/>
      <c r="KIO75" s="880"/>
      <c r="KIP75" s="880"/>
      <c r="KIQ75" s="880"/>
      <c r="KIR75" s="880"/>
      <c r="KIS75" s="880"/>
      <c r="KIT75" s="880"/>
      <c r="KIU75" s="880"/>
      <c r="KIV75" s="880"/>
      <c r="KIW75" s="880"/>
      <c r="KIX75" s="880"/>
      <c r="KIY75" s="880"/>
      <c r="KIZ75" s="880"/>
      <c r="KJA75" s="880"/>
      <c r="KJB75" s="880"/>
      <c r="KJC75" s="880"/>
      <c r="KJD75" s="880"/>
      <c r="KJE75" s="880"/>
      <c r="KJF75" s="880"/>
      <c r="KJG75" s="880"/>
      <c r="KJH75" s="880"/>
      <c r="KJI75" s="880"/>
      <c r="KJJ75" s="880"/>
      <c r="KJK75" s="880"/>
      <c r="KJL75" s="880"/>
      <c r="KJM75" s="880"/>
      <c r="KJN75" s="880"/>
      <c r="KJO75" s="880"/>
      <c r="KJP75" s="880"/>
      <c r="KJQ75" s="880"/>
      <c r="KJR75" s="880"/>
      <c r="KJS75" s="880"/>
      <c r="KJT75" s="880"/>
      <c r="KJU75" s="880"/>
      <c r="KJV75" s="880"/>
      <c r="KJW75" s="880"/>
      <c r="KJX75" s="880"/>
      <c r="KJY75" s="880"/>
      <c r="KJZ75" s="880"/>
      <c r="KKA75" s="880"/>
      <c r="KKB75" s="880"/>
      <c r="KKC75" s="880"/>
      <c r="KKD75" s="880"/>
      <c r="KKE75" s="880"/>
      <c r="KKF75" s="880"/>
      <c r="KKG75" s="880"/>
      <c r="KKH75" s="880"/>
      <c r="KKI75" s="880"/>
      <c r="KKJ75" s="880"/>
      <c r="KKK75" s="880"/>
      <c r="KKL75" s="880"/>
      <c r="KKM75" s="880"/>
      <c r="KKN75" s="880"/>
      <c r="KKO75" s="880"/>
      <c r="KKP75" s="880"/>
      <c r="KKQ75" s="880"/>
      <c r="KKR75" s="880"/>
      <c r="KKS75" s="880"/>
      <c r="KKT75" s="880"/>
      <c r="KKU75" s="880"/>
      <c r="KKV75" s="880"/>
      <c r="KKW75" s="880"/>
      <c r="KKX75" s="880"/>
      <c r="KKY75" s="880"/>
      <c r="KKZ75" s="880"/>
      <c r="KLA75" s="880"/>
      <c r="KLB75" s="880"/>
      <c r="KLC75" s="880"/>
      <c r="KLD75" s="880"/>
      <c r="KLE75" s="880"/>
      <c r="KLF75" s="880"/>
      <c r="KLG75" s="880"/>
      <c r="KLH75" s="880"/>
      <c r="KLI75" s="880"/>
      <c r="KLJ75" s="880"/>
      <c r="KLK75" s="880"/>
      <c r="KLL75" s="880"/>
      <c r="KLM75" s="880"/>
      <c r="KLN75" s="880"/>
      <c r="KLO75" s="880"/>
      <c r="KLP75" s="880"/>
      <c r="KLQ75" s="880"/>
      <c r="KLR75" s="880"/>
      <c r="KLS75" s="880"/>
      <c r="KLT75" s="880"/>
      <c r="KLU75" s="880"/>
      <c r="KLV75" s="880"/>
      <c r="KLW75" s="880"/>
      <c r="KLX75" s="880"/>
      <c r="KLY75" s="880"/>
      <c r="KLZ75" s="880"/>
      <c r="KMA75" s="880"/>
      <c r="KMB75" s="880"/>
      <c r="KMC75" s="880"/>
      <c r="KMD75" s="880"/>
      <c r="KME75" s="880"/>
      <c r="KMF75" s="880"/>
      <c r="KMG75" s="880"/>
      <c r="KMH75" s="880"/>
      <c r="KMI75" s="880"/>
      <c r="KMJ75" s="880"/>
      <c r="KMK75" s="880"/>
      <c r="KML75" s="880"/>
      <c r="KMM75" s="880"/>
      <c r="KMN75" s="880"/>
      <c r="KMO75" s="880"/>
      <c r="KMP75" s="880"/>
      <c r="KMQ75" s="880"/>
      <c r="KMR75" s="880"/>
      <c r="KMS75" s="880"/>
      <c r="KMT75" s="880"/>
      <c r="KMU75" s="880"/>
      <c r="KMV75" s="880"/>
      <c r="KMW75" s="880"/>
      <c r="KMX75" s="880"/>
      <c r="KMY75" s="880"/>
      <c r="KMZ75" s="880"/>
      <c r="KNA75" s="880"/>
      <c r="KNB75" s="880"/>
      <c r="KNC75" s="880"/>
      <c r="KND75" s="880"/>
      <c r="KNE75" s="880"/>
      <c r="KNF75" s="880"/>
      <c r="KNG75" s="880"/>
      <c r="KNH75" s="880"/>
      <c r="KNI75" s="880"/>
      <c r="KNJ75" s="880"/>
      <c r="KNK75" s="880"/>
      <c r="KNL75" s="880"/>
      <c r="KNM75" s="880"/>
      <c r="KNN75" s="880"/>
      <c r="KNO75" s="880"/>
      <c r="KNP75" s="880"/>
      <c r="KNQ75" s="880"/>
      <c r="KNR75" s="880"/>
      <c r="KNS75" s="880"/>
      <c r="KNT75" s="880"/>
      <c r="KNU75" s="880"/>
      <c r="KNV75" s="880"/>
      <c r="KNW75" s="880"/>
      <c r="KNX75" s="880"/>
      <c r="KNY75" s="880"/>
      <c r="KNZ75" s="880"/>
      <c r="KOA75" s="880"/>
      <c r="KOB75" s="880"/>
      <c r="KOC75" s="880"/>
      <c r="KOD75" s="880"/>
      <c r="KOE75" s="880"/>
      <c r="KOF75" s="880"/>
      <c r="KOG75" s="880"/>
      <c r="KOH75" s="880"/>
      <c r="KOI75" s="880"/>
      <c r="KOJ75" s="880"/>
      <c r="KOK75" s="880"/>
      <c r="KOL75" s="880"/>
      <c r="KOM75" s="880"/>
      <c r="KON75" s="880"/>
      <c r="KOO75" s="880"/>
      <c r="KOP75" s="880"/>
      <c r="KOQ75" s="880"/>
      <c r="KOR75" s="880"/>
      <c r="KOS75" s="880"/>
      <c r="KOT75" s="880"/>
      <c r="KOU75" s="880"/>
      <c r="KOV75" s="880"/>
      <c r="KOW75" s="880"/>
      <c r="KOX75" s="880"/>
      <c r="KOY75" s="880"/>
      <c r="KOZ75" s="880"/>
      <c r="KPA75" s="880"/>
      <c r="KPB75" s="880"/>
      <c r="KPC75" s="880"/>
      <c r="KPD75" s="880"/>
      <c r="KPE75" s="880"/>
      <c r="KPF75" s="880"/>
      <c r="KPG75" s="880"/>
      <c r="KPH75" s="880"/>
      <c r="KPI75" s="880"/>
      <c r="KPJ75" s="880"/>
      <c r="KPK75" s="880"/>
      <c r="KPL75" s="880"/>
      <c r="KPM75" s="880"/>
      <c r="KPN75" s="880"/>
      <c r="KPO75" s="880"/>
      <c r="KPP75" s="880"/>
      <c r="KPQ75" s="880"/>
      <c r="KPR75" s="880"/>
      <c r="KPS75" s="880"/>
      <c r="KPT75" s="880"/>
      <c r="KPU75" s="880"/>
      <c r="KPV75" s="880"/>
      <c r="KPW75" s="880"/>
      <c r="KPX75" s="880"/>
      <c r="KPY75" s="880"/>
      <c r="KPZ75" s="880"/>
      <c r="KQA75" s="880"/>
      <c r="KQB75" s="880"/>
      <c r="KQC75" s="880"/>
      <c r="KQD75" s="880"/>
      <c r="KQE75" s="880"/>
      <c r="KQF75" s="880"/>
      <c r="KQG75" s="880"/>
      <c r="KQH75" s="880"/>
      <c r="KQI75" s="880"/>
      <c r="KQJ75" s="880"/>
      <c r="KQK75" s="880"/>
      <c r="KQL75" s="880"/>
      <c r="KQM75" s="880"/>
      <c r="KQN75" s="880"/>
      <c r="KQO75" s="880"/>
      <c r="KQP75" s="880"/>
      <c r="KQQ75" s="880"/>
      <c r="KQR75" s="880"/>
      <c r="KQS75" s="880"/>
      <c r="KQT75" s="880"/>
      <c r="KQU75" s="880"/>
      <c r="KQV75" s="880"/>
      <c r="KQW75" s="880"/>
      <c r="KQX75" s="880"/>
      <c r="KQY75" s="880"/>
      <c r="KQZ75" s="880"/>
      <c r="KRA75" s="880"/>
      <c r="KRB75" s="880"/>
      <c r="KRC75" s="880"/>
      <c r="KRD75" s="880"/>
      <c r="KRE75" s="880"/>
      <c r="KRF75" s="880"/>
      <c r="KRG75" s="880"/>
      <c r="KRH75" s="880"/>
      <c r="KRI75" s="880"/>
      <c r="KRJ75" s="880"/>
      <c r="KRK75" s="880"/>
      <c r="KRL75" s="880"/>
      <c r="KRM75" s="880"/>
      <c r="KRN75" s="880"/>
      <c r="KRO75" s="880"/>
      <c r="KRP75" s="880"/>
      <c r="KRQ75" s="880"/>
      <c r="KRR75" s="880"/>
      <c r="KRS75" s="880"/>
      <c r="KRT75" s="880"/>
      <c r="KRU75" s="880"/>
      <c r="KRV75" s="880"/>
      <c r="KRW75" s="880"/>
      <c r="KRX75" s="880"/>
      <c r="KRY75" s="880"/>
      <c r="KRZ75" s="880"/>
      <c r="KSA75" s="880"/>
      <c r="KSB75" s="880"/>
      <c r="KSC75" s="880"/>
      <c r="KSD75" s="880"/>
      <c r="KSE75" s="880"/>
      <c r="KSF75" s="880"/>
      <c r="KSG75" s="880"/>
      <c r="KSH75" s="880"/>
      <c r="KSI75" s="880"/>
      <c r="KSJ75" s="880"/>
      <c r="KSK75" s="880"/>
      <c r="KSL75" s="880"/>
      <c r="KSM75" s="880"/>
      <c r="KSN75" s="880"/>
      <c r="KSO75" s="880"/>
      <c r="KSP75" s="880"/>
      <c r="KSQ75" s="880"/>
      <c r="KSR75" s="880"/>
      <c r="KSS75" s="880"/>
      <c r="KST75" s="880"/>
      <c r="KSU75" s="880"/>
      <c r="KSV75" s="880"/>
      <c r="KSW75" s="880"/>
      <c r="KSX75" s="880"/>
      <c r="KSY75" s="880"/>
      <c r="KSZ75" s="880"/>
      <c r="KTA75" s="880"/>
      <c r="KTB75" s="880"/>
      <c r="KTC75" s="880"/>
      <c r="KTD75" s="880"/>
      <c r="KTE75" s="880"/>
      <c r="KTF75" s="880"/>
      <c r="KTG75" s="880"/>
      <c r="KTH75" s="880"/>
      <c r="KTI75" s="880"/>
      <c r="KTJ75" s="880"/>
      <c r="KTK75" s="880"/>
      <c r="KTL75" s="880"/>
      <c r="KTM75" s="880"/>
      <c r="KTN75" s="880"/>
      <c r="KTO75" s="880"/>
      <c r="KTP75" s="880"/>
      <c r="KTQ75" s="880"/>
      <c r="KTR75" s="880"/>
      <c r="KTS75" s="880"/>
      <c r="KTT75" s="880"/>
      <c r="KTU75" s="880"/>
      <c r="KTV75" s="880"/>
      <c r="KTW75" s="880"/>
      <c r="KTX75" s="880"/>
      <c r="KTY75" s="880"/>
      <c r="KTZ75" s="880"/>
      <c r="KUA75" s="880"/>
      <c r="KUB75" s="880"/>
      <c r="KUC75" s="880"/>
      <c r="KUD75" s="880"/>
      <c r="KUE75" s="880"/>
      <c r="KUF75" s="880"/>
      <c r="KUG75" s="880"/>
      <c r="KUH75" s="880"/>
      <c r="KUI75" s="880"/>
      <c r="KUJ75" s="880"/>
      <c r="KUK75" s="880"/>
      <c r="KUL75" s="880"/>
      <c r="KUM75" s="880"/>
      <c r="KUN75" s="880"/>
      <c r="KUO75" s="880"/>
      <c r="KUP75" s="880"/>
      <c r="KUQ75" s="880"/>
      <c r="KUR75" s="880"/>
      <c r="KUS75" s="880"/>
      <c r="KUT75" s="880"/>
      <c r="KUU75" s="880"/>
      <c r="KUV75" s="880"/>
      <c r="KUW75" s="880"/>
      <c r="KUX75" s="880"/>
      <c r="KUY75" s="880"/>
      <c r="KUZ75" s="880"/>
      <c r="KVA75" s="880"/>
      <c r="KVB75" s="880"/>
      <c r="KVC75" s="880"/>
      <c r="KVD75" s="880"/>
      <c r="KVE75" s="880"/>
      <c r="KVF75" s="880"/>
      <c r="KVG75" s="880"/>
      <c r="KVH75" s="880"/>
      <c r="KVI75" s="880"/>
      <c r="KVJ75" s="880"/>
      <c r="KVK75" s="880"/>
      <c r="KVL75" s="880"/>
      <c r="KVM75" s="880"/>
      <c r="KVN75" s="880"/>
      <c r="KVO75" s="880"/>
      <c r="KVP75" s="880"/>
      <c r="KVQ75" s="880"/>
      <c r="KVR75" s="880"/>
      <c r="KVS75" s="880"/>
      <c r="KVT75" s="880"/>
      <c r="KVU75" s="880"/>
      <c r="KVV75" s="880"/>
      <c r="KVW75" s="880"/>
      <c r="KVX75" s="880"/>
      <c r="KVY75" s="880"/>
      <c r="KVZ75" s="880"/>
      <c r="KWA75" s="880"/>
      <c r="KWB75" s="880"/>
      <c r="KWC75" s="880"/>
      <c r="KWD75" s="880"/>
      <c r="KWE75" s="880"/>
      <c r="KWF75" s="880"/>
      <c r="KWG75" s="880"/>
      <c r="KWH75" s="880"/>
      <c r="KWI75" s="880"/>
      <c r="KWJ75" s="880"/>
      <c r="KWK75" s="880"/>
      <c r="KWL75" s="880"/>
      <c r="KWM75" s="880"/>
      <c r="KWN75" s="880"/>
      <c r="KWO75" s="880"/>
      <c r="KWP75" s="880"/>
      <c r="KWQ75" s="880"/>
      <c r="KWR75" s="880"/>
      <c r="KWS75" s="880"/>
      <c r="KWT75" s="880"/>
      <c r="KWU75" s="880"/>
      <c r="KWV75" s="880"/>
      <c r="KWW75" s="880"/>
      <c r="KWX75" s="880"/>
      <c r="KWY75" s="880"/>
      <c r="KWZ75" s="880"/>
      <c r="KXA75" s="880"/>
      <c r="KXB75" s="880"/>
      <c r="KXC75" s="880"/>
      <c r="KXD75" s="880"/>
      <c r="KXE75" s="880"/>
      <c r="KXF75" s="880"/>
      <c r="KXG75" s="880"/>
      <c r="KXH75" s="880"/>
      <c r="KXI75" s="880"/>
      <c r="KXJ75" s="880"/>
      <c r="KXK75" s="880"/>
      <c r="KXL75" s="880"/>
      <c r="KXM75" s="880"/>
      <c r="KXN75" s="880"/>
      <c r="KXO75" s="880"/>
      <c r="KXP75" s="880"/>
      <c r="KXQ75" s="880"/>
      <c r="KXR75" s="880"/>
      <c r="KXS75" s="880"/>
      <c r="KXT75" s="880"/>
      <c r="KXU75" s="880"/>
      <c r="KXV75" s="880"/>
      <c r="KXW75" s="880"/>
      <c r="KXX75" s="880"/>
      <c r="KXY75" s="880"/>
      <c r="KXZ75" s="880"/>
      <c r="KYA75" s="880"/>
      <c r="KYB75" s="880"/>
      <c r="KYC75" s="880"/>
      <c r="KYD75" s="880"/>
      <c r="KYE75" s="880"/>
      <c r="KYF75" s="880"/>
      <c r="KYG75" s="880"/>
      <c r="KYH75" s="880"/>
      <c r="KYI75" s="880"/>
      <c r="KYJ75" s="880"/>
      <c r="KYK75" s="880"/>
      <c r="KYL75" s="880"/>
      <c r="KYM75" s="880"/>
      <c r="KYN75" s="880"/>
      <c r="KYO75" s="880"/>
      <c r="KYP75" s="880"/>
      <c r="KYQ75" s="880"/>
      <c r="KYR75" s="880"/>
      <c r="KYS75" s="880"/>
      <c r="KYT75" s="880"/>
      <c r="KYU75" s="880"/>
      <c r="KYV75" s="880"/>
      <c r="KYW75" s="880"/>
      <c r="KYX75" s="880"/>
      <c r="KYY75" s="880"/>
      <c r="KYZ75" s="880"/>
      <c r="KZA75" s="880"/>
      <c r="KZB75" s="880"/>
      <c r="KZC75" s="880"/>
      <c r="KZD75" s="880"/>
      <c r="KZE75" s="880"/>
      <c r="KZF75" s="880"/>
      <c r="KZG75" s="880"/>
      <c r="KZH75" s="880"/>
      <c r="KZI75" s="880"/>
      <c r="KZJ75" s="880"/>
      <c r="KZK75" s="880"/>
      <c r="KZL75" s="880"/>
      <c r="KZM75" s="880"/>
      <c r="KZN75" s="880"/>
      <c r="KZO75" s="880"/>
      <c r="KZP75" s="880"/>
      <c r="KZQ75" s="880"/>
      <c r="KZR75" s="880"/>
      <c r="KZS75" s="880"/>
      <c r="KZT75" s="880"/>
      <c r="KZU75" s="880"/>
      <c r="KZV75" s="880"/>
      <c r="KZW75" s="880"/>
      <c r="KZX75" s="880"/>
      <c r="KZY75" s="880"/>
      <c r="KZZ75" s="880"/>
      <c r="LAA75" s="880"/>
      <c r="LAB75" s="880"/>
      <c r="LAC75" s="880"/>
      <c r="LAD75" s="880"/>
      <c r="LAE75" s="880"/>
      <c r="LAF75" s="880"/>
      <c r="LAG75" s="880"/>
      <c r="LAH75" s="880"/>
      <c r="LAI75" s="880"/>
      <c r="LAJ75" s="880"/>
      <c r="LAK75" s="880"/>
      <c r="LAL75" s="880"/>
      <c r="LAM75" s="880"/>
      <c r="LAN75" s="880"/>
      <c r="LAO75" s="880"/>
      <c r="LAP75" s="880"/>
      <c r="LAQ75" s="880"/>
      <c r="LAR75" s="880"/>
      <c r="LAS75" s="880"/>
      <c r="LAT75" s="880"/>
      <c r="LAU75" s="880"/>
      <c r="LAV75" s="880"/>
      <c r="LAW75" s="880"/>
      <c r="LAX75" s="880"/>
      <c r="LAY75" s="880"/>
      <c r="LAZ75" s="880"/>
      <c r="LBA75" s="880"/>
      <c r="LBB75" s="880"/>
      <c r="LBC75" s="880"/>
      <c r="LBD75" s="880"/>
      <c r="LBE75" s="880"/>
      <c r="LBF75" s="880"/>
      <c r="LBG75" s="880"/>
      <c r="LBH75" s="880"/>
      <c r="LBI75" s="880"/>
      <c r="LBJ75" s="880"/>
      <c r="LBK75" s="880"/>
      <c r="LBL75" s="880"/>
      <c r="LBM75" s="880"/>
      <c r="LBN75" s="880"/>
      <c r="LBO75" s="880"/>
      <c r="LBP75" s="880"/>
      <c r="LBQ75" s="880"/>
      <c r="LBR75" s="880"/>
      <c r="LBS75" s="880"/>
      <c r="LBT75" s="880"/>
      <c r="LBU75" s="880"/>
      <c r="LBV75" s="880"/>
      <c r="LBW75" s="880"/>
      <c r="LBX75" s="880"/>
      <c r="LBY75" s="880"/>
      <c r="LBZ75" s="880"/>
      <c r="LCA75" s="880"/>
      <c r="LCC75" s="880"/>
      <c r="LCD75" s="880"/>
      <c r="LCE75" s="880"/>
      <c r="LCF75" s="880"/>
      <c r="LCG75" s="880"/>
      <c r="LCH75" s="880"/>
      <c r="LCI75" s="880"/>
      <c r="LCJ75" s="880"/>
      <c r="LCK75" s="880"/>
      <c r="LCL75" s="880"/>
      <c r="LCM75" s="880"/>
      <c r="LCN75" s="880"/>
      <c r="LCO75" s="880"/>
      <c r="LCP75" s="880"/>
      <c r="LCQ75" s="880"/>
      <c r="LCR75" s="880"/>
      <c r="LCS75" s="880"/>
      <c r="LCT75" s="880"/>
      <c r="LCU75" s="880"/>
      <c r="LCV75" s="880"/>
      <c r="LCW75" s="880"/>
      <c r="LCX75" s="880"/>
      <c r="LCY75" s="880"/>
      <c r="LCZ75" s="880"/>
      <c r="LDA75" s="880"/>
      <c r="LDB75" s="880"/>
      <c r="LDC75" s="880"/>
      <c r="LDD75" s="880"/>
      <c r="LDE75" s="880"/>
      <c r="LDF75" s="880"/>
      <c r="LDG75" s="880"/>
      <c r="LDH75" s="880"/>
      <c r="LDI75" s="880"/>
      <c r="LDJ75" s="880"/>
      <c r="LDK75" s="880"/>
      <c r="LDL75" s="880"/>
      <c r="LDM75" s="880"/>
      <c r="LDN75" s="880"/>
      <c r="LDO75" s="880"/>
      <c r="LDP75" s="880"/>
      <c r="LDQ75" s="880"/>
      <c r="LDR75" s="880"/>
      <c r="LDS75" s="880"/>
      <c r="LDT75" s="880"/>
      <c r="LDU75" s="880"/>
      <c r="LDV75" s="880"/>
      <c r="LDW75" s="880"/>
      <c r="LDX75" s="880"/>
      <c r="LDY75" s="880"/>
      <c r="LDZ75" s="880"/>
      <c r="LEA75" s="880"/>
      <c r="LEB75" s="880"/>
      <c r="LEC75" s="880"/>
      <c r="LED75" s="880"/>
      <c r="LEE75" s="880"/>
      <c r="LEF75" s="880"/>
      <c r="LEG75" s="880"/>
      <c r="LEH75" s="880"/>
      <c r="LEI75" s="880"/>
      <c r="LEJ75" s="880"/>
      <c r="LEK75" s="880"/>
      <c r="LEL75" s="880"/>
      <c r="LEM75" s="880"/>
      <c r="LEN75" s="880"/>
      <c r="LEO75" s="880"/>
      <c r="LEP75" s="880"/>
      <c r="LEQ75" s="880"/>
      <c r="LER75" s="880"/>
      <c r="LES75" s="880"/>
      <c r="LET75" s="880"/>
      <c r="LEU75" s="880"/>
      <c r="LEV75" s="880"/>
      <c r="LEW75" s="880"/>
      <c r="LEX75" s="880"/>
      <c r="LEY75" s="880"/>
      <c r="LEZ75" s="880"/>
      <c r="LFA75" s="880"/>
      <c r="LFB75" s="880"/>
      <c r="LFC75" s="880"/>
      <c r="LFD75" s="880"/>
      <c r="LFE75" s="880"/>
      <c r="LFF75" s="880"/>
      <c r="LFG75" s="880"/>
      <c r="LFH75" s="880"/>
      <c r="LFI75" s="880"/>
      <c r="LFJ75" s="880"/>
      <c r="LFK75" s="880"/>
      <c r="LFL75" s="880"/>
      <c r="LFM75" s="880"/>
      <c r="LFN75" s="880"/>
      <c r="LFO75" s="880"/>
      <c r="LFP75" s="880"/>
      <c r="LFQ75" s="880"/>
      <c r="LFR75" s="880"/>
      <c r="LFS75" s="880"/>
      <c r="LFT75" s="880"/>
      <c r="LFU75" s="880"/>
      <c r="LFV75" s="880"/>
      <c r="LFW75" s="880"/>
      <c r="LFX75" s="880"/>
      <c r="LFY75" s="880"/>
      <c r="LFZ75" s="880"/>
      <c r="LGA75" s="880"/>
      <c r="LGB75" s="880"/>
      <c r="LGC75" s="880"/>
      <c r="LGD75" s="880"/>
      <c r="LGE75" s="880"/>
      <c r="LGF75" s="880"/>
      <c r="LGG75" s="880"/>
      <c r="LGH75" s="880"/>
      <c r="LGI75" s="880"/>
      <c r="LGJ75" s="880"/>
      <c r="LGK75" s="880"/>
      <c r="LGL75" s="880"/>
      <c r="LGM75" s="880"/>
      <c r="LGN75" s="880"/>
      <c r="LGO75" s="880"/>
      <c r="LGP75" s="880"/>
      <c r="LGQ75" s="880"/>
      <c r="LGR75" s="880"/>
      <c r="LGS75" s="880"/>
      <c r="LGT75" s="880"/>
      <c r="LGU75" s="880"/>
      <c r="LGV75" s="880"/>
      <c r="LGW75" s="880"/>
      <c r="LGX75" s="880"/>
      <c r="LGY75" s="880"/>
      <c r="LGZ75" s="880"/>
      <c r="LHA75" s="880"/>
      <c r="LHB75" s="880"/>
      <c r="LHC75" s="880"/>
      <c r="LHD75" s="880"/>
      <c r="LHE75" s="880"/>
      <c r="LHF75" s="880"/>
      <c r="LHG75" s="880"/>
      <c r="LHH75" s="880"/>
      <c r="LHI75" s="880"/>
      <c r="LHJ75" s="880"/>
      <c r="LHK75" s="880"/>
      <c r="LHL75" s="880"/>
      <c r="LHM75" s="880"/>
      <c r="LHN75" s="880"/>
      <c r="LHO75" s="880"/>
      <c r="LHP75" s="880"/>
      <c r="LHQ75" s="880"/>
      <c r="LHR75" s="880"/>
      <c r="LHS75" s="880"/>
      <c r="LHT75" s="880"/>
      <c r="LHU75" s="880"/>
      <c r="LHV75" s="880"/>
      <c r="LHW75" s="880"/>
      <c r="LHX75" s="880"/>
      <c r="LHY75" s="880"/>
      <c r="LHZ75" s="880"/>
      <c r="LIA75" s="880"/>
      <c r="LIB75" s="880"/>
      <c r="LIC75" s="880"/>
      <c r="LID75" s="880"/>
      <c r="LIE75" s="880"/>
      <c r="LIF75" s="880"/>
      <c r="LIG75" s="880"/>
      <c r="LIH75" s="880"/>
      <c r="LII75" s="880"/>
      <c r="LIJ75" s="880"/>
      <c r="LIK75" s="880"/>
      <c r="LIL75" s="880"/>
      <c r="LIM75" s="880"/>
      <c r="LIN75" s="880"/>
      <c r="LIO75" s="880"/>
      <c r="LIP75" s="880"/>
      <c r="LIQ75" s="880"/>
      <c r="LIR75" s="880"/>
      <c r="LIS75" s="880"/>
      <c r="LIT75" s="880"/>
      <c r="LIU75" s="880"/>
      <c r="LIV75" s="880"/>
      <c r="LIW75" s="880"/>
      <c r="LIX75" s="880"/>
      <c r="LIY75" s="880"/>
      <c r="LIZ75" s="880"/>
      <c r="LJA75" s="880"/>
      <c r="LJB75" s="880"/>
      <c r="LJC75" s="880"/>
      <c r="LJD75" s="880"/>
      <c r="LJE75" s="880"/>
      <c r="LJF75" s="880"/>
      <c r="LJG75" s="880"/>
      <c r="LJH75" s="880"/>
      <c r="LJI75" s="880"/>
      <c r="LJJ75" s="880"/>
      <c r="LJK75" s="880"/>
      <c r="LJL75" s="880"/>
      <c r="LJM75" s="880"/>
      <c r="LJN75" s="880"/>
      <c r="LJO75" s="880"/>
      <c r="LJP75" s="880"/>
      <c r="LJQ75" s="880"/>
      <c r="LJR75" s="880"/>
      <c r="LJS75" s="880"/>
      <c r="LJT75" s="880"/>
      <c r="LJU75" s="880"/>
      <c r="LJV75" s="880"/>
      <c r="LJW75" s="880"/>
      <c r="LJX75" s="880"/>
      <c r="LJY75" s="880"/>
      <c r="LJZ75" s="880"/>
      <c r="LKA75" s="880"/>
      <c r="LKB75" s="880"/>
      <c r="LKC75" s="880"/>
      <c r="LKD75" s="880"/>
      <c r="LKE75" s="880"/>
      <c r="LKF75" s="880"/>
      <c r="LKG75" s="880"/>
      <c r="LKH75" s="880"/>
      <c r="LKI75" s="880"/>
      <c r="LKJ75" s="880"/>
      <c r="LKK75" s="880"/>
      <c r="LKL75" s="880"/>
      <c r="LKM75" s="880"/>
      <c r="LKN75" s="880"/>
      <c r="LKO75" s="880"/>
      <c r="LKP75" s="880"/>
      <c r="LKQ75" s="880"/>
      <c r="LKR75" s="880"/>
      <c r="LKS75" s="880"/>
      <c r="LKT75" s="880"/>
      <c r="LKU75" s="880"/>
      <c r="LKV75" s="880"/>
      <c r="LKW75" s="880"/>
      <c r="LKX75" s="880"/>
      <c r="LKY75" s="880"/>
      <c r="LKZ75" s="880"/>
      <c r="LLA75" s="880"/>
      <c r="LLB75" s="880"/>
      <c r="LLC75" s="880"/>
      <c r="LLD75" s="880"/>
      <c r="LLE75" s="880"/>
      <c r="LLF75" s="880"/>
      <c r="LLG75" s="880"/>
      <c r="LLH75" s="880"/>
      <c r="LLI75" s="880"/>
      <c r="LLJ75" s="880"/>
      <c r="LLK75" s="880"/>
      <c r="LLL75" s="880"/>
      <c r="LLM75" s="880"/>
      <c r="LLN75" s="880"/>
      <c r="LLO75" s="880"/>
      <c r="LLP75" s="880"/>
      <c r="LLQ75" s="880"/>
      <c r="LLR75" s="880"/>
      <c r="LLS75" s="880"/>
      <c r="LLT75" s="880"/>
      <c r="LLU75" s="880"/>
      <c r="LLV75" s="880"/>
      <c r="LLW75" s="880"/>
      <c r="LLX75" s="880"/>
      <c r="LLY75" s="880"/>
      <c r="LLZ75" s="880"/>
      <c r="LMA75" s="880"/>
      <c r="LMB75" s="880"/>
      <c r="LMC75" s="880"/>
      <c r="LMD75" s="880"/>
      <c r="LME75" s="880"/>
      <c r="LMF75" s="880"/>
      <c r="LMG75" s="880"/>
      <c r="LMH75" s="880"/>
      <c r="LMI75" s="880"/>
      <c r="LMJ75" s="880"/>
      <c r="LMK75" s="880"/>
      <c r="LML75" s="880"/>
      <c r="LMM75" s="880"/>
      <c r="LMN75" s="880"/>
      <c r="LMO75" s="880"/>
      <c r="LMP75" s="880"/>
      <c r="LMQ75" s="880"/>
      <c r="LMR75" s="880"/>
      <c r="LMS75" s="880"/>
      <c r="LMT75" s="880"/>
      <c r="LMU75" s="880"/>
      <c r="LMV75" s="880"/>
      <c r="LMW75" s="880"/>
      <c r="LMX75" s="880"/>
      <c r="LMY75" s="880"/>
      <c r="LMZ75" s="880"/>
      <c r="LNA75" s="880"/>
      <c r="LNB75" s="880"/>
      <c r="LNC75" s="880"/>
      <c r="LND75" s="880"/>
      <c r="LNE75" s="880"/>
      <c r="LNF75" s="880"/>
      <c r="LNG75" s="880"/>
      <c r="LNH75" s="880"/>
      <c r="LNI75" s="880"/>
      <c r="LNJ75" s="880"/>
      <c r="LNK75" s="880"/>
      <c r="LNL75" s="880"/>
      <c r="LNM75" s="880"/>
      <c r="LNN75" s="880"/>
      <c r="LNO75" s="880"/>
      <c r="LNP75" s="880"/>
      <c r="LNQ75" s="880"/>
      <c r="LNR75" s="880"/>
      <c r="LNS75" s="880"/>
      <c r="LNT75" s="880"/>
      <c r="LNU75" s="880"/>
      <c r="LNV75" s="880"/>
      <c r="LNW75" s="880"/>
      <c r="LNX75" s="880"/>
      <c r="LNY75" s="880"/>
      <c r="LNZ75" s="880"/>
      <c r="LOA75" s="880"/>
      <c r="LOB75" s="880"/>
      <c r="LOC75" s="880"/>
      <c r="LOD75" s="880"/>
      <c r="LOE75" s="880"/>
      <c r="LOF75" s="880"/>
      <c r="LOG75" s="880"/>
      <c r="LOH75" s="880"/>
      <c r="LOI75" s="880"/>
      <c r="LOJ75" s="880"/>
      <c r="LOK75" s="880"/>
      <c r="LOL75" s="880"/>
      <c r="LOM75" s="880"/>
      <c r="LON75" s="880"/>
      <c r="LOO75" s="880"/>
      <c r="LOP75" s="880"/>
      <c r="LOQ75" s="880"/>
      <c r="LOR75" s="880"/>
      <c r="LOS75" s="880"/>
      <c r="LOT75" s="880"/>
      <c r="LOU75" s="880"/>
      <c r="LOV75" s="880"/>
      <c r="LOW75" s="880"/>
      <c r="LOX75" s="880"/>
      <c r="LOY75" s="880"/>
      <c r="LOZ75" s="880"/>
      <c r="LPA75" s="880"/>
      <c r="LPB75" s="880"/>
      <c r="LPC75" s="880"/>
      <c r="LPD75" s="880"/>
      <c r="LPE75" s="880"/>
      <c r="LPF75" s="880"/>
      <c r="LPG75" s="880"/>
      <c r="LPH75" s="880"/>
      <c r="LPI75" s="880"/>
      <c r="LPJ75" s="880"/>
      <c r="LPK75" s="880"/>
      <c r="LPL75" s="880"/>
      <c r="LPM75" s="880"/>
      <c r="LPN75" s="880"/>
      <c r="LPO75" s="880"/>
      <c r="LPP75" s="880"/>
      <c r="LPQ75" s="880"/>
      <c r="LPR75" s="880"/>
      <c r="LPS75" s="880"/>
      <c r="LPT75" s="880"/>
      <c r="LPU75" s="880"/>
      <c r="LPV75" s="880"/>
      <c r="LPW75" s="880"/>
      <c r="LPX75" s="880"/>
      <c r="LPY75" s="880"/>
      <c r="LPZ75" s="880"/>
      <c r="LQA75" s="880"/>
      <c r="LQB75" s="880"/>
      <c r="LQC75" s="880"/>
      <c r="LQD75" s="880"/>
      <c r="LQE75" s="880"/>
      <c r="LQF75" s="880"/>
      <c r="LQG75" s="880"/>
      <c r="LQH75" s="880"/>
      <c r="LQI75" s="880"/>
      <c r="LQJ75" s="880"/>
      <c r="LQK75" s="880"/>
      <c r="LQL75" s="880"/>
      <c r="LQM75" s="880"/>
      <c r="LQN75" s="880"/>
      <c r="LQO75" s="880"/>
      <c r="LQP75" s="880"/>
      <c r="LQQ75" s="880"/>
      <c r="LQR75" s="880"/>
      <c r="LQS75" s="880"/>
      <c r="LQT75" s="880"/>
      <c r="LQU75" s="880"/>
      <c r="LQV75" s="880"/>
      <c r="LQW75" s="880"/>
      <c r="LQX75" s="880"/>
      <c r="LQY75" s="880"/>
      <c r="LQZ75" s="880"/>
      <c r="LRA75" s="880"/>
      <c r="LRB75" s="880"/>
      <c r="LRC75" s="880"/>
      <c r="LRD75" s="880"/>
      <c r="LRE75" s="880"/>
      <c r="LRF75" s="880"/>
      <c r="LRG75" s="880"/>
      <c r="LRH75" s="880"/>
      <c r="LRI75" s="880"/>
      <c r="LRJ75" s="880"/>
      <c r="LRK75" s="880"/>
      <c r="LRL75" s="880"/>
      <c r="LRM75" s="880"/>
      <c r="LRN75" s="880"/>
      <c r="LRO75" s="880"/>
      <c r="LRP75" s="880"/>
      <c r="LRQ75" s="880"/>
      <c r="LRR75" s="880"/>
      <c r="LRS75" s="880"/>
      <c r="LRT75" s="880"/>
      <c r="LRU75" s="880"/>
      <c r="LRV75" s="880"/>
      <c r="LRW75" s="880"/>
      <c r="LRX75" s="880"/>
      <c r="LRY75" s="880"/>
      <c r="LRZ75" s="880"/>
      <c r="LSA75" s="880"/>
      <c r="LSB75" s="880"/>
      <c r="LSC75" s="880"/>
      <c r="LSD75" s="880"/>
      <c r="LSE75" s="880"/>
      <c r="LSF75" s="880"/>
      <c r="LSG75" s="880"/>
      <c r="LSH75" s="880"/>
      <c r="LSI75" s="880"/>
      <c r="LSJ75" s="880"/>
      <c r="LSK75" s="880"/>
      <c r="LSL75" s="880"/>
      <c r="LSM75" s="880"/>
      <c r="LSN75" s="880"/>
      <c r="LSO75" s="880"/>
      <c r="LSP75" s="880"/>
      <c r="LSQ75" s="880"/>
      <c r="LSR75" s="880"/>
      <c r="LSS75" s="880"/>
      <c r="LST75" s="880"/>
      <c r="LSU75" s="880"/>
      <c r="LSV75" s="880"/>
      <c r="LSW75" s="880"/>
      <c r="LSX75" s="880"/>
      <c r="LSY75" s="880"/>
      <c r="LSZ75" s="880"/>
      <c r="LTA75" s="880"/>
      <c r="LTB75" s="880"/>
      <c r="LTC75" s="880"/>
      <c r="LTD75" s="880"/>
      <c r="LTE75" s="880"/>
      <c r="LTF75" s="880"/>
      <c r="LTG75" s="880"/>
      <c r="LTH75" s="880"/>
      <c r="LTI75" s="880"/>
      <c r="LTJ75" s="880"/>
      <c r="LTK75" s="880"/>
      <c r="LTL75" s="880"/>
      <c r="LTM75" s="880"/>
      <c r="LTN75" s="880"/>
      <c r="LTO75" s="880"/>
      <c r="LTP75" s="880"/>
      <c r="LTQ75" s="880"/>
      <c r="LTR75" s="880"/>
      <c r="LTS75" s="880"/>
      <c r="LTT75" s="880"/>
      <c r="LTU75" s="880"/>
      <c r="LTV75" s="880"/>
      <c r="LTW75" s="880"/>
      <c r="LTX75" s="880"/>
      <c r="LTY75" s="880"/>
      <c r="LTZ75" s="880"/>
      <c r="LUA75" s="880"/>
      <c r="LUB75" s="880"/>
      <c r="LUC75" s="880"/>
      <c r="LUD75" s="880"/>
      <c r="LUE75" s="880"/>
      <c r="LUF75" s="880"/>
      <c r="LUG75" s="880"/>
      <c r="LUH75" s="880"/>
      <c r="LUI75" s="880"/>
      <c r="LUJ75" s="880"/>
      <c r="LUK75" s="880"/>
      <c r="LUL75" s="880"/>
      <c r="LUM75" s="880"/>
      <c r="LUN75" s="880"/>
      <c r="LUO75" s="880"/>
      <c r="LUP75" s="880"/>
      <c r="LUQ75" s="880"/>
      <c r="LUR75" s="880"/>
      <c r="LUS75" s="880"/>
      <c r="LUT75" s="880"/>
      <c r="LUU75" s="880"/>
      <c r="LUV75" s="880"/>
      <c r="LUW75" s="880"/>
      <c r="LUX75" s="880"/>
      <c r="LUY75" s="880"/>
      <c r="LUZ75" s="880"/>
      <c r="LVA75" s="880"/>
      <c r="LVB75" s="880"/>
      <c r="LVC75" s="880"/>
      <c r="LVD75" s="880"/>
      <c r="LVE75" s="880"/>
      <c r="LVF75" s="880"/>
      <c r="LVG75" s="880"/>
      <c r="LVH75" s="880"/>
      <c r="LVI75" s="880"/>
      <c r="LVJ75" s="880"/>
      <c r="LVK75" s="880"/>
      <c r="LVL75" s="880"/>
      <c r="LVM75" s="880"/>
      <c r="LVN75" s="880"/>
      <c r="LVO75" s="880"/>
      <c r="LVP75" s="880"/>
      <c r="LVQ75" s="880"/>
      <c r="LVR75" s="880"/>
      <c r="LVS75" s="880"/>
      <c r="LVT75" s="880"/>
      <c r="LVU75" s="880"/>
      <c r="LVV75" s="880"/>
      <c r="LVW75" s="880"/>
      <c r="LVX75" s="880"/>
      <c r="LVY75" s="880"/>
      <c r="LVZ75" s="880"/>
      <c r="LWA75" s="880"/>
      <c r="LWB75" s="880"/>
      <c r="LWC75" s="880"/>
      <c r="LWD75" s="880"/>
      <c r="LWE75" s="880"/>
      <c r="LWF75" s="880"/>
      <c r="LWG75" s="880"/>
      <c r="LWH75" s="880"/>
      <c r="LWI75" s="880"/>
      <c r="LWJ75" s="880"/>
      <c r="LWK75" s="880"/>
      <c r="LWL75" s="880"/>
      <c r="LWM75" s="880"/>
      <c r="LWN75" s="880"/>
      <c r="LWO75" s="880"/>
      <c r="LWP75" s="880"/>
      <c r="LWQ75" s="880"/>
      <c r="LWR75" s="880"/>
      <c r="LWS75" s="880"/>
      <c r="LWT75" s="880"/>
      <c r="LWU75" s="880"/>
      <c r="LWV75" s="880"/>
      <c r="LWW75" s="880"/>
      <c r="LWX75" s="880"/>
      <c r="LWY75" s="880"/>
      <c r="LWZ75" s="880"/>
      <c r="LXA75" s="880"/>
      <c r="LXB75" s="880"/>
      <c r="LXC75" s="880"/>
      <c r="LXD75" s="880"/>
      <c r="LXE75" s="880"/>
      <c r="LXF75" s="880"/>
      <c r="LXG75" s="880"/>
      <c r="LXH75" s="880"/>
      <c r="LXI75" s="880"/>
      <c r="LXJ75" s="880"/>
      <c r="LXK75" s="880"/>
      <c r="LXL75" s="880"/>
      <c r="LXM75" s="880"/>
      <c r="LXN75" s="880"/>
      <c r="LXO75" s="880"/>
      <c r="LXP75" s="880"/>
      <c r="LXQ75" s="880"/>
      <c r="LXR75" s="880"/>
      <c r="LXS75" s="880"/>
      <c r="LXT75" s="880"/>
      <c r="LXU75" s="880"/>
      <c r="LXV75" s="880"/>
      <c r="LXW75" s="880"/>
      <c r="LXX75" s="880"/>
      <c r="LXY75" s="880"/>
      <c r="LXZ75" s="880"/>
      <c r="LYA75" s="880"/>
      <c r="LYB75" s="880"/>
      <c r="LYC75" s="880"/>
      <c r="LYD75" s="880"/>
      <c r="LYE75" s="880"/>
      <c r="LYF75" s="880"/>
      <c r="LYG75" s="880"/>
      <c r="LYH75" s="880"/>
      <c r="LYI75" s="880"/>
      <c r="LYJ75" s="880"/>
      <c r="LYK75" s="880"/>
      <c r="LYL75" s="880"/>
      <c r="LYM75" s="880"/>
      <c r="LYN75" s="880"/>
      <c r="LYO75" s="880"/>
      <c r="LYP75" s="880"/>
      <c r="LYQ75" s="880"/>
      <c r="LYR75" s="880"/>
      <c r="LYS75" s="880"/>
      <c r="LYT75" s="880"/>
      <c r="LYU75" s="880"/>
      <c r="LYV75" s="880"/>
      <c r="LYW75" s="880"/>
      <c r="LYX75" s="880"/>
      <c r="LYY75" s="880"/>
      <c r="LYZ75" s="880"/>
      <c r="LZA75" s="880"/>
      <c r="LZB75" s="880"/>
      <c r="LZC75" s="880"/>
      <c r="LZD75" s="880"/>
      <c r="LZE75" s="880"/>
      <c r="LZF75" s="880"/>
      <c r="LZG75" s="880"/>
      <c r="LZH75" s="880"/>
      <c r="LZI75" s="880"/>
      <c r="LZJ75" s="880"/>
      <c r="LZK75" s="880"/>
      <c r="LZL75" s="880"/>
      <c r="LZM75" s="880"/>
      <c r="LZN75" s="880"/>
      <c r="LZO75" s="880"/>
      <c r="LZP75" s="880"/>
      <c r="LZQ75" s="880"/>
      <c r="LZR75" s="880"/>
      <c r="LZS75" s="880"/>
      <c r="LZT75" s="880"/>
      <c r="LZU75" s="880"/>
      <c r="LZV75" s="880"/>
      <c r="LZW75" s="880"/>
      <c r="LZX75" s="880"/>
      <c r="LZY75" s="880"/>
      <c r="LZZ75" s="880"/>
      <c r="MAA75" s="880"/>
      <c r="MAB75" s="880"/>
      <c r="MAC75" s="880"/>
      <c r="MAD75" s="880"/>
      <c r="MAE75" s="880"/>
      <c r="MAF75" s="880"/>
      <c r="MAG75" s="880"/>
      <c r="MAH75" s="880"/>
      <c r="MAI75" s="880"/>
      <c r="MAJ75" s="880"/>
      <c r="MAK75" s="880"/>
      <c r="MAL75" s="880"/>
      <c r="MAM75" s="880"/>
      <c r="MAN75" s="880"/>
      <c r="MAO75" s="880"/>
      <c r="MAP75" s="880"/>
      <c r="MAQ75" s="880"/>
      <c r="MAR75" s="880"/>
      <c r="MAS75" s="880"/>
      <c r="MAT75" s="880"/>
      <c r="MAU75" s="880"/>
      <c r="MAV75" s="880"/>
      <c r="MAW75" s="880"/>
      <c r="MAX75" s="880"/>
      <c r="MAY75" s="880"/>
      <c r="MAZ75" s="880"/>
      <c r="MBA75" s="880"/>
      <c r="MBB75" s="880"/>
      <c r="MBC75" s="880"/>
      <c r="MBD75" s="880"/>
      <c r="MBE75" s="880"/>
      <c r="MBF75" s="880"/>
      <c r="MBG75" s="880"/>
      <c r="MBH75" s="880"/>
      <c r="MBI75" s="880"/>
      <c r="MBJ75" s="880"/>
      <c r="MBK75" s="880"/>
      <c r="MBL75" s="880"/>
      <c r="MBM75" s="880"/>
      <c r="MBN75" s="880"/>
      <c r="MBO75" s="880"/>
      <c r="MBP75" s="880"/>
      <c r="MBQ75" s="880"/>
      <c r="MBR75" s="880"/>
      <c r="MBS75" s="880"/>
      <c r="MBT75" s="880"/>
      <c r="MBU75" s="880"/>
      <c r="MBV75" s="880"/>
      <c r="MBW75" s="880"/>
      <c r="MBX75" s="880"/>
      <c r="MBY75" s="880"/>
      <c r="MBZ75" s="880"/>
      <c r="MCA75" s="880"/>
      <c r="MCB75" s="880"/>
      <c r="MCC75" s="880"/>
      <c r="MCD75" s="880"/>
      <c r="MCE75" s="880"/>
      <c r="MCF75" s="880"/>
      <c r="MCG75" s="880"/>
      <c r="MCH75" s="880"/>
      <c r="MCI75" s="880"/>
      <c r="MCJ75" s="880"/>
      <c r="MCK75" s="880"/>
      <c r="MCL75" s="880"/>
      <c r="MCM75" s="880"/>
      <c r="MCN75" s="880"/>
      <c r="MCO75" s="880"/>
      <c r="MCP75" s="880"/>
      <c r="MCQ75" s="880"/>
      <c r="MCR75" s="880"/>
      <c r="MCS75" s="880"/>
      <c r="MCT75" s="880"/>
      <c r="MCU75" s="880"/>
      <c r="MCV75" s="880"/>
      <c r="MCW75" s="880"/>
      <c r="MCX75" s="880"/>
      <c r="MCY75" s="880"/>
      <c r="MCZ75" s="880"/>
      <c r="MDA75" s="880"/>
      <c r="MDB75" s="880"/>
      <c r="MDC75" s="880"/>
      <c r="MDD75" s="880"/>
      <c r="MDE75" s="880"/>
      <c r="MDF75" s="880"/>
      <c r="MDG75" s="880"/>
      <c r="MDH75" s="880"/>
      <c r="MDI75" s="880"/>
      <c r="MDJ75" s="880"/>
      <c r="MDK75" s="880"/>
      <c r="MDL75" s="880"/>
      <c r="MDM75" s="880"/>
      <c r="MDN75" s="880"/>
      <c r="MDO75" s="880"/>
      <c r="MDP75" s="880"/>
      <c r="MDQ75" s="880"/>
      <c r="MDR75" s="880"/>
      <c r="MDS75" s="880"/>
      <c r="MDT75" s="880"/>
      <c r="MDU75" s="880"/>
      <c r="MDV75" s="880"/>
      <c r="MDW75" s="880"/>
      <c r="MDX75" s="880"/>
      <c r="MDY75" s="880"/>
      <c r="MDZ75" s="880"/>
      <c r="MEA75" s="880"/>
      <c r="MEB75" s="880"/>
      <c r="MEC75" s="880"/>
      <c r="MED75" s="880"/>
      <c r="MEE75" s="880"/>
      <c r="MEF75" s="880"/>
      <c r="MEG75" s="880"/>
      <c r="MEH75" s="880"/>
      <c r="MEI75" s="880"/>
      <c r="MEJ75" s="880"/>
      <c r="MEK75" s="880"/>
      <c r="MEL75" s="880"/>
      <c r="MEM75" s="880"/>
      <c r="MEN75" s="880"/>
      <c r="MEO75" s="880"/>
      <c r="MEP75" s="880"/>
      <c r="MEQ75" s="880"/>
      <c r="MER75" s="880"/>
      <c r="MES75" s="880"/>
      <c r="MET75" s="880"/>
      <c r="MEU75" s="880"/>
      <c r="MEV75" s="880"/>
      <c r="MEW75" s="880"/>
      <c r="MEX75" s="880"/>
      <c r="MEY75" s="880"/>
      <c r="MEZ75" s="880"/>
      <c r="MFA75" s="880"/>
      <c r="MFB75" s="880"/>
      <c r="MFC75" s="880"/>
      <c r="MFD75" s="880"/>
      <c r="MFE75" s="880"/>
      <c r="MFF75" s="880"/>
      <c r="MFG75" s="880"/>
      <c r="MFH75" s="880"/>
      <c r="MFI75" s="880"/>
      <c r="MFJ75" s="880"/>
      <c r="MFK75" s="880"/>
      <c r="MFL75" s="880"/>
      <c r="MFM75" s="880"/>
      <c r="MFN75" s="880"/>
      <c r="MFO75" s="880"/>
      <c r="MFP75" s="880"/>
      <c r="MFQ75" s="880"/>
      <c r="MFR75" s="880"/>
      <c r="MFS75" s="880"/>
      <c r="MFT75" s="880"/>
      <c r="MFU75" s="880"/>
      <c r="MFV75" s="880"/>
      <c r="MFW75" s="880"/>
      <c r="MFX75" s="880"/>
      <c r="MFY75" s="880"/>
      <c r="MFZ75" s="880"/>
      <c r="MGA75" s="880"/>
      <c r="MGB75" s="880"/>
      <c r="MGC75" s="880"/>
      <c r="MGD75" s="880"/>
      <c r="MGE75" s="880"/>
      <c r="MGF75" s="880"/>
      <c r="MGG75" s="880"/>
      <c r="MGH75" s="880"/>
      <c r="MGI75" s="880"/>
      <c r="MGJ75" s="880"/>
      <c r="MGK75" s="880"/>
      <c r="MGL75" s="880"/>
      <c r="MGM75" s="880"/>
      <c r="MGN75" s="880"/>
      <c r="MGO75" s="880"/>
      <c r="MGP75" s="880"/>
      <c r="MGQ75" s="880"/>
      <c r="MGR75" s="880"/>
      <c r="MGS75" s="880"/>
      <c r="MGT75" s="880"/>
      <c r="MGU75" s="880"/>
      <c r="MGV75" s="880"/>
      <c r="MGW75" s="880"/>
      <c r="MGX75" s="880"/>
      <c r="MGY75" s="880"/>
      <c r="MGZ75" s="880"/>
      <c r="MHA75" s="880"/>
      <c r="MHB75" s="880"/>
      <c r="MHC75" s="880"/>
      <c r="MHD75" s="880"/>
      <c r="MHE75" s="880"/>
      <c r="MHF75" s="880"/>
      <c r="MHG75" s="880"/>
      <c r="MHH75" s="880"/>
      <c r="MHI75" s="880"/>
      <c r="MHJ75" s="880"/>
      <c r="MHK75" s="880"/>
      <c r="MHL75" s="880"/>
      <c r="MHM75" s="880"/>
      <c r="MHN75" s="880"/>
      <c r="MHO75" s="880"/>
      <c r="MHP75" s="880"/>
      <c r="MHQ75" s="880"/>
      <c r="MHR75" s="880"/>
      <c r="MHS75" s="880"/>
      <c r="MHT75" s="880"/>
      <c r="MHU75" s="880"/>
      <c r="MHV75" s="880"/>
      <c r="MHW75" s="880"/>
      <c r="MHX75" s="880"/>
      <c r="MHY75" s="880"/>
      <c r="MHZ75" s="880"/>
      <c r="MIA75" s="880"/>
      <c r="MIB75" s="880"/>
      <c r="MIC75" s="880"/>
      <c r="MID75" s="880"/>
      <c r="MIE75" s="880"/>
      <c r="MIF75" s="880"/>
      <c r="MIG75" s="880"/>
      <c r="MIH75" s="880"/>
      <c r="MII75" s="880"/>
      <c r="MIJ75" s="880"/>
      <c r="MIK75" s="880"/>
      <c r="MIL75" s="880"/>
      <c r="MIM75" s="880"/>
      <c r="MIN75" s="880"/>
      <c r="MIO75" s="880"/>
      <c r="MIP75" s="880"/>
      <c r="MIQ75" s="880"/>
      <c r="MIR75" s="880"/>
      <c r="MIS75" s="880"/>
      <c r="MIT75" s="880"/>
      <c r="MIU75" s="880"/>
      <c r="MIV75" s="880"/>
      <c r="MIW75" s="880"/>
      <c r="MIX75" s="880"/>
      <c r="MIY75" s="880"/>
      <c r="MIZ75" s="880"/>
      <c r="MJA75" s="880"/>
      <c r="MJB75" s="880"/>
      <c r="MJC75" s="880"/>
      <c r="MJD75" s="880"/>
      <c r="MJE75" s="880"/>
      <c r="MJF75" s="880"/>
      <c r="MJG75" s="880"/>
      <c r="MJH75" s="880"/>
      <c r="MJI75" s="880"/>
      <c r="MJJ75" s="880"/>
      <c r="MJK75" s="880"/>
      <c r="MJL75" s="880"/>
      <c r="MJM75" s="880"/>
      <c r="MJN75" s="880"/>
      <c r="MJO75" s="880"/>
      <c r="MJP75" s="880"/>
      <c r="MJQ75" s="880"/>
      <c r="MJR75" s="880"/>
      <c r="MJS75" s="880"/>
      <c r="MJT75" s="880"/>
      <c r="MJU75" s="880"/>
      <c r="MJV75" s="880"/>
      <c r="MJW75" s="880"/>
      <c r="MJX75" s="880"/>
      <c r="MJY75" s="880"/>
      <c r="MJZ75" s="880"/>
      <c r="MKA75" s="880"/>
      <c r="MKB75" s="880"/>
      <c r="MKC75" s="880"/>
      <c r="MKD75" s="880"/>
      <c r="MKE75" s="880"/>
      <c r="MKF75" s="880"/>
      <c r="MKG75" s="880"/>
      <c r="MKH75" s="880"/>
      <c r="MKI75" s="880"/>
      <c r="MKJ75" s="880"/>
      <c r="MKK75" s="880"/>
      <c r="MKL75" s="880"/>
      <c r="MKM75" s="880"/>
      <c r="MKN75" s="880"/>
      <c r="MKO75" s="880"/>
      <c r="MKP75" s="880"/>
      <c r="MKQ75" s="880"/>
      <c r="MKR75" s="880"/>
      <c r="MKS75" s="880"/>
      <c r="MKT75" s="880"/>
      <c r="MKU75" s="880"/>
      <c r="MKV75" s="880"/>
      <c r="MKW75" s="880"/>
      <c r="MKX75" s="880"/>
      <c r="MKY75" s="880"/>
      <c r="MKZ75" s="880"/>
      <c r="MLA75" s="880"/>
      <c r="MLB75" s="880"/>
      <c r="MLC75" s="880"/>
      <c r="MLD75" s="880"/>
      <c r="MLE75" s="880"/>
      <c r="MLF75" s="880"/>
      <c r="MLG75" s="880"/>
      <c r="MLH75" s="880"/>
      <c r="MLI75" s="880"/>
      <c r="MLJ75" s="880"/>
      <c r="MLK75" s="880"/>
      <c r="MLL75" s="880"/>
      <c r="MLM75" s="880"/>
      <c r="MLN75" s="880"/>
      <c r="MLO75" s="880"/>
      <c r="MLP75" s="880"/>
      <c r="MLQ75" s="880"/>
      <c r="MLR75" s="880"/>
      <c r="MLS75" s="880"/>
      <c r="MLT75" s="880"/>
      <c r="MLU75" s="880"/>
      <c r="MLV75" s="880"/>
      <c r="MLW75" s="880"/>
      <c r="MLX75" s="880"/>
      <c r="MLY75" s="880"/>
      <c r="MLZ75" s="880"/>
      <c r="MMA75" s="880"/>
      <c r="MMB75" s="880"/>
      <c r="MMC75" s="880"/>
      <c r="MMD75" s="880"/>
      <c r="MME75" s="880"/>
      <c r="MMF75" s="880"/>
      <c r="MMG75" s="880"/>
      <c r="MMH75" s="880"/>
      <c r="MMI75" s="880"/>
      <c r="MMJ75" s="880"/>
      <c r="MMK75" s="880"/>
      <c r="MML75" s="880"/>
      <c r="MMM75" s="880"/>
      <c r="MMN75" s="880"/>
      <c r="MMO75" s="880"/>
      <c r="MMP75" s="880"/>
      <c r="MMQ75" s="880"/>
      <c r="MMR75" s="880"/>
      <c r="MMS75" s="880"/>
      <c r="MMT75" s="880"/>
      <c r="MMU75" s="880"/>
      <c r="MMV75" s="880"/>
      <c r="MMW75" s="880"/>
      <c r="MMX75" s="880"/>
      <c r="MMY75" s="880"/>
      <c r="MMZ75" s="880"/>
      <c r="MNA75" s="880"/>
      <c r="MNB75" s="880"/>
      <c r="MNC75" s="880"/>
      <c r="MND75" s="880"/>
      <c r="MNE75" s="880"/>
      <c r="MNF75" s="880"/>
      <c r="MNG75" s="880"/>
      <c r="MNH75" s="880"/>
      <c r="MNI75" s="880"/>
      <c r="MNJ75" s="880"/>
      <c r="MNK75" s="880"/>
      <c r="MNL75" s="880"/>
      <c r="MNM75" s="880"/>
      <c r="MNN75" s="880"/>
      <c r="MNO75" s="880"/>
      <c r="MNP75" s="880"/>
      <c r="MNQ75" s="880"/>
      <c r="MNR75" s="880"/>
      <c r="MNS75" s="880"/>
      <c r="MNT75" s="880"/>
      <c r="MNU75" s="880"/>
      <c r="MNV75" s="880"/>
      <c r="MNW75" s="880"/>
      <c r="MNX75" s="880"/>
      <c r="MNY75" s="880"/>
      <c r="MNZ75" s="880"/>
      <c r="MOA75" s="880"/>
      <c r="MOB75" s="880"/>
      <c r="MOC75" s="880"/>
      <c r="MOD75" s="880"/>
      <c r="MOE75" s="880"/>
      <c r="MOF75" s="880"/>
      <c r="MOG75" s="880"/>
      <c r="MOH75" s="880"/>
      <c r="MOI75" s="880"/>
      <c r="MOJ75" s="880"/>
      <c r="MOK75" s="880"/>
      <c r="MOL75" s="880"/>
      <c r="MOM75" s="880"/>
      <c r="MON75" s="880"/>
      <c r="MOO75" s="880"/>
      <c r="MOP75" s="880"/>
      <c r="MOQ75" s="880"/>
      <c r="MOR75" s="880"/>
      <c r="MOS75" s="880"/>
      <c r="MOT75" s="880"/>
      <c r="MOU75" s="880"/>
      <c r="MOV75" s="880"/>
      <c r="MOW75" s="880"/>
      <c r="MOX75" s="880"/>
      <c r="MOY75" s="880"/>
      <c r="MOZ75" s="880"/>
      <c r="MPA75" s="880"/>
      <c r="MPB75" s="880"/>
      <c r="MPC75" s="880"/>
      <c r="MPD75" s="880"/>
      <c r="MPE75" s="880"/>
      <c r="MPF75" s="880"/>
      <c r="MPG75" s="880"/>
      <c r="MPH75" s="880"/>
      <c r="MPI75" s="880"/>
      <c r="MPJ75" s="880"/>
      <c r="MPK75" s="880"/>
      <c r="MPM75" s="880"/>
      <c r="MPN75" s="880"/>
      <c r="MPO75" s="880"/>
      <c r="MPP75" s="880"/>
      <c r="MPQ75" s="880"/>
      <c r="MPR75" s="880"/>
      <c r="MPS75" s="880"/>
      <c r="MPT75" s="880"/>
      <c r="MPU75" s="880"/>
      <c r="MPV75" s="880"/>
      <c r="MPW75" s="880"/>
      <c r="MPX75" s="880"/>
      <c r="MPY75" s="880"/>
      <c r="MPZ75" s="880"/>
      <c r="MQA75" s="880"/>
      <c r="MQB75" s="880"/>
      <c r="MQC75" s="880"/>
      <c r="MQD75" s="880"/>
      <c r="MQE75" s="880"/>
      <c r="MQF75" s="880"/>
      <c r="MQG75" s="880"/>
      <c r="MQH75" s="880"/>
      <c r="MQI75" s="880"/>
      <c r="MQJ75" s="880"/>
      <c r="MQK75" s="880"/>
      <c r="MQL75" s="880"/>
      <c r="MQM75" s="880"/>
      <c r="MQN75" s="880"/>
      <c r="MQO75" s="880"/>
      <c r="MQP75" s="880"/>
      <c r="MQQ75" s="880"/>
      <c r="MQR75" s="880"/>
      <c r="MQS75" s="880"/>
      <c r="MQT75" s="880"/>
      <c r="MQU75" s="880"/>
      <c r="MQV75" s="880"/>
      <c r="MQW75" s="880"/>
      <c r="MQX75" s="880"/>
      <c r="MQY75" s="880"/>
      <c r="MQZ75" s="880"/>
      <c r="MRA75" s="880"/>
      <c r="MRB75" s="880"/>
      <c r="MRC75" s="880"/>
      <c r="MRD75" s="880"/>
      <c r="MRE75" s="880"/>
      <c r="MRF75" s="880"/>
      <c r="MRG75" s="880"/>
      <c r="MRH75" s="880"/>
      <c r="MRI75" s="880"/>
      <c r="MRJ75" s="880"/>
      <c r="MRK75" s="880"/>
      <c r="MRL75" s="880"/>
      <c r="MRM75" s="880"/>
      <c r="MRN75" s="880"/>
      <c r="MRO75" s="880"/>
      <c r="MRP75" s="880"/>
      <c r="MRQ75" s="880"/>
      <c r="MRR75" s="880"/>
      <c r="MRS75" s="880"/>
      <c r="MRT75" s="880"/>
      <c r="MRU75" s="880"/>
      <c r="MRV75" s="880"/>
      <c r="MRW75" s="880"/>
      <c r="MRX75" s="880"/>
      <c r="MRY75" s="880"/>
      <c r="MRZ75" s="880"/>
      <c r="MSA75" s="880"/>
      <c r="MSB75" s="880"/>
      <c r="MSC75" s="880"/>
      <c r="MSD75" s="880"/>
      <c r="MSE75" s="880"/>
      <c r="MSF75" s="880"/>
      <c r="MSG75" s="880"/>
      <c r="MSH75" s="880"/>
      <c r="MSI75" s="880"/>
      <c r="MSJ75" s="880"/>
      <c r="MSK75" s="880"/>
      <c r="MSL75" s="880"/>
      <c r="MSM75" s="880"/>
      <c r="MSN75" s="880"/>
      <c r="MSO75" s="880"/>
      <c r="MSP75" s="880"/>
      <c r="MSQ75" s="880"/>
      <c r="MSR75" s="880"/>
      <c r="MSS75" s="880"/>
      <c r="MST75" s="880"/>
      <c r="MSU75" s="880"/>
      <c r="MSV75" s="880"/>
      <c r="MSW75" s="880"/>
      <c r="MSX75" s="880"/>
      <c r="MSY75" s="880"/>
      <c r="MSZ75" s="880"/>
      <c r="MTA75" s="880"/>
      <c r="MTB75" s="880"/>
      <c r="MTC75" s="880"/>
      <c r="MTD75" s="880"/>
      <c r="MTE75" s="880"/>
      <c r="MTF75" s="880"/>
      <c r="MTG75" s="880"/>
      <c r="MTH75" s="880"/>
      <c r="MTI75" s="880"/>
      <c r="MTJ75" s="880"/>
      <c r="MTK75" s="880"/>
      <c r="MTL75" s="880"/>
      <c r="MTM75" s="880"/>
      <c r="MTN75" s="880"/>
      <c r="MTO75" s="880"/>
      <c r="MTP75" s="880"/>
      <c r="MTQ75" s="880"/>
      <c r="MTR75" s="880"/>
      <c r="MTS75" s="880"/>
      <c r="MTT75" s="880"/>
      <c r="MTU75" s="880"/>
      <c r="MTV75" s="880"/>
      <c r="MTW75" s="880"/>
      <c r="MTX75" s="880"/>
      <c r="MTY75" s="880"/>
      <c r="MTZ75" s="880"/>
      <c r="MUA75" s="880"/>
      <c r="MUB75" s="880"/>
      <c r="MUC75" s="880"/>
      <c r="MUD75" s="880"/>
      <c r="MUE75" s="880"/>
      <c r="MUF75" s="880"/>
      <c r="MUG75" s="880"/>
      <c r="MUH75" s="880"/>
      <c r="MUI75" s="880"/>
      <c r="MUJ75" s="880"/>
      <c r="MUK75" s="880"/>
      <c r="MUL75" s="880"/>
      <c r="MUM75" s="880"/>
      <c r="MUN75" s="880"/>
      <c r="MUO75" s="880"/>
      <c r="MUP75" s="880"/>
      <c r="MUQ75" s="880"/>
      <c r="MUR75" s="880"/>
      <c r="MUS75" s="880"/>
      <c r="MUT75" s="880"/>
      <c r="MUU75" s="880"/>
      <c r="MUV75" s="880"/>
      <c r="MUW75" s="880"/>
      <c r="MUX75" s="880"/>
      <c r="MUY75" s="880"/>
      <c r="MUZ75" s="880"/>
      <c r="MVA75" s="880"/>
      <c r="MVB75" s="880"/>
      <c r="MVC75" s="880"/>
      <c r="MVD75" s="880"/>
      <c r="MVE75" s="880"/>
      <c r="MVF75" s="880"/>
      <c r="MVG75" s="880"/>
      <c r="MVH75" s="880"/>
      <c r="MVI75" s="880"/>
      <c r="MVJ75" s="880"/>
      <c r="MVK75" s="880"/>
      <c r="MVL75" s="880"/>
      <c r="MVM75" s="880"/>
      <c r="MVN75" s="880"/>
      <c r="MVO75" s="880"/>
      <c r="MVP75" s="880"/>
      <c r="MVQ75" s="880"/>
      <c r="MVR75" s="880"/>
      <c r="MVS75" s="880"/>
      <c r="MVT75" s="880"/>
      <c r="MVU75" s="880"/>
      <c r="MVV75" s="880"/>
      <c r="MVW75" s="880"/>
      <c r="MVX75" s="880"/>
      <c r="MVY75" s="880"/>
      <c r="MVZ75" s="880"/>
      <c r="MWA75" s="880"/>
      <c r="MWB75" s="880"/>
      <c r="MWC75" s="880"/>
      <c r="MWD75" s="880"/>
      <c r="MWE75" s="880"/>
      <c r="MWF75" s="880"/>
      <c r="MWG75" s="880"/>
      <c r="MWH75" s="880"/>
      <c r="MWI75" s="880"/>
      <c r="MWJ75" s="880"/>
      <c r="MWK75" s="880"/>
      <c r="MWL75" s="880"/>
      <c r="MWM75" s="880"/>
      <c r="MWN75" s="880"/>
      <c r="MWO75" s="880"/>
      <c r="MWP75" s="880"/>
      <c r="MWQ75" s="880"/>
      <c r="MWR75" s="880"/>
      <c r="MWS75" s="880"/>
      <c r="MWT75" s="880"/>
      <c r="MWU75" s="880"/>
      <c r="MWV75" s="880"/>
      <c r="MWW75" s="880"/>
      <c r="MWX75" s="880"/>
      <c r="MWY75" s="880"/>
      <c r="MWZ75" s="880"/>
      <c r="MXA75" s="880"/>
      <c r="MXB75" s="880"/>
      <c r="MXC75" s="880"/>
      <c r="MXD75" s="880"/>
      <c r="MXE75" s="880"/>
      <c r="MXF75" s="880"/>
      <c r="MXG75" s="880"/>
      <c r="MXH75" s="880"/>
      <c r="MXI75" s="880"/>
      <c r="MXJ75" s="880"/>
      <c r="MXK75" s="880"/>
      <c r="MXL75" s="880"/>
      <c r="MXM75" s="880"/>
      <c r="MXN75" s="880"/>
      <c r="MXO75" s="880"/>
      <c r="MXP75" s="880"/>
      <c r="MXQ75" s="880"/>
      <c r="MXR75" s="880"/>
      <c r="MXS75" s="880"/>
      <c r="MXT75" s="880"/>
      <c r="MXU75" s="880"/>
      <c r="MXV75" s="880"/>
      <c r="MXW75" s="880"/>
      <c r="MXX75" s="880"/>
      <c r="MXY75" s="880"/>
      <c r="MXZ75" s="880"/>
      <c r="MYA75" s="880"/>
      <c r="MYB75" s="880"/>
      <c r="MYC75" s="880"/>
      <c r="MYD75" s="880"/>
      <c r="MYE75" s="880"/>
      <c r="MYF75" s="880"/>
      <c r="MYG75" s="880"/>
      <c r="MYH75" s="880"/>
      <c r="MYI75" s="880"/>
      <c r="MYJ75" s="880"/>
      <c r="MYK75" s="880"/>
      <c r="MYL75" s="880"/>
      <c r="MYM75" s="880"/>
      <c r="MYN75" s="880"/>
      <c r="MYO75" s="880"/>
      <c r="MYP75" s="880"/>
      <c r="MYQ75" s="880"/>
      <c r="MYR75" s="880"/>
      <c r="MYS75" s="880"/>
      <c r="MYT75" s="880"/>
      <c r="MYU75" s="880"/>
      <c r="MYV75" s="880"/>
      <c r="MYW75" s="880"/>
      <c r="MYX75" s="880"/>
      <c r="MYY75" s="880"/>
      <c r="MYZ75" s="880"/>
      <c r="MZA75" s="880"/>
      <c r="MZB75" s="880"/>
      <c r="MZC75" s="880"/>
      <c r="MZD75" s="880"/>
      <c r="MZE75" s="880"/>
      <c r="MZF75" s="880"/>
      <c r="MZG75" s="880"/>
      <c r="MZH75" s="880"/>
      <c r="MZI75" s="880"/>
      <c r="MZJ75" s="880"/>
      <c r="MZK75" s="880"/>
      <c r="MZL75" s="880"/>
      <c r="MZM75" s="880"/>
      <c r="MZN75" s="880"/>
      <c r="MZO75" s="880"/>
      <c r="MZP75" s="880"/>
      <c r="MZQ75" s="880"/>
      <c r="MZR75" s="880"/>
      <c r="MZS75" s="880"/>
      <c r="MZT75" s="880"/>
      <c r="MZU75" s="880"/>
      <c r="MZV75" s="880"/>
      <c r="MZW75" s="880"/>
      <c r="MZX75" s="880"/>
      <c r="MZY75" s="880"/>
      <c r="MZZ75" s="880"/>
      <c r="NAA75" s="880"/>
      <c r="NAB75" s="880"/>
      <c r="NAC75" s="880"/>
      <c r="NAD75" s="880"/>
      <c r="NAE75" s="880"/>
      <c r="NAF75" s="880"/>
      <c r="NAG75" s="880"/>
      <c r="NAH75" s="880"/>
      <c r="NAI75" s="880"/>
      <c r="NAJ75" s="880"/>
      <c r="NAK75" s="880"/>
      <c r="NAL75" s="880"/>
      <c r="NAM75" s="880"/>
      <c r="NAN75" s="880"/>
      <c r="NAO75" s="880"/>
      <c r="NAP75" s="880"/>
      <c r="NAQ75" s="880"/>
      <c r="NAR75" s="880"/>
      <c r="NAS75" s="880"/>
      <c r="NAT75" s="880"/>
      <c r="NAU75" s="880"/>
      <c r="NAV75" s="880"/>
      <c r="NAW75" s="880"/>
      <c r="NAX75" s="880"/>
      <c r="NAY75" s="880"/>
      <c r="NAZ75" s="880"/>
      <c r="NBA75" s="880"/>
      <c r="NBB75" s="880"/>
      <c r="NBC75" s="880"/>
      <c r="NBD75" s="880"/>
      <c r="NBE75" s="880"/>
      <c r="NBF75" s="880"/>
      <c r="NBG75" s="880"/>
      <c r="NBH75" s="880"/>
      <c r="NBI75" s="880"/>
      <c r="NBJ75" s="880"/>
      <c r="NBK75" s="880"/>
      <c r="NBL75" s="880"/>
      <c r="NBM75" s="880"/>
      <c r="NBN75" s="880"/>
      <c r="NBO75" s="880"/>
      <c r="NBP75" s="880"/>
      <c r="NBQ75" s="880"/>
      <c r="NBR75" s="880"/>
      <c r="NBS75" s="880"/>
      <c r="NBT75" s="880"/>
      <c r="NBU75" s="880"/>
      <c r="NBV75" s="880"/>
      <c r="NBW75" s="880"/>
      <c r="NBX75" s="880"/>
      <c r="NBY75" s="880"/>
      <c r="NBZ75" s="880"/>
      <c r="NCA75" s="880"/>
      <c r="NCB75" s="880"/>
      <c r="NCC75" s="880"/>
      <c r="NCD75" s="880"/>
      <c r="NCE75" s="880"/>
      <c r="NCF75" s="880"/>
      <c r="NCG75" s="880"/>
      <c r="NCH75" s="880"/>
      <c r="NCI75" s="880"/>
      <c r="NCJ75" s="880"/>
      <c r="NCK75" s="880"/>
      <c r="NCL75" s="880"/>
      <c r="NCM75" s="880"/>
      <c r="NCN75" s="880"/>
      <c r="NCO75" s="880"/>
      <c r="NCP75" s="880"/>
      <c r="NCQ75" s="880"/>
      <c r="NCR75" s="880"/>
      <c r="NCS75" s="880"/>
      <c r="NCT75" s="880"/>
      <c r="NCU75" s="880"/>
      <c r="NCV75" s="880"/>
      <c r="NCW75" s="880"/>
      <c r="NCX75" s="880"/>
      <c r="NCY75" s="880"/>
      <c r="NCZ75" s="880"/>
      <c r="NDA75" s="880"/>
      <c r="NDB75" s="880"/>
      <c r="NDC75" s="880"/>
      <c r="NDD75" s="880"/>
      <c r="NDE75" s="880"/>
      <c r="NDF75" s="880"/>
      <c r="NDG75" s="880"/>
      <c r="NDH75" s="880"/>
      <c r="NDI75" s="880"/>
      <c r="NDJ75" s="880"/>
      <c r="NDK75" s="880"/>
      <c r="NDL75" s="880"/>
      <c r="NDM75" s="880"/>
      <c r="NDN75" s="880"/>
      <c r="NDO75" s="880"/>
      <c r="NDP75" s="880"/>
      <c r="NDQ75" s="880"/>
      <c r="NDR75" s="880"/>
      <c r="NDS75" s="880"/>
      <c r="NDT75" s="880"/>
      <c r="NDU75" s="880"/>
      <c r="NDV75" s="880"/>
      <c r="NDW75" s="880"/>
      <c r="NDX75" s="880"/>
      <c r="NDY75" s="880"/>
      <c r="NDZ75" s="880"/>
      <c r="NEA75" s="880"/>
      <c r="NEB75" s="880"/>
      <c r="NEC75" s="880"/>
      <c r="NED75" s="880"/>
      <c r="NEE75" s="880"/>
      <c r="NEF75" s="880"/>
      <c r="NEG75" s="880"/>
      <c r="NEH75" s="880"/>
      <c r="NEI75" s="880"/>
      <c r="NEJ75" s="880"/>
      <c r="NEK75" s="880"/>
      <c r="NEL75" s="880"/>
      <c r="NEM75" s="880"/>
      <c r="NEN75" s="880"/>
      <c r="NEO75" s="880"/>
      <c r="NEP75" s="880"/>
      <c r="NEQ75" s="880"/>
      <c r="NER75" s="880"/>
      <c r="NES75" s="880"/>
      <c r="NET75" s="880"/>
      <c r="NEU75" s="880"/>
      <c r="NEV75" s="880"/>
      <c r="NEW75" s="880"/>
      <c r="NEX75" s="880"/>
      <c r="NEY75" s="880"/>
      <c r="NEZ75" s="880"/>
      <c r="NFA75" s="880"/>
      <c r="NFB75" s="880"/>
      <c r="NFC75" s="880"/>
      <c r="NFD75" s="880"/>
      <c r="NFE75" s="880"/>
      <c r="NFF75" s="880"/>
      <c r="NFG75" s="880"/>
      <c r="NFH75" s="880"/>
      <c r="NFI75" s="880"/>
      <c r="NFJ75" s="880"/>
      <c r="NFK75" s="880"/>
      <c r="NFL75" s="880"/>
      <c r="NFM75" s="880"/>
      <c r="NFN75" s="880"/>
      <c r="NFO75" s="880"/>
      <c r="NFP75" s="880"/>
      <c r="NFQ75" s="880"/>
      <c r="NFR75" s="880"/>
      <c r="NFS75" s="880"/>
      <c r="NFT75" s="880"/>
      <c r="NFU75" s="880"/>
      <c r="NFV75" s="880"/>
      <c r="NFW75" s="880"/>
      <c r="NFX75" s="880"/>
      <c r="NFY75" s="880"/>
      <c r="NFZ75" s="880"/>
      <c r="NGA75" s="880"/>
      <c r="NGB75" s="880"/>
      <c r="NGC75" s="880"/>
      <c r="NGD75" s="880"/>
      <c r="NGE75" s="880"/>
      <c r="NGF75" s="880"/>
      <c r="NGG75" s="880"/>
      <c r="NGH75" s="880"/>
      <c r="NGI75" s="880"/>
      <c r="NGJ75" s="880"/>
      <c r="NGK75" s="880"/>
      <c r="NGL75" s="880"/>
      <c r="NGM75" s="880"/>
      <c r="NGN75" s="880"/>
      <c r="NGO75" s="880"/>
      <c r="NGP75" s="880"/>
      <c r="NGQ75" s="880"/>
      <c r="NGR75" s="880"/>
      <c r="NGS75" s="880"/>
      <c r="NGT75" s="880"/>
      <c r="NGU75" s="880"/>
      <c r="NGV75" s="880"/>
      <c r="NGW75" s="880"/>
      <c r="NGX75" s="880"/>
      <c r="NGY75" s="880"/>
      <c r="NGZ75" s="880"/>
      <c r="NHA75" s="880"/>
      <c r="NHB75" s="880"/>
      <c r="NHC75" s="880"/>
      <c r="NHD75" s="880"/>
      <c r="NHE75" s="880"/>
      <c r="NHF75" s="880"/>
      <c r="NHG75" s="880"/>
      <c r="NHH75" s="880"/>
      <c r="NHI75" s="880"/>
      <c r="NHJ75" s="880"/>
      <c r="NHK75" s="880"/>
      <c r="NHL75" s="880"/>
      <c r="NHM75" s="880"/>
      <c r="NHN75" s="880"/>
      <c r="NHO75" s="880"/>
      <c r="NHP75" s="880"/>
      <c r="NHQ75" s="880"/>
      <c r="NHR75" s="880"/>
      <c r="NHS75" s="880"/>
      <c r="NHT75" s="880"/>
      <c r="NHU75" s="880"/>
      <c r="NHV75" s="880"/>
      <c r="NHW75" s="880"/>
      <c r="NHX75" s="880"/>
      <c r="NHY75" s="880"/>
      <c r="NHZ75" s="880"/>
      <c r="NIA75" s="880"/>
      <c r="NIB75" s="880"/>
      <c r="NIC75" s="880"/>
      <c r="NID75" s="880"/>
      <c r="NIE75" s="880"/>
      <c r="NIF75" s="880"/>
      <c r="NIG75" s="880"/>
      <c r="NIH75" s="880"/>
      <c r="NII75" s="880"/>
      <c r="NIJ75" s="880"/>
      <c r="NIK75" s="880"/>
      <c r="NIL75" s="880"/>
      <c r="NIM75" s="880"/>
      <c r="NIN75" s="880"/>
      <c r="NIO75" s="880"/>
      <c r="NIP75" s="880"/>
      <c r="NIQ75" s="880"/>
      <c r="NIR75" s="880"/>
      <c r="NIS75" s="880"/>
      <c r="NIT75" s="880"/>
      <c r="NIU75" s="880"/>
      <c r="NIV75" s="880"/>
      <c r="NIW75" s="880"/>
      <c r="NIX75" s="880"/>
      <c r="NIY75" s="880"/>
      <c r="NIZ75" s="880"/>
      <c r="NJA75" s="880"/>
      <c r="NJB75" s="880"/>
      <c r="NJC75" s="880"/>
      <c r="NJD75" s="880"/>
      <c r="NJE75" s="880"/>
      <c r="NJF75" s="880"/>
      <c r="NJG75" s="880"/>
      <c r="NJH75" s="880"/>
      <c r="NJI75" s="880"/>
      <c r="NJJ75" s="880"/>
      <c r="NJK75" s="880"/>
      <c r="NJL75" s="880"/>
      <c r="NJM75" s="880"/>
      <c r="NJN75" s="880"/>
      <c r="NJO75" s="880"/>
      <c r="NJP75" s="880"/>
      <c r="NJQ75" s="880"/>
      <c r="NJR75" s="880"/>
      <c r="NJS75" s="880"/>
      <c r="NJT75" s="880"/>
      <c r="NJU75" s="880"/>
      <c r="NJV75" s="880"/>
      <c r="NJW75" s="880"/>
      <c r="NJX75" s="880"/>
      <c r="NJY75" s="880"/>
      <c r="NJZ75" s="880"/>
      <c r="NKA75" s="880"/>
      <c r="NKB75" s="880"/>
      <c r="NKC75" s="880"/>
      <c r="NKD75" s="880"/>
      <c r="NKE75" s="880"/>
      <c r="NKF75" s="880"/>
      <c r="NKG75" s="880"/>
      <c r="NKH75" s="880"/>
      <c r="NKI75" s="880"/>
      <c r="NKJ75" s="880"/>
      <c r="NKK75" s="880"/>
      <c r="NKL75" s="880"/>
      <c r="NKM75" s="880"/>
      <c r="NKN75" s="880"/>
      <c r="NKO75" s="880"/>
      <c r="NKP75" s="880"/>
      <c r="NKQ75" s="880"/>
      <c r="NKR75" s="880"/>
      <c r="NKS75" s="880"/>
      <c r="NKT75" s="880"/>
      <c r="NKU75" s="880"/>
      <c r="NKV75" s="880"/>
      <c r="NKW75" s="880"/>
      <c r="NKX75" s="880"/>
      <c r="NKY75" s="880"/>
      <c r="NKZ75" s="880"/>
      <c r="NLA75" s="880"/>
      <c r="NLB75" s="880"/>
      <c r="NLC75" s="880"/>
      <c r="NLD75" s="880"/>
      <c r="NLE75" s="880"/>
      <c r="NLF75" s="880"/>
      <c r="NLG75" s="880"/>
      <c r="NLH75" s="880"/>
      <c r="NLI75" s="880"/>
      <c r="NLJ75" s="880"/>
      <c r="NLK75" s="880"/>
      <c r="NLL75" s="880"/>
      <c r="NLM75" s="880"/>
      <c r="NLN75" s="880"/>
      <c r="NLO75" s="880"/>
      <c r="NLP75" s="880"/>
      <c r="NLQ75" s="880"/>
      <c r="NLR75" s="880"/>
      <c r="NLS75" s="880"/>
      <c r="NLT75" s="880"/>
      <c r="NLU75" s="880"/>
      <c r="NLV75" s="880"/>
      <c r="NLW75" s="880"/>
      <c r="NLX75" s="880"/>
      <c r="NLY75" s="880"/>
      <c r="NLZ75" s="880"/>
      <c r="NMA75" s="880"/>
      <c r="NMB75" s="880"/>
      <c r="NMC75" s="880"/>
      <c r="NMD75" s="880"/>
      <c r="NME75" s="880"/>
      <c r="NMF75" s="880"/>
      <c r="NMG75" s="880"/>
      <c r="NMH75" s="880"/>
      <c r="NMI75" s="880"/>
      <c r="NMJ75" s="880"/>
      <c r="NMK75" s="880"/>
      <c r="NML75" s="880"/>
      <c r="NMM75" s="880"/>
      <c r="NMN75" s="880"/>
      <c r="NMO75" s="880"/>
      <c r="NMP75" s="880"/>
      <c r="NMQ75" s="880"/>
      <c r="NMR75" s="880"/>
      <c r="NMS75" s="880"/>
      <c r="NMT75" s="880"/>
      <c r="NMU75" s="880"/>
      <c r="NMV75" s="880"/>
      <c r="NMW75" s="880"/>
      <c r="NMX75" s="880"/>
      <c r="NMY75" s="880"/>
      <c r="NMZ75" s="880"/>
      <c r="NNA75" s="880"/>
      <c r="NNB75" s="880"/>
      <c r="NNC75" s="880"/>
      <c r="NND75" s="880"/>
      <c r="NNE75" s="880"/>
      <c r="NNF75" s="880"/>
      <c r="NNG75" s="880"/>
      <c r="NNH75" s="880"/>
      <c r="NNI75" s="880"/>
      <c r="NNJ75" s="880"/>
      <c r="NNK75" s="880"/>
      <c r="NNL75" s="880"/>
      <c r="NNM75" s="880"/>
      <c r="NNN75" s="880"/>
      <c r="NNO75" s="880"/>
      <c r="NNP75" s="880"/>
      <c r="NNQ75" s="880"/>
      <c r="NNR75" s="880"/>
      <c r="NNS75" s="880"/>
      <c r="NNT75" s="880"/>
      <c r="NNU75" s="880"/>
      <c r="NNV75" s="880"/>
      <c r="NNW75" s="880"/>
      <c r="NNX75" s="880"/>
      <c r="NNY75" s="880"/>
      <c r="NNZ75" s="880"/>
      <c r="NOA75" s="880"/>
      <c r="NOB75" s="880"/>
      <c r="NOC75" s="880"/>
      <c r="NOD75" s="880"/>
      <c r="NOE75" s="880"/>
      <c r="NOF75" s="880"/>
      <c r="NOG75" s="880"/>
      <c r="NOH75" s="880"/>
      <c r="NOI75" s="880"/>
      <c r="NOJ75" s="880"/>
      <c r="NOK75" s="880"/>
      <c r="NOL75" s="880"/>
      <c r="NOM75" s="880"/>
      <c r="NON75" s="880"/>
      <c r="NOO75" s="880"/>
      <c r="NOP75" s="880"/>
      <c r="NOQ75" s="880"/>
      <c r="NOR75" s="880"/>
      <c r="NOS75" s="880"/>
      <c r="NOT75" s="880"/>
      <c r="NOU75" s="880"/>
      <c r="NOV75" s="880"/>
      <c r="NOW75" s="880"/>
      <c r="NOX75" s="880"/>
      <c r="NOY75" s="880"/>
      <c r="NOZ75" s="880"/>
      <c r="NPA75" s="880"/>
      <c r="NPB75" s="880"/>
      <c r="NPC75" s="880"/>
      <c r="NPD75" s="880"/>
      <c r="NPE75" s="880"/>
      <c r="NPF75" s="880"/>
      <c r="NPG75" s="880"/>
      <c r="NPH75" s="880"/>
      <c r="NPI75" s="880"/>
      <c r="NPJ75" s="880"/>
      <c r="NPK75" s="880"/>
      <c r="NPL75" s="880"/>
      <c r="NPM75" s="880"/>
      <c r="NPN75" s="880"/>
      <c r="NPO75" s="880"/>
      <c r="NPP75" s="880"/>
      <c r="NPQ75" s="880"/>
      <c r="NPR75" s="880"/>
      <c r="NPS75" s="880"/>
      <c r="NPT75" s="880"/>
      <c r="NPU75" s="880"/>
      <c r="NPV75" s="880"/>
      <c r="NPW75" s="880"/>
      <c r="NPX75" s="880"/>
      <c r="NPY75" s="880"/>
      <c r="NPZ75" s="880"/>
      <c r="NQA75" s="880"/>
      <c r="NQB75" s="880"/>
      <c r="NQC75" s="880"/>
      <c r="NQD75" s="880"/>
      <c r="NQE75" s="880"/>
      <c r="NQF75" s="880"/>
      <c r="NQG75" s="880"/>
      <c r="NQH75" s="880"/>
      <c r="NQI75" s="880"/>
      <c r="NQJ75" s="880"/>
      <c r="NQK75" s="880"/>
      <c r="NQL75" s="880"/>
      <c r="NQM75" s="880"/>
      <c r="NQN75" s="880"/>
      <c r="NQO75" s="880"/>
      <c r="NQP75" s="880"/>
      <c r="NQQ75" s="880"/>
      <c r="NQR75" s="880"/>
      <c r="NQS75" s="880"/>
      <c r="NQT75" s="880"/>
      <c r="NQU75" s="880"/>
      <c r="NQV75" s="880"/>
      <c r="NQW75" s="880"/>
      <c r="NQX75" s="880"/>
      <c r="NQY75" s="880"/>
      <c r="NQZ75" s="880"/>
      <c r="NRA75" s="880"/>
      <c r="NRB75" s="880"/>
      <c r="NRC75" s="880"/>
      <c r="NRD75" s="880"/>
      <c r="NRE75" s="880"/>
      <c r="NRF75" s="880"/>
      <c r="NRG75" s="880"/>
      <c r="NRH75" s="880"/>
      <c r="NRI75" s="880"/>
      <c r="NRJ75" s="880"/>
      <c r="NRK75" s="880"/>
      <c r="NRL75" s="880"/>
      <c r="NRM75" s="880"/>
      <c r="NRN75" s="880"/>
      <c r="NRO75" s="880"/>
      <c r="NRP75" s="880"/>
      <c r="NRQ75" s="880"/>
      <c r="NRR75" s="880"/>
      <c r="NRS75" s="880"/>
      <c r="NRT75" s="880"/>
      <c r="NRU75" s="880"/>
      <c r="NRV75" s="880"/>
      <c r="NRW75" s="880"/>
      <c r="NRX75" s="880"/>
      <c r="NRY75" s="880"/>
      <c r="NRZ75" s="880"/>
      <c r="NSA75" s="880"/>
      <c r="NSB75" s="880"/>
      <c r="NSC75" s="880"/>
      <c r="NSD75" s="880"/>
      <c r="NSE75" s="880"/>
      <c r="NSF75" s="880"/>
      <c r="NSG75" s="880"/>
      <c r="NSH75" s="880"/>
      <c r="NSI75" s="880"/>
      <c r="NSJ75" s="880"/>
      <c r="NSK75" s="880"/>
      <c r="NSL75" s="880"/>
      <c r="NSM75" s="880"/>
      <c r="NSN75" s="880"/>
      <c r="NSO75" s="880"/>
      <c r="NSP75" s="880"/>
      <c r="NSQ75" s="880"/>
      <c r="NSR75" s="880"/>
      <c r="NSS75" s="880"/>
      <c r="NST75" s="880"/>
      <c r="NSU75" s="880"/>
      <c r="NSV75" s="880"/>
      <c r="NSW75" s="880"/>
      <c r="NSX75" s="880"/>
      <c r="NSY75" s="880"/>
      <c r="NSZ75" s="880"/>
      <c r="NTA75" s="880"/>
      <c r="NTB75" s="880"/>
      <c r="NTC75" s="880"/>
      <c r="NTD75" s="880"/>
      <c r="NTE75" s="880"/>
      <c r="NTF75" s="880"/>
      <c r="NTG75" s="880"/>
      <c r="NTH75" s="880"/>
      <c r="NTI75" s="880"/>
      <c r="NTJ75" s="880"/>
      <c r="NTK75" s="880"/>
      <c r="NTL75" s="880"/>
      <c r="NTM75" s="880"/>
      <c r="NTN75" s="880"/>
      <c r="NTO75" s="880"/>
      <c r="NTP75" s="880"/>
      <c r="NTQ75" s="880"/>
      <c r="NTR75" s="880"/>
      <c r="NTS75" s="880"/>
      <c r="NTT75" s="880"/>
      <c r="NTU75" s="880"/>
      <c r="NTV75" s="880"/>
      <c r="NTW75" s="880"/>
      <c r="NTX75" s="880"/>
      <c r="NTY75" s="880"/>
      <c r="NTZ75" s="880"/>
      <c r="NUA75" s="880"/>
      <c r="NUB75" s="880"/>
      <c r="NUC75" s="880"/>
      <c r="NUD75" s="880"/>
      <c r="NUE75" s="880"/>
      <c r="NUF75" s="880"/>
      <c r="NUG75" s="880"/>
      <c r="NUH75" s="880"/>
      <c r="NUI75" s="880"/>
      <c r="NUJ75" s="880"/>
      <c r="NUK75" s="880"/>
      <c r="NUL75" s="880"/>
      <c r="NUM75" s="880"/>
      <c r="NUN75" s="880"/>
      <c r="NUO75" s="880"/>
      <c r="NUP75" s="880"/>
      <c r="NUQ75" s="880"/>
      <c r="NUR75" s="880"/>
      <c r="NUS75" s="880"/>
      <c r="NUT75" s="880"/>
      <c r="NUU75" s="880"/>
      <c r="NUV75" s="880"/>
      <c r="NUW75" s="880"/>
      <c r="NUX75" s="880"/>
      <c r="NUY75" s="880"/>
      <c r="NUZ75" s="880"/>
      <c r="NVA75" s="880"/>
      <c r="NVB75" s="880"/>
      <c r="NVC75" s="880"/>
      <c r="NVD75" s="880"/>
      <c r="NVE75" s="880"/>
      <c r="NVF75" s="880"/>
      <c r="NVG75" s="880"/>
      <c r="NVH75" s="880"/>
      <c r="NVI75" s="880"/>
      <c r="NVJ75" s="880"/>
      <c r="NVK75" s="880"/>
      <c r="NVL75" s="880"/>
      <c r="NVM75" s="880"/>
      <c r="NVN75" s="880"/>
      <c r="NVO75" s="880"/>
      <c r="NVP75" s="880"/>
      <c r="NVQ75" s="880"/>
      <c r="NVR75" s="880"/>
      <c r="NVS75" s="880"/>
      <c r="NVT75" s="880"/>
      <c r="NVU75" s="880"/>
      <c r="NVV75" s="880"/>
      <c r="NVW75" s="880"/>
      <c r="NVX75" s="880"/>
      <c r="NVY75" s="880"/>
      <c r="NVZ75" s="880"/>
      <c r="NWA75" s="880"/>
      <c r="NWB75" s="880"/>
      <c r="NWC75" s="880"/>
      <c r="NWD75" s="880"/>
      <c r="NWE75" s="880"/>
      <c r="NWF75" s="880"/>
      <c r="NWG75" s="880"/>
      <c r="NWH75" s="880"/>
      <c r="NWI75" s="880"/>
      <c r="NWJ75" s="880"/>
      <c r="NWK75" s="880"/>
      <c r="NWL75" s="880"/>
      <c r="NWM75" s="880"/>
      <c r="NWN75" s="880"/>
      <c r="NWO75" s="880"/>
      <c r="NWP75" s="880"/>
      <c r="NWQ75" s="880"/>
      <c r="NWR75" s="880"/>
      <c r="NWS75" s="880"/>
      <c r="NWT75" s="880"/>
      <c r="NWU75" s="880"/>
      <c r="NWV75" s="880"/>
      <c r="NWW75" s="880"/>
      <c r="NWX75" s="880"/>
      <c r="NWY75" s="880"/>
      <c r="NWZ75" s="880"/>
      <c r="NXA75" s="880"/>
      <c r="NXB75" s="880"/>
      <c r="NXC75" s="880"/>
      <c r="NXD75" s="880"/>
      <c r="NXE75" s="880"/>
      <c r="NXF75" s="880"/>
      <c r="NXG75" s="880"/>
      <c r="NXH75" s="880"/>
      <c r="NXI75" s="880"/>
      <c r="NXJ75" s="880"/>
      <c r="NXK75" s="880"/>
      <c r="NXL75" s="880"/>
      <c r="NXM75" s="880"/>
      <c r="NXN75" s="880"/>
      <c r="NXO75" s="880"/>
      <c r="NXP75" s="880"/>
      <c r="NXQ75" s="880"/>
      <c r="NXR75" s="880"/>
      <c r="NXS75" s="880"/>
      <c r="NXT75" s="880"/>
      <c r="NXU75" s="880"/>
      <c r="NXV75" s="880"/>
      <c r="NXW75" s="880"/>
      <c r="NXX75" s="880"/>
      <c r="NXY75" s="880"/>
      <c r="NXZ75" s="880"/>
      <c r="NYA75" s="880"/>
      <c r="NYB75" s="880"/>
      <c r="NYC75" s="880"/>
      <c r="NYD75" s="880"/>
      <c r="NYE75" s="880"/>
      <c r="NYF75" s="880"/>
      <c r="NYG75" s="880"/>
      <c r="NYH75" s="880"/>
      <c r="NYI75" s="880"/>
      <c r="NYJ75" s="880"/>
      <c r="NYK75" s="880"/>
      <c r="NYL75" s="880"/>
      <c r="NYM75" s="880"/>
      <c r="NYN75" s="880"/>
      <c r="NYO75" s="880"/>
      <c r="NYP75" s="880"/>
      <c r="NYQ75" s="880"/>
      <c r="NYR75" s="880"/>
      <c r="NYS75" s="880"/>
      <c r="NYT75" s="880"/>
      <c r="NYU75" s="880"/>
      <c r="NYV75" s="880"/>
      <c r="NYW75" s="880"/>
      <c r="NYX75" s="880"/>
      <c r="NYY75" s="880"/>
      <c r="NYZ75" s="880"/>
      <c r="NZA75" s="880"/>
      <c r="NZB75" s="880"/>
      <c r="NZC75" s="880"/>
      <c r="NZD75" s="880"/>
      <c r="NZE75" s="880"/>
      <c r="NZF75" s="880"/>
      <c r="NZG75" s="880"/>
      <c r="NZH75" s="880"/>
      <c r="NZI75" s="880"/>
      <c r="NZJ75" s="880"/>
      <c r="NZK75" s="880"/>
      <c r="NZL75" s="880"/>
      <c r="NZM75" s="880"/>
      <c r="NZN75" s="880"/>
      <c r="NZO75" s="880"/>
      <c r="NZP75" s="880"/>
      <c r="NZQ75" s="880"/>
      <c r="NZR75" s="880"/>
      <c r="NZS75" s="880"/>
      <c r="NZT75" s="880"/>
      <c r="NZU75" s="880"/>
      <c r="NZV75" s="880"/>
      <c r="NZW75" s="880"/>
      <c r="NZX75" s="880"/>
      <c r="NZY75" s="880"/>
      <c r="NZZ75" s="880"/>
      <c r="OAA75" s="880"/>
      <c r="OAB75" s="880"/>
      <c r="OAC75" s="880"/>
      <c r="OAD75" s="880"/>
      <c r="OAE75" s="880"/>
      <c r="OAF75" s="880"/>
      <c r="OAG75" s="880"/>
      <c r="OAH75" s="880"/>
      <c r="OAI75" s="880"/>
      <c r="OAJ75" s="880"/>
      <c r="OAK75" s="880"/>
      <c r="OAL75" s="880"/>
      <c r="OAM75" s="880"/>
      <c r="OAN75" s="880"/>
      <c r="OAO75" s="880"/>
      <c r="OAP75" s="880"/>
      <c r="OAQ75" s="880"/>
      <c r="OAR75" s="880"/>
      <c r="OAS75" s="880"/>
      <c r="OAT75" s="880"/>
      <c r="OAU75" s="880"/>
      <c r="OAV75" s="880"/>
      <c r="OAW75" s="880"/>
      <c r="OAX75" s="880"/>
      <c r="OAY75" s="880"/>
      <c r="OAZ75" s="880"/>
      <c r="OBA75" s="880"/>
      <c r="OBB75" s="880"/>
      <c r="OBC75" s="880"/>
      <c r="OBD75" s="880"/>
      <c r="OBE75" s="880"/>
      <c r="OBF75" s="880"/>
      <c r="OBG75" s="880"/>
      <c r="OBH75" s="880"/>
      <c r="OBI75" s="880"/>
      <c r="OBJ75" s="880"/>
      <c r="OBK75" s="880"/>
      <c r="OBL75" s="880"/>
      <c r="OBM75" s="880"/>
      <c r="OBN75" s="880"/>
      <c r="OBO75" s="880"/>
      <c r="OBP75" s="880"/>
      <c r="OBQ75" s="880"/>
      <c r="OBR75" s="880"/>
      <c r="OBS75" s="880"/>
      <c r="OBT75" s="880"/>
      <c r="OBU75" s="880"/>
      <c r="OBV75" s="880"/>
      <c r="OBW75" s="880"/>
      <c r="OBX75" s="880"/>
      <c r="OBY75" s="880"/>
      <c r="OBZ75" s="880"/>
      <c r="OCA75" s="880"/>
      <c r="OCB75" s="880"/>
      <c r="OCC75" s="880"/>
      <c r="OCD75" s="880"/>
      <c r="OCE75" s="880"/>
      <c r="OCF75" s="880"/>
      <c r="OCG75" s="880"/>
      <c r="OCH75" s="880"/>
      <c r="OCI75" s="880"/>
      <c r="OCJ75" s="880"/>
      <c r="OCK75" s="880"/>
      <c r="OCL75" s="880"/>
      <c r="OCM75" s="880"/>
      <c r="OCN75" s="880"/>
      <c r="OCO75" s="880"/>
      <c r="OCP75" s="880"/>
      <c r="OCQ75" s="880"/>
      <c r="OCR75" s="880"/>
      <c r="OCS75" s="880"/>
      <c r="OCT75" s="880"/>
      <c r="OCU75" s="880"/>
      <c r="OCW75" s="880"/>
      <c r="OCX75" s="880"/>
      <c r="OCY75" s="880"/>
      <c r="OCZ75" s="880"/>
      <c r="ODA75" s="880"/>
      <c r="ODB75" s="880"/>
      <c r="ODC75" s="880"/>
      <c r="ODD75" s="880"/>
      <c r="ODE75" s="880"/>
      <c r="ODF75" s="880"/>
      <c r="ODG75" s="880"/>
      <c r="ODH75" s="880"/>
      <c r="ODI75" s="880"/>
      <c r="ODJ75" s="880"/>
      <c r="ODK75" s="880"/>
      <c r="ODL75" s="880"/>
      <c r="ODM75" s="880"/>
      <c r="ODN75" s="880"/>
      <c r="ODO75" s="880"/>
      <c r="ODP75" s="880"/>
      <c r="ODQ75" s="880"/>
      <c r="ODR75" s="880"/>
      <c r="ODS75" s="880"/>
      <c r="ODT75" s="880"/>
      <c r="ODU75" s="880"/>
      <c r="ODV75" s="880"/>
      <c r="ODW75" s="880"/>
      <c r="ODX75" s="880"/>
      <c r="ODY75" s="880"/>
      <c r="ODZ75" s="880"/>
      <c r="OEA75" s="880"/>
      <c r="OEB75" s="880"/>
      <c r="OEC75" s="880"/>
      <c r="OED75" s="880"/>
      <c r="OEE75" s="880"/>
      <c r="OEF75" s="880"/>
      <c r="OEG75" s="880"/>
      <c r="OEH75" s="880"/>
      <c r="OEI75" s="880"/>
      <c r="OEJ75" s="880"/>
      <c r="OEK75" s="880"/>
      <c r="OEL75" s="880"/>
      <c r="OEM75" s="880"/>
      <c r="OEN75" s="880"/>
      <c r="OEO75" s="880"/>
      <c r="OEP75" s="880"/>
      <c r="OEQ75" s="880"/>
      <c r="OER75" s="880"/>
      <c r="OES75" s="880"/>
      <c r="OET75" s="880"/>
      <c r="OEU75" s="880"/>
      <c r="OEV75" s="880"/>
      <c r="OEW75" s="880"/>
      <c r="OEX75" s="880"/>
      <c r="OEY75" s="880"/>
      <c r="OEZ75" s="880"/>
      <c r="OFA75" s="880"/>
      <c r="OFB75" s="880"/>
      <c r="OFC75" s="880"/>
      <c r="OFD75" s="880"/>
      <c r="OFE75" s="880"/>
      <c r="OFF75" s="880"/>
      <c r="OFG75" s="880"/>
      <c r="OFH75" s="880"/>
      <c r="OFI75" s="880"/>
      <c r="OFJ75" s="880"/>
      <c r="OFK75" s="880"/>
      <c r="OFL75" s="880"/>
      <c r="OFM75" s="880"/>
      <c r="OFN75" s="880"/>
      <c r="OFO75" s="880"/>
      <c r="OFP75" s="880"/>
      <c r="OFQ75" s="880"/>
      <c r="OFR75" s="880"/>
      <c r="OFS75" s="880"/>
      <c r="OFT75" s="880"/>
      <c r="OFU75" s="880"/>
      <c r="OFV75" s="880"/>
      <c r="OFW75" s="880"/>
      <c r="OFX75" s="880"/>
      <c r="OFY75" s="880"/>
      <c r="OFZ75" s="880"/>
      <c r="OGA75" s="880"/>
      <c r="OGB75" s="880"/>
      <c r="OGC75" s="880"/>
      <c r="OGD75" s="880"/>
      <c r="OGE75" s="880"/>
      <c r="OGF75" s="880"/>
      <c r="OGG75" s="880"/>
      <c r="OGH75" s="880"/>
      <c r="OGI75" s="880"/>
      <c r="OGJ75" s="880"/>
      <c r="OGK75" s="880"/>
      <c r="OGL75" s="880"/>
      <c r="OGM75" s="880"/>
      <c r="OGN75" s="880"/>
      <c r="OGO75" s="880"/>
      <c r="OGP75" s="880"/>
      <c r="OGQ75" s="880"/>
      <c r="OGR75" s="880"/>
      <c r="OGS75" s="880"/>
      <c r="OGT75" s="880"/>
      <c r="OGU75" s="880"/>
      <c r="OGV75" s="880"/>
      <c r="OGW75" s="880"/>
      <c r="OGX75" s="880"/>
      <c r="OGY75" s="880"/>
      <c r="OGZ75" s="880"/>
      <c r="OHA75" s="880"/>
      <c r="OHB75" s="880"/>
      <c r="OHC75" s="880"/>
      <c r="OHD75" s="880"/>
      <c r="OHE75" s="880"/>
      <c r="OHF75" s="880"/>
      <c r="OHG75" s="880"/>
      <c r="OHH75" s="880"/>
      <c r="OHI75" s="880"/>
      <c r="OHJ75" s="880"/>
      <c r="OHK75" s="880"/>
      <c r="OHL75" s="880"/>
      <c r="OHM75" s="880"/>
      <c r="OHN75" s="880"/>
      <c r="OHO75" s="880"/>
      <c r="OHP75" s="880"/>
      <c r="OHQ75" s="880"/>
      <c r="OHR75" s="880"/>
      <c r="OHS75" s="880"/>
      <c r="OHT75" s="880"/>
      <c r="OHU75" s="880"/>
      <c r="OHV75" s="880"/>
      <c r="OHW75" s="880"/>
      <c r="OHX75" s="880"/>
      <c r="OHY75" s="880"/>
      <c r="OHZ75" s="880"/>
      <c r="OIA75" s="880"/>
      <c r="OIB75" s="880"/>
      <c r="OIC75" s="880"/>
      <c r="OID75" s="880"/>
      <c r="OIE75" s="880"/>
      <c r="OIF75" s="880"/>
      <c r="OIG75" s="880"/>
      <c r="OIH75" s="880"/>
      <c r="OII75" s="880"/>
      <c r="OIJ75" s="880"/>
      <c r="OIK75" s="880"/>
      <c r="OIL75" s="880"/>
      <c r="OIM75" s="880"/>
      <c r="OIN75" s="880"/>
      <c r="OIO75" s="880"/>
      <c r="OIP75" s="880"/>
      <c r="OIQ75" s="880"/>
      <c r="OIR75" s="880"/>
      <c r="OIS75" s="880"/>
      <c r="OIT75" s="880"/>
      <c r="OIU75" s="880"/>
      <c r="OIV75" s="880"/>
      <c r="OIW75" s="880"/>
      <c r="OIX75" s="880"/>
      <c r="OIY75" s="880"/>
      <c r="OIZ75" s="880"/>
      <c r="OJA75" s="880"/>
      <c r="OJB75" s="880"/>
      <c r="OJC75" s="880"/>
      <c r="OJD75" s="880"/>
      <c r="OJE75" s="880"/>
      <c r="OJF75" s="880"/>
      <c r="OJG75" s="880"/>
      <c r="OJH75" s="880"/>
      <c r="OJI75" s="880"/>
      <c r="OJJ75" s="880"/>
      <c r="OJK75" s="880"/>
      <c r="OJL75" s="880"/>
      <c r="OJM75" s="880"/>
      <c r="OJN75" s="880"/>
      <c r="OJO75" s="880"/>
      <c r="OJP75" s="880"/>
      <c r="OJQ75" s="880"/>
      <c r="OJR75" s="880"/>
      <c r="OJS75" s="880"/>
      <c r="OJT75" s="880"/>
      <c r="OJU75" s="880"/>
      <c r="OJV75" s="880"/>
      <c r="OJW75" s="880"/>
      <c r="OJX75" s="880"/>
      <c r="OJY75" s="880"/>
      <c r="OJZ75" s="880"/>
      <c r="OKA75" s="880"/>
      <c r="OKB75" s="880"/>
      <c r="OKC75" s="880"/>
      <c r="OKD75" s="880"/>
      <c r="OKE75" s="880"/>
      <c r="OKF75" s="880"/>
      <c r="OKG75" s="880"/>
      <c r="OKH75" s="880"/>
      <c r="OKI75" s="880"/>
      <c r="OKJ75" s="880"/>
      <c r="OKK75" s="880"/>
      <c r="OKL75" s="880"/>
      <c r="OKM75" s="880"/>
      <c r="OKN75" s="880"/>
      <c r="OKO75" s="880"/>
      <c r="OKP75" s="880"/>
      <c r="OKQ75" s="880"/>
      <c r="OKR75" s="880"/>
      <c r="OKS75" s="880"/>
      <c r="OKT75" s="880"/>
      <c r="OKU75" s="880"/>
      <c r="OKV75" s="880"/>
      <c r="OKW75" s="880"/>
      <c r="OKX75" s="880"/>
      <c r="OKY75" s="880"/>
      <c r="OKZ75" s="880"/>
      <c r="OLA75" s="880"/>
      <c r="OLB75" s="880"/>
      <c r="OLC75" s="880"/>
      <c r="OLD75" s="880"/>
      <c r="OLE75" s="880"/>
      <c r="OLF75" s="880"/>
      <c r="OLG75" s="880"/>
      <c r="OLH75" s="880"/>
      <c r="OLI75" s="880"/>
      <c r="OLJ75" s="880"/>
      <c r="OLK75" s="880"/>
      <c r="OLL75" s="880"/>
      <c r="OLM75" s="880"/>
      <c r="OLN75" s="880"/>
      <c r="OLO75" s="880"/>
      <c r="OLP75" s="880"/>
      <c r="OLQ75" s="880"/>
      <c r="OLR75" s="880"/>
      <c r="OLS75" s="880"/>
      <c r="OLT75" s="880"/>
      <c r="OLU75" s="880"/>
      <c r="OLV75" s="880"/>
      <c r="OLW75" s="880"/>
      <c r="OLX75" s="880"/>
      <c r="OLY75" s="880"/>
      <c r="OLZ75" s="880"/>
      <c r="OMA75" s="880"/>
      <c r="OMB75" s="880"/>
      <c r="OMC75" s="880"/>
      <c r="OMD75" s="880"/>
      <c r="OME75" s="880"/>
      <c r="OMF75" s="880"/>
      <c r="OMG75" s="880"/>
      <c r="OMH75" s="880"/>
      <c r="OMI75" s="880"/>
      <c r="OMJ75" s="880"/>
      <c r="OMK75" s="880"/>
      <c r="OML75" s="880"/>
      <c r="OMM75" s="880"/>
      <c r="OMN75" s="880"/>
      <c r="OMO75" s="880"/>
      <c r="OMP75" s="880"/>
      <c r="OMQ75" s="880"/>
      <c r="OMR75" s="880"/>
      <c r="OMS75" s="880"/>
      <c r="OMT75" s="880"/>
      <c r="OMU75" s="880"/>
      <c r="OMV75" s="880"/>
      <c r="OMW75" s="880"/>
      <c r="OMX75" s="880"/>
      <c r="OMY75" s="880"/>
      <c r="OMZ75" s="880"/>
      <c r="ONA75" s="880"/>
      <c r="ONB75" s="880"/>
      <c r="ONC75" s="880"/>
      <c r="OND75" s="880"/>
      <c r="ONE75" s="880"/>
      <c r="ONF75" s="880"/>
      <c r="ONG75" s="880"/>
      <c r="ONH75" s="880"/>
      <c r="ONI75" s="880"/>
      <c r="ONJ75" s="880"/>
      <c r="ONK75" s="880"/>
      <c r="ONL75" s="880"/>
      <c r="ONM75" s="880"/>
      <c r="ONN75" s="880"/>
      <c r="ONO75" s="880"/>
      <c r="ONP75" s="880"/>
      <c r="ONQ75" s="880"/>
      <c r="ONR75" s="880"/>
      <c r="ONS75" s="880"/>
      <c r="ONT75" s="880"/>
      <c r="ONU75" s="880"/>
      <c r="ONV75" s="880"/>
      <c r="ONW75" s="880"/>
      <c r="ONX75" s="880"/>
      <c r="ONY75" s="880"/>
      <c r="ONZ75" s="880"/>
      <c r="OOA75" s="880"/>
      <c r="OOB75" s="880"/>
      <c r="OOC75" s="880"/>
      <c r="OOD75" s="880"/>
      <c r="OOE75" s="880"/>
      <c r="OOF75" s="880"/>
      <c r="OOG75" s="880"/>
      <c r="OOH75" s="880"/>
      <c r="OOI75" s="880"/>
      <c r="OOJ75" s="880"/>
      <c r="OOK75" s="880"/>
      <c r="OOL75" s="880"/>
      <c r="OOM75" s="880"/>
      <c r="OON75" s="880"/>
      <c r="OOO75" s="880"/>
      <c r="OOP75" s="880"/>
      <c r="OOQ75" s="880"/>
      <c r="OOR75" s="880"/>
      <c r="OOS75" s="880"/>
      <c r="OOT75" s="880"/>
      <c r="OOU75" s="880"/>
      <c r="OOV75" s="880"/>
      <c r="OOW75" s="880"/>
      <c r="OOX75" s="880"/>
      <c r="OOY75" s="880"/>
      <c r="OOZ75" s="880"/>
      <c r="OPA75" s="880"/>
      <c r="OPB75" s="880"/>
      <c r="OPC75" s="880"/>
      <c r="OPD75" s="880"/>
      <c r="OPE75" s="880"/>
      <c r="OPF75" s="880"/>
      <c r="OPG75" s="880"/>
      <c r="OPH75" s="880"/>
      <c r="OPI75" s="880"/>
      <c r="OPJ75" s="880"/>
      <c r="OPK75" s="880"/>
      <c r="OPL75" s="880"/>
      <c r="OPM75" s="880"/>
      <c r="OPN75" s="880"/>
      <c r="OPO75" s="880"/>
      <c r="OPP75" s="880"/>
      <c r="OPQ75" s="880"/>
      <c r="OPR75" s="880"/>
      <c r="OPS75" s="880"/>
      <c r="OPT75" s="880"/>
      <c r="OPU75" s="880"/>
      <c r="OPV75" s="880"/>
      <c r="OPW75" s="880"/>
      <c r="OPX75" s="880"/>
      <c r="OPY75" s="880"/>
      <c r="OPZ75" s="880"/>
      <c r="OQA75" s="880"/>
      <c r="OQB75" s="880"/>
      <c r="OQC75" s="880"/>
      <c r="OQD75" s="880"/>
      <c r="OQE75" s="880"/>
      <c r="OQF75" s="880"/>
      <c r="OQG75" s="880"/>
      <c r="OQH75" s="880"/>
      <c r="OQI75" s="880"/>
      <c r="OQJ75" s="880"/>
      <c r="OQK75" s="880"/>
      <c r="OQL75" s="880"/>
      <c r="OQM75" s="880"/>
      <c r="OQN75" s="880"/>
      <c r="OQO75" s="880"/>
      <c r="OQP75" s="880"/>
      <c r="OQQ75" s="880"/>
      <c r="OQR75" s="880"/>
      <c r="OQS75" s="880"/>
      <c r="OQT75" s="880"/>
      <c r="OQU75" s="880"/>
      <c r="OQV75" s="880"/>
      <c r="OQW75" s="880"/>
      <c r="OQX75" s="880"/>
      <c r="OQY75" s="880"/>
      <c r="OQZ75" s="880"/>
      <c r="ORA75" s="880"/>
      <c r="ORB75" s="880"/>
      <c r="ORC75" s="880"/>
      <c r="ORD75" s="880"/>
      <c r="ORE75" s="880"/>
      <c r="ORF75" s="880"/>
      <c r="ORG75" s="880"/>
      <c r="ORH75" s="880"/>
      <c r="ORI75" s="880"/>
      <c r="ORJ75" s="880"/>
      <c r="ORK75" s="880"/>
      <c r="ORL75" s="880"/>
      <c r="ORM75" s="880"/>
      <c r="ORN75" s="880"/>
      <c r="ORO75" s="880"/>
      <c r="ORP75" s="880"/>
      <c r="ORQ75" s="880"/>
      <c r="ORR75" s="880"/>
      <c r="ORS75" s="880"/>
      <c r="ORT75" s="880"/>
      <c r="ORU75" s="880"/>
      <c r="ORV75" s="880"/>
      <c r="ORW75" s="880"/>
      <c r="ORX75" s="880"/>
      <c r="ORY75" s="880"/>
      <c r="ORZ75" s="880"/>
      <c r="OSA75" s="880"/>
      <c r="OSB75" s="880"/>
      <c r="OSC75" s="880"/>
      <c r="OSD75" s="880"/>
      <c r="OSE75" s="880"/>
      <c r="OSF75" s="880"/>
      <c r="OSG75" s="880"/>
      <c r="OSH75" s="880"/>
      <c r="OSI75" s="880"/>
      <c r="OSJ75" s="880"/>
      <c r="OSK75" s="880"/>
      <c r="OSL75" s="880"/>
      <c r="OSM75" s="880"/>
      <c r="OSN75" s="880"/>
      <c r="OSO75" s="880"/>
      <c r="OSP75" s="880"/>
      <c r="OSQ75" s="880"/>
      <c r="OSR75" s="880"/>
      <c r="OSS75" s="880"/>
      <c r="OST75" s="880"/>
      <c r="OSU75" s="880"/>
      <c r="OSV75" s="880"/>
      <c r="OSW75" s="880"/>
      <c r="OSX75" s="880"/>
      <c r="OSY75" s="880"/>
      <c r="OSZ75" s="880"/>
      <c r="OTA75" s="880"/>
      <c r="OTB75" s="880"/>
      <c r="OTC75" s="880"/>
      <c r="OTD75" s="880"/>
      <c r="OTE75" s="880"/>
      <c r="OTF75" s="880"/>
      <c r="OTG75" s="880"/>
      <c r="OTH75" s="880"/>
      <c r="OTI75" s="880"/>
      <c r="OTJ75" s="880"/>
      <c r="OTK75" s="880"/>
      <c r="OTL75" s="880"/>
      <c r="OTM75" s="880"/>
      <c r="OTN75" s="880"/>
      <c r="OTO75" s="880"/>
      <c r="OTP75" s="880"/>
      <c r="OTQ75" s="880"/>
      <c r="OTR75" s="880"/>
      <c r="OTS75" s="880"/>
      <c r="OTT75" s="880"/>
      <c r="OTU75" s="880"/>
      <c r="OTV75" s="880"/>
      <c r="OTW75" s="880"/>
      <c r="OTX75" s="880"/>
      <c r="OTY75" s="880"/>
      <c r="OTZ75" s="880"/>
      <c r="OUA75" s="880"/>
      <c r="OUB75" s="880"/>
      <c r="OUC75" s="880"/>
      <c r="OUD75" s="880"/>
      <c r="OUE75" s="880"/>
      <c r="OUF75" s="880"/>
      <c r="OUG75" s="880"/>
      <c r="OUH75" s="880"/>
      <c r="OUI75" s="880"/>
      <c r="OUJ75" s="880"/>
      <c r="OUK75" s="880"/>
      <c r="OUL75" s="880"/>
      <c r="OUM75" s="880"/>
      <c r="OUN75" s="880"/>
      <c r="OUO75" s="880"/>
      <c r="OUP75" s="880"/>
      <c r="OUQ75" s="880"/>
      <c r="OUR75" s="880"/>
      <c r="OUS75" s="880"/>
      <c r="OUT75" s="880"/>
      <c r="OUU75" s="880"/>
      <c r="OUV75" s="880"/>
      <c r="OUW75" s="880"/>
      <c r="OUX75" s="880"/>
      <c r="OUY75" s="880"/>
      <c r="OUZ75" s="880"/>
      <c r="OVA75" s="880"/>
      <c r="OVB75" s="880"/>
      <c r="OVC75" s="880"/>
      <c r="OVD75" s="880"/>
      <c r="OVE75" s="880"/>
      <c r="OVF75" s="880"/>
      <c r="OVG75" s="880"/>
      <c r="OVH75" s="880"/>
      <c r="OVI75" s="880"/>
      <c r="OVJ75" s="880"/>
      <c r="OVK75" s="880"/>
      <c r="OVL75" s="880"/>
      <c r="OVM75" s="880"/>
      <c r="OVN75" s="880"/>
      <c r="OVO75" s="880"/>
      <c r="OVP75" s="880"/>
      <c r="OVQ75" s="880"/>
      <c r="OVR75" s="880"/>
      <c r="OVS75" s="880"/>
      <c r="OVT75" s="880"/>
      <c r="OVU75" s="880"/>
      <c r="OVV75" s="880"/>
      <c r="OVW75" s="880"/>
      <c r="OVX75" s="880"/>
      <c r="OVY75" s="880"/>
      <c r="OVZ75" s="880"/>
      <c r="OWA75" s="880"/>
      <c r="OWB75" s="880"/>
      <c r="OWC75" s="880"/>
      <c r="OWD75" s="880"/>
      <c r="OWE75" s="880"/>
      <c r="OWF75" s="880"/>
      <c r="OWG75" s="880"/>
      <c r="OWH75" s="880"/>
      <c r="OWI75" s="880"/>
      <c r="OWJ75" s="880"/>
      <c r="OWK75" s="880"/>
      <c r="OWL75" s="880"/>
      <c r="OWM75" s="880"/>
      <c r="OWN75" s="880"/>
      <c r="OWO75" s="880"/>
      <c r="OWP75" s="880"/>
      <c r="OWQ75" s="880"/>
      <c r="OWR75" s="880"/>
      <c r="OWS75" s="880"/>
      <c r="OWT75" s="880"/>
      <c r="OWU75" s="880"/>
      <c r="OWV75" s="880"/>
      <c r="OWW75" s="880"/>
      <c r="OWX75" s="880"/>
      <c r="OWY75" s="880"/>
      <c r="OWZ75" s="880"/>
      <c r="OXA75" s="880"/>
      <c r="OXB75" s="880"/>
      <c r="OXC75" s="880"/>
      <c r="OXD75" s="880"/>
      <c r="OXE75" s="880"/>
      <c r="OXF75" s="880"/>
      <c r="OXG75" s="880"/>
      <c r="OXH75" s="880"/>
      <c r="OXI75" s="880"/>
      <c r="OXJ75" s="880"/>
      <c r="OXK75" s="880"/>
      <c r="OXL75" s="880"/>
      <c r="OXM75" s="880"/>
      <c r="OXN75" s="880"/>
      <c r="OXO75" s="880"/>
      <c r="OXP75" s="880"/>
      <c r="OXQ75" s="880"/>
      <c r="OXR75" s="880"/>
      <c r="OXS75" s="880"/>
      <c r="OXT75" s="880"/>
      <c r="OXU75" s="880"/>
      <c r="OXV75" s="880"/>
      <c r="OXW75" s="880"/>
      <c r="OXX75" s="880"/>
      <c r="OXY75" s="880"/>
      <c r="OXZ75" s="880"/>
      <c r="OYA75" s="880"/>
      <c r="OYB75" s="880"/>
      <c r="OYC75" s="880"/>
      <c r="OYD75" s="880"/>
      <c r="OYE75" s="880"/>
      <c r="OYF75" s="880"/>
      <c r="OYG75" s="880"/>
      <c r="OYH75" s="880"/>
      <c r="OYI75" s="880"/>
      <c r="OYJ75" s="880"/>
      <c r="OYK75" s="880"/>
      <c r="OYL75" s="880"/>
      <c r="OYM75" s="880"/>
      <c r="OYN75" s="880"/>
      <c r="OYO75" s="880"/>
      <c r="OYP75" s="880"/>
      <c r="OYQ75" s="880"/>
      <c r="OYR75" s="880"/>
      <c r="OYS75" s="880"/>
      <c r="OYT75" s="880"/>
      <c r="OYU75" s="880"/>
      <c r="OYV75" s="880"/>
      <c r="OYW75" s="880"/>
      <c r="OYX75" s="880"/>
      <c r="OYY75" s="880"/>
      <c r="OYZ75" s="880"/>
      <c r="OZA75" s="880"/>
      <c r="OZB75" s="880"/>
      <c r="OZC75" s="880"/>
      <c r="OZD75" s="880"/>
      <c r="OZE75" s="880"/>
      <c r="OZF75" s="880"/>
      <c r="OZG75" s="880"/>
      <c r="OZH75" s="880"/>
      <c r="OZI75" s="880"/>
      <c r="OZJ75" s="880"/>
      <c r="OZK75" s="880"/>
      <c r="OZL75" s="880"/>
      <c r="OZM75" s="880"/>
      <c r="OZN75" s="880"/>
      <c r="OZO75" s="880"/>
      <c r="OZP75" s="880"/>
      <c r="OZQ75" s="880"/>
      <c r="OZR75" s="880"/>
      <c r="OZS75" s="880"/>
      <c r="OZT75" s="880"/>
      <c r="OZU75" s="880"/>
      <c r="OZV75" s="880"/>
      <c r="OZW75" s="880"/>
      <c r="OZX75" s="880"/>
      <c r="OZY75" s="880"/>
      <c r="OZZ75" s="880"/>
      <c r="PAA75" s="880"/>
      <c r="PAB75" s="880"/>
      <c r="PAC75" s="880"/>
      <c r="PAD75" s="880"/>
      <c r="PAE75" s="880"/>
      <c r="PAF75" s="880"/>
      <c r="PAG75" s="880"/>
      <c r="PAH75" s="880"/>
      <c r="PAI75" s="880"/>
      <c r="PAJ75" s="880"/>
      <c r="PAK75" s="880"/>
      <c r="PAL75" s="880"/>
      <c r="PAM75" s="880"/>
      <c r="PAN75" s="880"/>
      <c r="PAO75" s="880"/>
      <c r="PAP75" s="880"/>
      <c r="PAQ75" s="880"/>
      <c r="PAR75" s="880"/>
      <c r="PAS75" s="880"/>
      <c r="PAT75" s="880"/>
      <c r="PAU75" s="880"/>
      <c r="PAV75" s="880"/>
      <c r="PAW75" s="880"/>
      <c r="PAX75" s="880"/>
      <c r="PAY75" s="880"/>
      <c r="PAZ75" s="880"/>
      <c r="PBA75" s="880"/>
      <c r="PBB75" s="880"/>
      <c r="PBC75" s="880"/>
      <c r="PBD75" s="880"/>
      <c r="PBE75" s="880"/>
      <c r="PBF75" s="880"/>
      <c r="PBG75" s="880"/>
      <c r="PBH75" s="880"/>
      <c r="PBI75" s="880"/>
      <c r="PBJ75" s="880"/>
      <c r="PBK75" s="880"/>
      <c r="PBL75" s="880"/>
      <c r="PBM75" s="880"/>
      <c r="PBN75" s="880"/>
      <c r="PBO75" s="880"/>
      <c r="PBP75" s="880"/>
      <c r="PBQ75" s="880"/>
      <c r="PBR75" s="880"/>
      <c r="PBS75" s="880"/>
      <c r="PBT75" s="880"/>
      <c r="PBU75" s="880"/>
      <c r="PBV75" s="880"/>
      <c r="PBW75" s="880"/>
      <c r="PBX75" s="880"/>
      <c r="PBY75" s="880"/>
      <c r="PBZ75" s="880"/>
      <c r="PCA75" s="880"/>
      <c r="PCB75" s="880"/>
      <c r="PCC75" s="880"/>
      <c r="PCD75" s="880"/>
      <c r="PCE75" s="880"/>
      <c r="PCF75" s="880"/>
      <c r="PCG75" s="880"/>
      <c r="PCH75" s="880"/>
      <c r="PCI75" s="880"/>
      <c r="PCJ75" s="880"/>
      <c r="PCK75" s="880"/>
      <c r="PCL75" s="880"/>
      <c r="PCM75" s="880"/>
      <c r="PCN75" s="880"/>
      <c r="PCO75" s="880"/>
      <c r="PCP75" s="880"/>
      <c r="PCQ75" s="880"/>
      <c r="PCR75" s="880"/>
      <c r="PCS75" s="880"/>
      <c r="PCT75" s="880"/>
      <c r="PCU75" s="880"/>
      <c r="PCV75" s="880"/>
      <c r="PCW75" s="880"/>
      <c r="PCX75" s="880"/>
      <c r="PCY75" s="880"/>
      <c r="PCZ75" s="880"/>
      <c r="PDA75" s="880"/>
      <c r="PDB75" s="880"/>
      <c r="PDC75" s="880"/>
      <c r="PDD75" s="880"/>
      <c r="PDE75" s="880"/>
      <c r="PDF75" s="880"/>
      <c r="PDG75" s="880"/>
      <c r="PDH75" s="880"/>
      <c r="PDI75" s="880"/>
      <c r="PDJ75" s="880"/>
      <c r="PDK75" s="880"/>
      <c r="PDL75" s="880"/>
      <c r="PDM75" s="880"/>
      <c r="PDN75" s="880"/>
      <c r="PDO75" s="880"/>
      <c r="PDP75" s="880"/>
      <c r="PDQ75" s="880"/>
      <c r="PDR75" s="880"/>
      <c r="PDS75" s="880"/>
      <c r="PDT75" s="880"/>
      <c r="PDU75" s="880"/>
      <c r="PDV75" s="880"/>
      <c r="PDW75" s="880"/>
      <c r="PDX75" s="880"/>
      <c r="PDY75" s="880"/>
      <c r="PDZ75" s="880"/>
      <c r="PEA75" s="880"/>
      <c r="PEB75" s="880"/>
      <c r="PEC75" s="880"/>
      <c r="PED75" s="880"/>
      <c r="PEE75" s="880"/>
      <c r="PEF75" s="880"/>
      <c r="PEG75" s="880"/>
      <c r="PEH75" s="880"/>
      <c r="PEI75" s="880"/>
      <c r="PEJ75" s="880"/>
      <c r="PEK75" s="880"/>
      <c r="PEL75" s="880"/>
      <c r="PEM75" s="880"/>
      <c r="PEN75" s="880"/>
      <c r="PEO75" s="880"/>
      <c r="PEP75" s="880"/>
      <c r="PEQ75" s="880"/>
      <c r="PER75" s="880"/>
      <c r="PES75" s="880"/>
      <c r="PET75" s="880"/>
      <c r="PEU75" s="880"/>
      <c r="PEV75" s="880"/>
      <c r="PEW75" s="880"/>
      <c r="PEX75" s="880"/>
      <c r="PEY75" s="880"/>
      <c r="PEZ75" s="880"/>
      <c r="PFA75" s="880"/>
      <c r="PFB75" s="880"/>
      <c r="PFC75" s="880"/>
      <c r="PFD75" s="880"/>
      <c r="PFE75" s="880"/>
      <c r="PFF75" s="880"/>
      <c r="PFG75" s="880"/>
      <c r="PFH75" s="880"/>
      <c r="PFI75" s="880"/>
      <c r="PFJ75" s="880"/>
      <c r="PFK75" s="880"/>
      <c r="PFL75" s="880"/>
      <c r="PFM75" s="880"/>
      <c r="PFN75" s="880"/>
      <c r="PFO75" s="880"/>
      <c r="PFP75" s="880"/>
      <c r="PFQ75" s="880"/>
      <c r="PFR75" s="880"/>
      <c r="PFS75" s="880"/>
      <c r="PFT75" s="880"/>
      <c r="PFU75" s="880"/>
      <c r="PFV75" s="880"/>
      <c r="PFW75" s="880"/>
      <c r="PFX75" s="880"/>
      <c r="PFY75" s="880"/>
      <c r="PFZ75" s="880"/>
      <c r="PGA75" s="880"/>
      <c r="PGB75" s="880"/>
      <c r="PGC75" s="880"/>
      <c r="PGD75" s="880"/>
      <c r="PGE75" s="880"/>
      <c r="PGF75" s="880"/>
      <c r="PGG75" s="880"/>
      <c r="PGH75" s="880"/>
      <c r="PGI75" s="880"/>
      <c r="PGJ75" s="880"/>
      <c r="PGK75" s="880"/>
      <c r="PGL75" s="880"/>
      <c r="PGM75" s="880"/>
      <c r="PGN75" s="880"/>
      <c r="PGO75" s="880"/>
      <c r="PGP75" s="880"/>
      <c r="PGQ75" s="880"/>
      <c r="PGR75" s="880"/>
      <c r="PGS75" s="880"/>
      <c r="PGT75" s="880"/>
      <c r="PGU75" s="880"/>
      <c r="PGV75" s="880"/>
      <c r="PGW75" s="880"/>
      <c r="PGX75" s="880"/>
      <c r="PGY75" s="880"/>
      <c r="PGZ75" s="880"/>
      <c r="PHA75" s="880"/>
      <c r="PHB75" s="880"/>
      <c r="PHC75" s="880"/>
      <c r="PHD75" s="880"/>
      <c r="PHE75" s="880"/>
      <c r="PHF75" s="880"/>
      <c r="PHG75" s="880"/>
      <c r="PHH75" s="880"/>
      <c r="PHI75" s="880"/>
      <c r="PHJ75" s="880"/>
      <c r="PHK75" s="880"/>
      <c r="PHL75" s="880"/>
      <c r="PHM75" s="880"/>
      <c r="PHN75" s="880"/>
      <c r="PHO75" s="880"/>
      <c r="PHP75" s="880"/>
      <c r="PHQ75" s="880"/>
      <c r="PHR75" s="880"/>
      <c r="PHS75" s="880"/>
      <c r="PHT75" s="880"/>
      <c r="PHU75" s="880"/>
      <c r="PHV75" s="880"/>
      <c r="PHW75" s="880"/>
      <c r="PHX75" s="880"/>
      <c r="PHY75" s="880"/>
      <c r="PHZ75" s="880"/>
      <c r="PIA75" s="880"/>
      <c r="PIB75" s="880"/>
      <c r="PIC75" s="880"/>
      <c r="PID75" s="880"/>
      <c r="PIE75" s="880"/>
      <c r="PIF75" s="880"/>
      <c r="PIG75" s="880"/>
      <c r="PIH75" s="880"/>
      <c r="PII75" s="880"/>
      <c r="PIJ75" s="880"/>
      <c r="PIK75" s="880"/>
      <c r="PIL75" s="880"/>
      <c r="PIM75" s="880"/>
      <c r="PIN75" s="880"/>
      <c r="PIO75" s="880"/>
      <c r="PIP75" s="880"/>
      <c r="PIQ75" s="880"/>
      <c r="PIR75" s="880"/>
      <c r="PIS75" s="880"/>
      <c r="PIT75" s="880"/>
      <c r="PIU75" s="880"/>
      <c r="PIV75" s="880"/>
      <c r="PIW75" s="880"/>
      <c r="PIX75" s="880"/>
      <c r="PIY75" s="880"/>
      <c r="PIZ75" s="880"/>
      <c r="PJA75" s="880"/>
      <c r="PJB75" s="880"/>
      <c r="PJC75" s="880"/>
      <c r="PJD75" s="880"/>
      <c r="PJE75" s="880"/>
      <c r="PJF75" s="880"/>
      <c r="PJG75" s="880"/>
      <c r="PJH75" s="880"/>
      <c r="PJI75" s="880"/>
      <c r="PJJ75" s="880"/>
      <c r="PJK75" s="880"/>
      <c r="PJL75" s="880"/>
      <c r="PJM75" s="880"/>
      <c r="PJN75" s="880"/>
      <c r="PJO75" s="880"/>
      <c r="PJP75" s="880"/>
      <c r="PJQ75" s="880"/>
      <c r="PJR75" s="880"/>
      <c r="PJS75" s="880"/>
      <c r="PJT75" s="880"/>
      <c r="PJU75" s="880"/>
      <c r="PJV75" s="880"/>
      <c r="PJW75" s="880"/>
      <c r="PJX75" s="880"/>
      <c r="PJY75" s="880"/>
      <c r="PJZ75" s="880"/>
      <c r="PKA75" s="880"/>
      <c r="PKB75" s="880"/>
      <c r="PKC75" s="880"/>
      <c r="PKD75" s="880"/>
      <c r="PKE75" s="880"/>
      <c r="PKF75" s="880"/>
      <c r="PKG75" s="880"/>
      <c r="PKH75" s="880"/>
      <c r="PKI75" s="880"/>
      <c r="PKJ75" s="880"/>
      <c r="PKK75" s="880"/>
      <c r="PKL75" s="880"/>
      <c r="PKM75" s="880"/>
      <c r="PKN75" s="880"/>
      <c r="PKO75" s="880"/>
      <c r="PKP75" s="880"/>
      <c r="PKQ75" s="880"/>
      <c r="PKR75" s="880"/>
      <c r="PKS75" s="880"/>
      <c r="PKT75" s="880"/>
      <c r="PKU75" s="880"/>
      <c r="PKV75" s="880"/>
      <c r="PKW75" s="880"/>
      <c r="PKX75" s="880"/>
      <c r="PKY75" s="880"/>
      <c r="PKZ75" s="880"/>
      <c r="PLA75" s="880"/>
      <c r="PLB75" s="880"/>
      <c r="PLC75" s="880"/>
      <c r="PLD75" s="880"/>
      <c r="PLE75" s="880"/>
      <c r="PLF75" s="880"/>
      <c r="PLG75" s="880"/>
      <c r="PLH75" s="880"/>
      <c r="PLI75" s="880"/>
      <c r="PLJ75" s="880"/>
      <c r="PLK75" s="880"/>
      <c r="PLL75" s="880"/>
      <c r="PLM75" s="880"/>
      <c r="PLN75" s="880"/>
      <c r="PLO75" s="880"/>
      <c r="PLP75" s="880"/>
      <c r="PLQ75" s="880"/>
      <c r="PLR75" s="880"/>
      <c r="PLS75" s="880"/>
      <c r="PLT75" s="880"/>
      <c r="PLU75" s="880"/>
      <c r="PLV75" s="880"/>
      <c r="PLW75" s="880"/>
      <c r="PLX75" s="880"/>
      <c r="PLY75" s="880"/>
      <c r="PLZ75" s="880"/>
      <c r="PMA75" s="880"/>
      <c r="PMB75" s="880"/>
      <c r="PMC75" s="880"/>
      <c r="PMD75" s="880"/>
      <c r="PME75" s="880"/>
      <c r="PMF75" s="880"/>
      <c r="PMG75" s="880"/>
      <c r="PMH75" s="880"/>
      <c r="PMI75" s="880"/>
      <c r="PMJ75" s="880"/>
      <c r="PMK75" s="880"/>
      <c r="PML75" s="880"/>
      <c r="PMM75" s="880"/>
      <c r="PMN75" s="880"/>
      <c r="PMO75" s="880"/>
      <c r="PMP75" s="880"/>
      <c r="PMQ75" s="880"/>
      <c r="PMR75" s="880"/>
      <c r="PMS75" s="880"/>
      <c r="PMT75" s="880"/>
      <c r="PMU75" s="880"/>
      <c r="PMV75" s="880"/>
      <c r="PMW75" s="880"/>
      <c r="PMX75" s="880"/>
      <c r="PMY75" s="880"/>
      <c r="PMZ75" s="880"/>
      <c r="PNA75" s="880"/>
      <c r="PNB75" s="880"/>
      <c r="PNC75" s="880"/>
      <c r="PND75" s="880"/>
      <c r="PNE75" s="880"/>
      <c r="PNF75" s="880"/>
      <c r="PNG75" s="880"/>
      <c r="PNH75" s="880"/>
      <c r="PNI75" s="880"/>
      <c r="PNJ75" s="880"/>
      <c r="PNK75" s="880"/>
      <c r="PNL75" s="880"/>
      <c r="PNM75" s="880"/>
      <c r="PNN75" s="880"/>
      <c r="PNO75" s="880"/>
      <c r="PNP75" s="880"/>
      <c r="PNQ75" s="880"/>
      <c r="PNR75" s="880"/>
      <c r="PNS75" s="880"/>
      <c r="PNT75" s="880"/>
      <c r="PNU75" s="880"/>
      <c r="PNV75" s="880"/>
      <c r="PNW75" s="880"/>
      <c r="PNX75" s="880"/>
      <c r="PNY75" s="880"/>
      <c r="PNZ75" s="880"/>
      <c r="POA75" s="880"/>
      <c r="POB75" s="880"/>
      <c r="POC75" s="880"/>
      <c r="POD75" s="880"/>
      <c r="POE75" s="880"/>
      <c r="POF75" s="880"/>
      <c r="POG75" s="880"/>
      <c r="POH75" s="880"/>
      <c r="POI75" s="880"/>
      <c r="POJ75" s="880"/>
      <c r="POK75" s="880"/>
      <c r="POL75" s="880"/>
      <c r="POM75" s="880"/>
      <c r="PON75" s="880"/>
      <c r="POO75" s="880"/>
      <c r="POP75" s="880"/>
      <c r="POQ75" s="880"/>
      <c r="POR75" s="880"/>
      <c r="POS75" s="880"/>
      <c r="POT75" s="880"/>
      <c r="POU75" s="880"/>
      <c r="POV75" s="880"/>
      <c r="POW75" s="880"/>
      <c r="POX75" s="880"/>
      <c r="POY75" s="880"/>
      <c r="POZ75" s="880"/>
      <c r="PPA75" s="880"/>
      <c r="PPB75" s="880"/>
      <c r="PPC75" s="880"/>
      <c r="PPD75" s="880"/>
      <c r="PPE75" s="880"/>
      <c r="PPF75" s="880"/>
      <c r="PPG75" s="880"/>
      <c r="PPH75" s="880"/>
      <c r="PPI75" s="880"/>
      <c r="PPJ75" s="880"/>
      <c r="PPK75" s="880"/>
      <c r="PPL75" s="880"/>
      <c r="PPM75" s="880"/>
      <c r="PPN75" s="880"/>
      <c r="PPO75" s="880"/>
      <c r="PPP75" s="880"/>
      <c r="PPQ75" s="880"/>
      <c r="PPR75" s="880"/>
      <c r="PPS75" s="880"/>
      <c r="PPT75" s="880"/>
      <c r="PPU75" s="880"/>
      <c r="PPV75" s="880"/>
      <c r="PPW75" s="880"/>
      <c r="PPX75" s="880"/>
      <c r="PPY75" s="880"/>
      <c r="PPZ75" s="880"/>
      <c r="PQA75" s="880"/>
      <c r="PQB75" s="880"/>
      <c r="PQC75" s="880"/>
      <c r="PQD75" s="880"/>
      <c r="PQE75" s="880"/>
      <c r="PQG75" s="880"/>
      <c r="PQH75" s="880"/>
      <c r="PQI75" s="880"/>
      <c r="PQJ75" s="880"/>
      <c r="PQK75" s="880"/>
      <c r="PQL75" s="880"/>
      <c r="PQM75" s="880"/>
      <c r="PQN75" s="880"/>
      <c r="PQO75" s="880"/>
      <c r="PQP75" s="880"/>
      <c r="PQQ75" s="880"/>
      <c r="PQR75" s="880"/>
      <c r="PQS75" s="880"/>
      <c r="PQT75" s="880"/>
      <c r="PQU75" s="880"/>
      <c r="PQV75" s="880"/>
      <c r="PQW75" s="880"/>
      <c r="PQX75" s="880"/>
      <c r="PQY75" s="880"/>
      <c r="PQZ75" s="880"/>
      <c r="PRA75" s="880"/>
      <c r="PRB75" s="880"/>
      <c r="PRC75" s="880"/>
      <c r="PRD75" s="880"/>
      <c r="PRE75" s="880"/>
      <c r="PRF75" s="880"/>
      <c r="PRG75" s="880"/>
      <c r="PRH75" s="880"/>
      <c r="PRI75" s="880"/>
      <c r="PRJ75" s="880"/>
      <c r="PRK75" s="880"/>
      <c r="PRL75" s="880"/>
      <c r="PRM75" s="880"/>
      <c r="PRN75" s="880"/>
      <c r="PRO75" s="880"/>
      <c r="PRP75" s="880"/>
      <c r="PRQ75" s="880"/>
      <c r="PRR75" s="880"/>
      <c r="PRS75" s="880"/>
      <c r="PRT75" s="880"/>
      <c r="PRU75" s="880"/>
      <c r="PRV75" s="880"/>
      <c r="PRW75" s="880"/>
      <c r="PRX75" s="880"/>
      <c r="PRY75" s="880"/>
      <c r="PRZ75" s="880"/>
      <c r="PSA75" s="880"/>
      <c r="PSB75" s="880"/>
      <c r="PSC75" s="880"/>
      <c r="PSD75" s="880"/>
      <c r="PSE75" s="880"/>
      <c r="PSF75" s="880"/>
      <c r="PSG75" s="880"/>
      <c r="PSH75" s="880"/>
      <c r="PSI75" s="880"/>
      <c r="PSJ75" s="880"/>
      <c r="PSK75" s="880"/>
      <c r="PSL75" s="880"/>
      <c r="PSM75" s="880"/>
      <c r="PSN75" s="880"/>
      <c r="PSO75" s="880"/>
      <c r="PSP75" s="880"/>
      <c r="PSQ75" s="880"/>
      <c r="PSR75" s="880"/>
      <c r="PSS75" s="880"/>
      <c r="PST75" s="880"/>
      <c r="PSU75" s="880"/>
      <c r="PSV75" s="880"/>
      <c r="PSW75" s="880"/>
      <c r="PSX75" s="880"/>
      <c r="PSY75" s="880"/>
      <c r="PSZ75" s="880"/>
      <c r="PTA75" s="880"/>
      <c r="PTB75" s="880"/>
      <c r="PTC75" s="880"/>
      <c r="PTD75" s="880"/>
      <c r="PTE75" s="880"/>
      <c r="PTF75" s="880"/>
      <c r="PTG75" s="880"/>
      <c r="PTH75" s="880"/>
      <c r="PTI75" s="880"/>
      <c r="PTJ75" s="880"/>
      <c r="PTK75" s="880"/>
      <c r="PTL75" s="880"/>
      <c r="PTM75" s="880"/>
      <c r="PTN75" s="880"/>
      <c r="PTO75" s="880"/>
      <c r="PTP75" s="880"/>
      <c r="PTQ75" s="880"/>
      <c r="PTR75" s="880"/>
      <c r="PTS75" s="880"/>
      <c r="PTT75" s="880"/>
      <c r="PTU75" s="880"/>
      <c r="PTV75" s="880"/>
      <c r="PTW75" s="880"/>
      <c r="PTX75" s="880"/>
      <c r="PTY75" s="880"/>
      <c r="PTZ75" s="880"/>
      <c r="PUA75" s="880"/>
      <c r="PUB75" s="880"/>
      <c r="PUC75" s="880"/>
      <c r="PUD75" s="880"/>
      <c r="PUE75" s="880"/>
      <c r="PUF75" s="880"/>
      <c r="PUG75" s="880"/>
      <c r="PUH75" s="880"/>
      <c r="PUI75" s="880"/>
      <c r="PUJ75" s="880"/>
      <c r="PUK75" s="880"/>
      <c r="PUL75" s="880"/>
      <c r="PUM75" s="880"/>
      <c r="PUN75" s="880"/>
      <c r="PUO75" s="880"/>
      <c r="PUP75" s="880"/>
      <c r="PUQ75" s="880"/>
      <c r="PUR75" s="880"/>
      <c r="PUS75" s="880"/>
      <c r="PUT75" s="880"/>
      <c r="PUU75" s="880"/>
      <c r="PUV75" s="880"/>
      <c r="PUW75" s="880"/>
      <c r="PUX75" s="880"/>
      <c r="PUY75" s="880"/>
      <c r="PUZ75" s="880"/>
      <c r="PVA75" s="880"/>
      <c r="PVB75" s="880"/>
      <c r="PVC75" s="880"/>
      <c r="PVD75" s="880"/>
      <c r="PVE75" s="880"/>
      <c r="PVF75" s="880"/>
      <c r="PVG75" s="880"/>
      <c r="PVH75" s="880"/>
      <c r="PVI75" s="880"/>
      <c r="PVJ75" s="880"/>
      <c r="PVK75" s="880"/>
      <c r="PVL75" s="880"/>
      <c r="PVM75" s="880"/>
      <c r="PVN75" s="880"/>
      <c r="PVO75" s="880"/>
      <c r="PVP75" s="880"/>
      <c r="PVQ75" s="880"/>
      <c r="PVR75" s="880"/>
      <c r="PVS75" s="880"/>
      <c r="PVT75" s="880"/>
      <c r="PVU75" s="880"/>
      <c r="PVV75" s="880"/>
      <c r="PVW75" s="880"/>
      <c r="PVX75" s="880"/>
      <c r="PVY75" s="880"/>
      <c r="PVZ75" s="880"/>
      <c r="PWA75" s="880"/>
      <c r="PWB75" s="880"/>
      <c r="PWC75" s="880"/>
      <c r="PWD75" s="880"/>
      <c r="PWE75" s="880"/>
      <c r="PWF75" s="880"/>
      <c r="PWG75" s="880"/>
      <c r="PWH75" s="880"/>
      <c r="PWI75" s="880"/>
      <c r="PWJ75" s="880"/>
      <c r="PWK75" s="880"/>
      <c r="PWL75" s="880"/>
      <c r="PWM75" s="880"/>
      <c r="PWN75" s="880"/>
      <c r="PWO75" s="880"/>
      <c r="PWP75" s="880"/>
      <c r="PWQ75" s="880"/>
      <c r="PWR75" s="880"/>
      <c r="PWS75" s="880"/>
      <c r="PWT75" s="880"/>
      <c r="PWU75" s="880"/>
      <c r="PWV75" s="880"/>
      <c r="PWW75" s="880"/>
      <c r="PWX75" s="880"/>
      <c r="PWY75" s="880"/>
      <c r="PWZ75" s="880"/>
      <c r="PXA75" s="880"/>
      <c r="PXB75" s="880"/>
      <c r="PXC75" s="880"/>
      <c r="PXD75" s="880"/>
      <c r="PXE75" s="880"/>
      <c r="PXF75" s="880"/>
      <c r="PXG75" s="880"/>
      <c r="PXH75" s="880"/>
      <c r="PXI75" s="880"/>
      <c r="PXJ75" s="880"/>
      <c r="PXK75" s="880"/>
      <c r="PXL75" s="880"/>
      <c r="PXM75" s="880"/>
      <c r="PXN75" s="880"/>
      <c r="PXO75" s="880"/>
      <c r="PXP75" s="880"/>
      <c r="PXQ75" s="880"/>
      <c r="PXR75" s="880"/>
      <c r="PXS75" s="880"/>
      <c r="PXT75" s="880"/>
      <c r="PXU75" s="880"/>
      <c r="PXV75" s="880"/>
      <c r="PXW75" s="880"/>
      <c r="PXX75" s="880"/>
      <c r="PXY75" s="880"/>
      <c r="PXZ75" s="880"/>
      <c r="PYA75" s="880"/>
      <c r="PYB75" s="880"/>
      <c r="PYC75" s="880"/>
      <c r="PYD75" s="880"/>
      <c r="PYE75" s="880"/>
      <c r="PYF75" s="880"/>
      <c r="PYG75" s="880"/>
      <c r="PYH75" s="880"/>
      <c r="PYI75" s="880"/>
      <c r="PYJ75" s="880"/>
      <c r="PYK75" s="880"/>
      <c r="PYL75" s="880"/>
      <c r="PYM75" s="880"/>
      <c r="PYN75" s="880"/>
      <c r="PYO75" s="880"/>
      <c r="PYP75" s="880"/>
      <c r="PYQ75" s="880"/>
      <c r="PYR75" s="880"/>
      <c r="PYS75" s="880"/>
      <c r="PYT75" s="880"/>
      <c r="PYU75" s="880"/>
      <c r="PYV75" s="880"/>
      <c r="PYW75" s="880"/>
      <c r="PYX75" s="880"/>
      <c r="PYY75" s="880"/>
      <c r="PYZ75" s="880"/>
      <c r="PZA75" s="880"/>
      <c r="PZB75" s="880"/>
      <c r="PZC75" s="880"/>
      <c r="PZD75" s="880"/>
      <c r="PZE75" s="880"/>
      <c r="PZF75" s="880"/>
      <c r="PZG75" s="880"/>
      <c r="PZH75" s="880"/>
      <c r="PZI75" s="880"/>
      <c r="PZJ75" s="880"/>
      <c r="PZK75" s="880"/>
      <c r="PZL75" s="880"/>
      <c r="PZM75" s="880"/>
      <c r="PZN75" s="880"/>
      <c r="PZO75" s="880"/>
      <c r="PZP75" s="880"/>
      <c r="PZQ75" s="880"/>
      <c r="PZR75" s="880"/>
      <c r="PZS75" s="880"/>
      <c r="PZT75" s="880"/>
      <c r="PZU75" s="880"/>
      <c r="PZV75" s="880"/>
      <c r="PZW75" s="880"/>
      <c r="PZX75" s="880"/>
      <c r="PZY75" s="880"/>
      <c r="PZZ75" s="880"/>
      <c r="QAA75" s="880"/>
      <c r="QAB75" s="880"/>
      <c r="QAC75" s="880"/>
      <c r="QAD75" s="880"/>
      <c r="QAE75" s="880"/>
      <c r="QAF75" s="880"/>
      <c r="QAG75" s="880"/>
      <c r="QAH75" s="880"/>
      <c r="QAI75" s="880"/>
      <c r="QAJ75" s="880"/>
      <c r="QAK75" s="880"/>
      <c r="QAL75" s="880"/>
      <c r="QAM75" s="880"/>
      <c r="QAN75" s="880"/>
      <c r="QAO75" s="880"/>
      <c r="QAP75" s="880"/>
      <c r="QAQ75" s="880"/>
      <c r="QAR75" s="880"/>
      <c r="QAS75" s="880"/>
      <c r="QAT75" s="880"/>
      <c r="QAU75" s="880"/>
      <c r="QAV75" s="880"/>
      <c r="QAW75" s="880"/>
      <c r="QAX75" s="880"/>
      <c r="QAY75" s="880"/>
      <c r="QAZ75" s="880"/>
      <c r="QBA75" s="880"/>
      <c r="QBB75" s="880"/>
      <c r="QBC75" s="880"/>
      <c r="QBD75" s="880"/>
      <c r="QBE75" s="880"/>
      <c r="QBF75" s="880"/>
      <c r="QBG75" s="880"/>
      <c r="QBH75" s="880"/>
      <c r="QBI75" s="880"/>
      <c r="QBJ75" s="880"/>
      <c r="QBK75" s="880"/>
      <c r="QBL75" s="880"/>
      <c r="QBM75" s="880"/>
      <c r="QBN75" s="880"/>
      <c r="QBO75" s="880"/>
      <c r="QBP75" s="880"/>
      <c r="QBQ75" s="880"/>
      <c r="QBR75" s="880"/>
      <c r="QBS75" s="880"/>
      <c r="QBT75" s="880"/>
      <c r="QBU75" s="880"/>
      <c r="QBV75" s="880"/>
      <c r="QBW75" s="880"/>
      <c r="QBX75" s="880"/>
      <c r="QBY75" s="880"/>
      <c r="QBZ75" s="880"/>
      <c r="QCA75" s="880"/>
      <c r="QCB75" s="880"/>
      <c r="QCC75" s="880"/>
      <c r="QCD75" s="880"/>
      <c r="QCE75" s="880"/>
      <c r="QCF75" s="880"/>
      <c r="QCG75" s="880"/>
      <c r="QCH75" s="880"/>
      <c r="QCI75" s="880"/>
      <c r="QCJ75" s="880"/>
      <c r="QCK75" s="880"/>
      <c r="QCL75" s="880"/>
      <c r="QCM75" s="880"/>
      <c r="QCN75" s="880"/>
      <c r="QCO75" s="880"/>
      <c r="QCP75" s="880"/>
      <c r="QCQ75" s="880"/>
      <c r="QCR75" s="880"/>
      <c r="QCS75" s="880"/>
      <c r="QCT75" s="880"/>
      <c r="QCU75" s="880"/>
      <c r="QCV75" s="880"/>
      <c r="QCW75" s="880"/>
      <c r="QCX75" s="880"/>
      <c r="QCY75" s="880"/>
      <c r="QCZ75" s="880"/>
      <c r="QDA75" s="880"/>
      <c r="QDB75" s="880"/>
      <c r="QDC75" s="880"/>
      <c r="QDD75" s="880"/>
      <c r="QDE75" s="880"/>
      <c r="QDF75" s="880"/>
      <c r="QDG75" s="880"/>
      <c r="QDH75" s="880"/>
      <c r="QDI75" s="880"/>
      <c r="QDJ75" s="880"/>
      <c r="QDK75" s="880"/>
      <c r="QDL75" s="880"/>
      <c r="QDM75" s="880"/>
      <c r="QDN75" s="880"/>
      <c r="QDO75" s="880"/>
      <c r="QDP75" s="880"/>
      <c r="QDQ75" s="880"/>
      <c r="QDR75" s="880"/>
      <c r="QDS75" s="880"/>
      <c r="QDT75" s="880"/>
      <c r="QDU75" s="880"/>
      <c r="QDV75" s="880"/>
      <c r="QDW75" s="880"/>
      <c r="QDX75" s="880"/>
      <c r="QDY75" s="880"/>
      <c r="QDZ75" s="880"/>
      <c r="QEA75" s="880"/>
      <c r="QEB75" s="880"/>
      <c r="QEC75" s="880"/>
      <c r="QED75" s="880"/>
      <c r="QEE75" s="880"/>
      <c r="QEF75" s="880"/>
      <c r="QEG75" s="880"/>
      <c r="QEH75" s="880"/>
      <c r="QEI75" s="880"/>
      <c r="QEJ75" s="880"/>
      <c r="QEK75" s="880"/>
      <c r="QEL75" s="880"/>
      <c r="QEM75" s="880"/>
      <c r="QEN75" s="880"/>
      <c r="QEO75" s="880"/>
      <c r="QEP75" s="880"/>
      <c r="QEQ75" s="880"/>
      <c r="QER75" s="880"/>
      <c r="QES75" s="880"/>
      <c r="QET75" s="880"/>
      <c r="QEU75" s="880"/>
      <c r="QEV75" s="880"/>
      <c r="QEW75" s="880"/>
      <c r="QEX75" s="880"/>
      <c r="QEY75" s="880"/>
      <c r="QEZ75" s="880"/>
      <c r="QFA75" s="880"/>
      <c r="QFB75" s="880"/>
      <c r="QFC75" s="880"/>
      <c r="QFD75" s="880"/>
      <c r="QFE75" s="880"/>
      <c r="QFF75" s="880"/>
      <c r="QFG75" s="880"/>
      <c r="QFH75" s="880"/>
      <c r="QFI75" s="880"/>
      <c r="QFJ75" s="880"/>
      <c r="QFK75" s="880"/>
      <c r="QFL75" s="880"/>
      <c r="QFM75" s="880"/>
      <c r="QFN75" s="880"/>
      <c r="QFO75" s="880"/>
      <c r="QFP75" s="880"/>
      <c r="QFQ75" s="880"/>
      <c r="QFR75" s="880"/>
      <c r="QFS75" s="880"/>
      <c r="QFT75" s="880"/>
      <c r="QFU75" s="880"/>
      <c r="QFV75" s="880"/>
      <c r="QFW75" s="880"/>
      <c r="QFX75" s="880"/>
      <c r="QFY75" s="880"/>
      <c r="QFZ75" s="880"/>
      <c r="QGA75" s="880"/>
      <c r="QGB75" s="880"/>
      <c r="QGC75" s="880"/>
      <c r="QGD75" s="880"/>
      <c r="QGE75" s="880"/>
      <c r="QGF75" s="880"/>
      <c r="QGG75" s="880"/>
      <c r="QGH75" s="880"/>
      <c r="QGI75" s="880"/>
      <c r="QGJ75" s="880"/>
      <c r="QGK75" s="880"/>
      <c r="QGL75" s="880"/>
      <c r="QGM75" s="880"/>
      <c r="QGN75" s="880"/>
      <c r="QGO75" s="880"/>
      <c r="QGP75" s="880"/>
      <c r="QGQ75" s="880"/>
      <c r="QGR75" s="880"/>
      <c r="QGS75" s="880"/>
      <c r="QGT75" s="880"/>
      <c r="QGU75" s="880"/>
      <c r="QGV75" s="880"/>
      <c r="QGW75" s="880"/>
      <c r="QGX75" s="880"/>
      <c r="QGY75" s="880"/>
      <c r="QGZ75" s="880"/>
      <c r="QHA75" s="880"/>
      <c r="QHB75" s="880"/>
      <c r="QHC75" s="880"/>
      <c r="QHD75" s="880"/>
      <c r="QHE75" s="880"/>
      <c r="QHF75" s="880"/>
      <c r="QHG75" s="880"/>
      <c r="QHH75" s="880"/>
      <c r="QHI75" s="880"/>
      <c r="QHJ75" s="880"/>
      <c r="QHK75" s="880"/>
      <c r="QHL75" s="880"/>
      <c r="QHM75" s="880"/>
      <c r="QHN75" s="880"/>
      <c r="QHO75" s="880"/>
      <c r="QHP75" s="880"/>
      <c r="QHQ75" s="880"/>
      <c r="QHR75" s="880"/>
      <c r="QHS75" s="880"/>
      <c r="QHT75" s="880"/>
      <c r="QHU75" s="880"/>
      <c r="QHV75" s="880"/>
      <c r="QHW75" s="880"/>
      <c r="QHX75" s="880"/>
      <c r="QHY75" s="880"/>
      <c r="QHZ75" s="880"/>
      <c r="QIA75" s="880"/>
      <c r="QIB75" s="880"/>
      <c r="QIC75" s="880"/>
      <c r="QID75" s="880"/>
      <c r="QIE75" s="880"/>
      <c r="QIF75" s="880"/>
      <c r="QIG75" s="880"/>
      <c r="QIH75" s="880"/>
      <c r="QII75" s="880"/>
      <c r="QIJ75" s="880"/>
      <c r="QIK75" s="880"/>
      <c r="QIL75" s="880"/>
      <c r="QIM75" s="880"/>
      <c r="QIN75" s="880"/>
      <c r="QIO75" s="880"/>
      <c r="QIP75" s="880"/>
      <c r="QIQ75" s="880"/>
      <c r="QIR75" s="880"/>
      <c r="QIS75" s="880"/>
      <c r="QIT75" s="880"/>
      <c r="QIU75" s="880"/>
      <c r="QIV75" s="880"/>
      <c r="QIW75" s="880"/>
      <c r="QIX75" s="880"/>
      <c r="QIY75" s="880"/>
      <c r="QIZ75" s="880"/>
      <c r="QJA75" s="880"/>
      <c r="QJB75" s="880"/>
      <c r="QJC75" s="880"/>
      <c r="QJD75" s="880"/>
      <c r="QJE75" s="880"/>
      <c r="QJF75" s="880"/>
      <c r="QJG75" s="880"/>
      <c r="QJH75" s="880"/>
      <c r="QJI75" s="880"/>
      <c r="QJJ75" s="880"/>
      <c r="QJK75" s="880"/>
      <c r="QJL75" s="880"/>
      <c r="QJM75" s="880"/>
      <c r="QJN75" s="880"/>
      <c r="QJO75" s="880"/>
      <c r="QJP75" s="880"/>
      <c r="QJQ75" s="880"/>
      <c r="QJR75" s="880"/>
      <c r="QJS75" s="880"/>
      <c r="QJT75" s="880"/>
      <c r="QJU75" s="880"/>
      <c r="QJV75" s="880"/>
      <c r="QJW75" s="880"/>
      <c r="QJX75" s="880"/>
      <c r="QJY75" s="880"/>
      <c r="QJZ75" s="880"/>
      <c r="QKA75" s="880"/>
      <c r="QKB75" s="880"/>
      <c r="QKC75" s="880"/>
      <c r="QKD75" s="880"/>
      <c r="QKE75" s="880"/>
      <c r="QKF75" s="880"/>
      <c r="QKG75" s="880"/>
      <c r="QKH75" s="880"/>
      <c r="QKI75" s="880"/>
      <c r="QKJ75" s="880"/>
      <c r="QKK75" s="880"/>
      <c r="QKL75" s="880"/>
      <c r="QKM75" s="880"/>
      <c r="QKN75" s="880"/>
      <c r="QKO75" s="880"/>
      <c r="QKP75" s="880"/>
      <c r="QKQ75" s="880"/>
      <c r="QKR75" s="880"/>
      <c r="QKS75" s="880"/>
      <c r="QKT75" s="880"/>
      <c r="QKU75" s="880"/>
      <c r="QKV75" s="880"/>
      <c r="QKW75" s="880"/>
      <c r="QKX75" s="880"/>
      <c r="QKY75" s="880"/>
      <c r="QKZ75" s="880"/>
      <c r="QLA75" s="880"/>
      <c r="QLB75" s="880"/>
      <c r="QLC75" s="880"/>
      <c r="QLD75" s="880"/>
      <c r="QLE75" s="880"/>
      <c r="QLF75" s="880"/>
      <c r="QLG75" s="880"/>
      <c r="QLH75" s="880"/>
      <c r="QLI75" s="880"/>
      <c r="QLJ75" s="880"/>
      <c r="QLK75" s="880"/>
      <c r="QLL75" s="880"/>
      <c r="QLM75" s="880"/>
      <c r="QLN75" s="880"/>
      <c r="QLO75" s="880"/>
      <c r="QLP75" s="880"/>
      <c r="QLQ75" s="880"/>
      <c r="QLR75" s="880"/>
      <c r="QLS75" s="880"/>
      <c r="QLT75" s="880"/>
      <c r="QLU75" s="880"/>
      <c r="QLV75" s="880"/>
      <c r="QLW75" s="880"/>
      <c r="QLX75" s="880"/>
      <c r="QLY75" s="880"/>
      <c r="QLZ75" s="880"/>
      <c r="QMA75" s="880"/>
      <c r="QMB75" s="880"/>
      <c r="QMC75" s="880"/>
      <c r="QMD75" s="880"/>
      <c r="QME75" s="880"/>
      <c r="QMF75" s="880"/>
      <c r="QMG75" s="880"/>
      <c r="QMH75" s="880"/>
      <c r="QMI75" s="880"/>
      <c r="QMJ75" s="880"/>
      <c r="QMK75" s="880"/>
      <c r="QML75" s="880"/>
      <c r="QMM75" s="880"/>
      <c r="QMN75" s="880"/>
      <c r="QMO75" s="880"/>
      <c r="QMP75" s="880"/>
      <c r="QMQ75" s="880"/>
      <c r="QMR75" s="880"/>
      <c r="QMS75" s="880"/>
      <c r="QMT75" s="880"/>
      <c r="QMU75" s="880"/>
      <c r="QMV75" s="880"/>
      <c r="QMW75" s="880"/>
      <c r="QMX75" s="880"/>
      <c r="QMY75" s="880"/>
      <c r="QMZ75" s="880"/>
      <c r="QNA75" s="880"/>
      <c r="QNB75" s="880"/>
      <c r="QNC75" s="880"/>
      <c r="QND75" s="880"/>
      <c r="QNE75" s="880"/>
      <c r="QNF75" s="880"/>
      <c r="QNG75" s="880"/>
      <c r="QNH75" s="880"/>
      <c r="QNI75" s="880"/>
      <c r="QNJ75" s="880"/>
      <c r="QNK75" s="880"/>
      <c r="QNL75" s="880"/>
      <c r="QNM75" s="880"/>
      <c r="QNN75" s="880"/>
      <c r="QNO75" s="880"/>
      <c r="QNP75" s="880"/>
      <c r="QNQ75" s="880"/>
      <c r="QNR75" s="880"/>
      <c r="QNS75" s="880"/>
      <c r="QNT75" s="880"/>
      <c r="QNU75" s="880"/>
      <c r="QNV75" s="880"/>
      <c r="QNW75" s="880"/>
      <c r="QNX75" s="880"/>
      <c r="QNY75" s="880"/>
      <c r="QNZ75" s="880"/>
      <c r="QOA75" s="880"/>
      <c r="QOB75" s="880"/>
      <c r="QOC75" s="880"/>
      <c r="QOD75" s="880"/>
      <c r="QOE75" s="880"/>
      <c r="QOF75" s="880"/>
      <c r="QOG75" s="880"/>
      <c r="QOH75" s="880"/>
      <c r="QOI75" s="880"/>
      <c r="QOJ75" s="880"/>
      <c r="QOK75" s="880"/>
      <c r="QOL75" s="880"/>
      <c r="QOM75" s="880"/>
      <c r="QON75" s="880"/>
      <c r="QOO75" s="880"/>
      <c r="QOP75" s="880"/>
      <c r="QOQ75" s="880"/>
      <c r="QOR75" s="880"/>
      <c r="QOS75" s="880"/>
      <c r="QOT75" s="880"/>
      <c r="QOU75" s="880"/>
      <c r="QOV75" s="880"/>
      <c r="QOW75" s="880"/>
      <c r="QOX75" s="880"/>
      <c r="QOY75" s="880"/>
      <c r="QOZ75" s="880"/>
      <c r="QPA75" s="880"/>
      <c r="QPB75" s="880"/>
      <c r="QPC75" s="880"/>
      <c r="QPD75" s="880"/>
      <c r="QPE75" s="880"/>
      <c r="QPF75" s="880"/>
      <c r="QPG75" s="880"/>
      <c r="QPH75" s="880"/>
      <c r="QPI75" s="880"/>
      <c r="QPJ75" s="880"/>
      <c r="QPK75" s="880"/>
      <c r="QPL75" s="880"/>
      <c r="QPM75" s="880"/>
      <c r="QPN75" s="880"/>
      <c r="QPO75" s="880"/>
      <c r="QPP75" s="880"/>
      <c r="QPQ75" s="880"/>
      <c r="QPR75" s="880"/>
      <c r="QPS75" s="880"/>
      <c r="QPT75" s="880"/>
      <c r="QPU75" s="880"/>
      <c r="QPV75" s="880"/>
      <c r="QPW75" s="880"/>
      <c r="QPX75" s="880"/>
      <c r="QPY75" s="880"/>
      <c r="QPZ75" s="880"/>
      <c r="QQA75" s="880"/>
      <c r="QQB75" s="880"/>
      <c r="QQC75" s="880"/>
      <c r="QQD75" s="880"/>
      <c r="QQE75" s="880"/>
      <c r="QQF75" s="880"/>
      <c r="QQG75" s="880"/>
      <c r="QQH75" s="880"/>
      <c r="QQI75" s="880"/>
      <c r="QQJ75" s="880"/>
      <c r="QQK75" s="880"/>
      <c r="QQL75" s="880"/>
      <c r="QQM75" s="880"/>
      <c r="QQN75" s="880"/>
      <c r="QQO75" s="880"/>
      <c r="QQP75" s="880"/>
      <c r="QQQ75" s="880"/>
      <c r="QQR75" s="880"/>
      <c r="QQS75" s="880"/>
      <c r="QQT75" s="880"/>
      <c r="QQU75" s="880"/>
      <c r="QQV75" s="880"/>
      <c r="QQW75" s="880"/>
      <c r="QQX75" s="880"/>
      <c r="QQY75" s="880"/>
      <c r="QQZ75" s="880"/>
      <c r="QRA75" s="880"/>
      <c r="QRB75" s="880"/>
      <c r="QRC75" s="880"/>
      <c r="QRD75" s="880"/>
      <c r="QRE75" s="880"/>
      <c r="QRF75" s="880"/>
      <c r="QRG75" s="880"/>
      <c r="QRH75" s="880"/>
      <c r="QRI75" s="880"/>
      <c r="QRJ75" s="880"/>
      <c r="QRK75" s="880"/>
      <c r="QRL75" s="880"/>
      <c r="QRM75" s="880"/>
      <c r="QRN75" s="880"/>
      <c r="QRO75" s="880"/>
      <c r="QRP75" s="880"/>
      <c r="QRQ75" s="880"/>
      <c r="QRR75" s="880"/>
      <c r="QRS75" s="880"/>
      <c r="QRT75" s="880"/>
      <c r="QRU75" s="880"/>
      <c r="QRV75" s="880"/>
      <c r="QRW75" s="880"/>
      <c r="QRX75" s="880"/>
      <c r="QRY75" s="880"/>
      <c r="QRZ75" s="880"/>
      <c r="QSA75" s="880"/>
      <c r="QSB75" s="880"/>
      <c r="QSC75" s="880"/>
      <c r="QSD75" s="880"/>
      <c r="QSE75" s="880"/>
      <c r="QSF75" s="880"/>
      <c r="QSG75" s="880"/>
      <c r="QSH75" s="880"/>
      <c r="QSI75" s="880"/>
      <c r="QSJ75" s="880"/>
      <c r="QSK75" s="880"/>
      <c r="QSL75" s="880"/>
      <c r="QSM75" s="880"/>
      <c r="QSN75" s="880"/>
      <c r="QSO75" s="880"/>
      <c r="QSP75" s="880"/>
      <c r="QSQ75" s="880"/>
      <c r="QSR75" s="880"/>
      <c r="QSS75" s="880"/>
      <c r="QST75" s="880"/>
      <c r="QSU75" s="880"/>
      <c r="QSV75" s="880"/>
      <c r="QSW75" s="880"/>
      <c r="QSX75" s="880"/>
      <c r="QSY75" s="880"/>
      <c r="QSZ75" s="880"/>
      <c r="QTA75" s="880"/>
      <c r="QTB75" s="880"/>
      <c r="QTC75" s="880"/>
      <c r="QTD75" s="880"/>
      <c r="QTE75" s="880"/>
      <c r="QTF75" s="880"/>
      <c r="QTG75" s="880"/>
      <c r="QTH75" s="880"/>
      <c r="QTI75" s="880"/>
      <c r="QTJ75" s="880"/>
      <c r="QTK75" s="880"/>
      <c r="QTL75" s="880"/>
      <c r="QTM75" s="880"/>
      <c r="QTN75" s="880"/>
      <c r="QTO75" s="880"/>
      <c r="QTP75" s="880"/>
      <c r="QTQ75" s="880"/>
      <c r="QTR75" s="880"/>
      <c r="QTS75" s="880"/>
      <c r="QTT75" s="880"/>
      <c r="QTU75" s="880"/>
      <c r="QTV75" s="880"/>
      <c r="QTW75" s="880"/>
      <c r="QTX75" s="880"/>
      <c r="QTY75" s="880"/>
      <c r="QTZ75" s="880"/>
      <c r="QUA75" s="880"/>
      <c r="QUB75" s="880"/>
      <c r="QUC75" s="880"/>
      <c r="QUD75" s="880"/>
      <c r="QUE75" s="880"/>
      <c r="QUF75" s="880"/>
      <c r="QUG75" s="880"/>
      <c r="QUH75" s="880"/>
      <c r="QUI75" s="880"/>
      <c r="QUJ75" s="880"/>
      <c r="QUK75" s="880"/>
      <c r="QUL75" s="880"/>
      <c r="QUM75" s="880"/>
      <c r="QUN75" s="880"/>
      <c r="QUO75" s="880"/>
      <c r="QUP75" s="880"/>
      <c r="QUQ75" s="880"/>
      <c r="QUR75" s="880"/>
      <c r="QUS75" s="880"/>
      <c r="QUT75" s="880"/>
      <c r="QUU75" s="880"/>
      <c r="QUV75" s="880"/>
      <c r="QUW75" s="880"/>
      <c r="QUX75" s="880"/>
      <c r="QUY75" s="880"/>
      <c r="QUZ75" s="880"/>
      <c r="QVA75" s="880"/>
      <c r="QVB75" s="880"/>
      <c r="QVC75" s="880"/>
      <c r="QVD75" s="880"/>
      <c r="QVE75" s="880"/>
      <c r="QVF75" s="880"/>
      <c r="QVG75" s="880"/>
      <c r="QVH75" s="880"/>
      <c r="QVI75" s="880"/>
      <c r="QVJ75" s="880"/>
      <c r="QVK75" s="880"/>
      <c r="QVL75" s="880"/>
      <c r="QVM75" s="880"/>
      <c r="QVN75" s="880"/>
      <c r="QVO75" s="880"/>
      <c r="QVP75" s="880"/>
      <c r="QVQ75" s="880"/>
      <c r="QVR75" s="880"/>
      <c r="QVS75" s="880"/>
      <c r="QVT75" s="880"/>
      <c r="QVU75" s="880"/>
      <c r="QVV75" s="880"/>
      <c r="QVW75" s="880"/>
      <c r="QVX75" s="880"/>
      <c r="QVY75" s="880"/>
      <c r="QVZ75" s="880"/>
      <c r="QWA75" s="880"/>
      <c r="QWB75" s="880"/>
      <c r="QWC75" s="880"/>
      <c r="QWD75" s="880"/>
      <c r="QWE75" s="880"/>
      <c r="QWF75" s="880"/>
      <c r="QWG75" s="880"/>
      <c r="QWH75" s="880"/>
      <c r="QWI75" s="880"/>
      <c r="QWJ75" s="880"/>
      <c r="QWK75" s="880"/>
      <c r="QWL75" s="880"/>
      <c r="QWM75" s="880"/>
      <c r="QWN75" s="880"/>
      <c r="QWO75" s="880"/>
      <c r="QWP75" s="880"/>
      <c r="QWQ75" s="880"/>
      <c r="QWR75" s="880"/>
      <c r="QWS75" s="880"/>
      <c r="QWT75" s="880"/>
      <c r="QWU75" s="880"/>
      <c r="QWV75" s="880"/>
      <c r="QWW75" s="880"/>
      <c r="QWX75" s="880"/>
      <c r="QWY75" s="880"/>
      <c r="QWZ75" s="880"/>
      <c r="QXA75" s="880"/>
      <c r="QXB75" s="880"/>
      <c r="QXC75" s="880"/>
      <c r="QXD75" s="880"/>
      <c r="QXE75" s="880"/>
      <c r="QXF75" s="880"/>
      <c r="QXG75" s="880"/>
      <c r="QXH75" s="880"/>
      <c r="QXI75" s="880"/>
      <c r="QXJ75" s="880"/>
      <c r="QXK75" s="880"/>
      <c r="QXL75" s="880"/>
      <c r="QXM75" s="880"/>
      <c r="QXN75" s="880"/>
      <c r="QXO75" s="880"/>
      <c r="QXP75" s="880"/>
      <c r="QXQ75" s="880"/>
      <c r="QXR75" s="880"/>
      <c r="QXS75" s="880"/>
      <c r="QXT75" s="880"/>
      <c r="QXU75" s="880"/>
      <c r="QXV75" s="880"/>
      <c r="QXW75" s="880"/>
      <c r="QXX75" s="880"/>
      <c r="QXY75" s="880"/>
      <c r="QXZ75" s="880"/>
      <c r="QYA75" s="880"/>
      <c r="QYB75" s="880"/>
      <c r="QYC75" s="880"/>
      <c r="QYD75" s="880"/>
      <c r="QYE75" s="880"/>
      <c r="QYF75" s="880"/>
      <c r="QYG75" s="880"/>
      <c r="QYH75" s="880"/>
      <c r="QYI75" s="880"/>
      <c r="QYJ75" s="880"/>
      <c r="QYK75" s="880"/>
      <c r="QYL75" s="880"/>
      <c r="QYM75" s="880"/>
      <c r="QYN75" s="880"/>
      <c r="QYO75" s="880"/>
      <c r="QYP75" s="880"/>
      <c r="QYQ75" s="880"/>
      <c r="QYR75" s="880"/>
      <c r="QYS75" s="880"/>
      <c r="QYT75" s="880"/>
      <c r="QYU75" s="880"/>
      <c r="QYV75" s="880"/>
      <c r="QYW75" s="880"/>
      <c r="QYX75" s="880"/>
      <c r="QYY75" s="880"/>
      <c r="QYZ75" s="880"/>
      <c r="QZA75" s="880"/>
      <c r="QZB75" s="880"/>
      <c r="QZC75" s="880"/>
      <c r="QZD75" s="880"/>
      <c r="QZE75" s="880"/>
      <c r="QZF75" s="880"/>
      <c r="QZG75" s="880"/>
      <c r="QZH75" s="880"/>
      <c r="QZI75" s="880"/>
      <c r="QZJ75" s="880"/>
      <c r="QZK75" s="880"/>
      <c r="QZL75" s="880"/>
      <c r="QZM75" s="880"/>
      <c r="QZN75" s="880"/>
      <c r="QZO75" s="880"/>
      <c r="QZP75" s="880"/>
      <c r="QZQ75" s="880"/>
      <c r="QZR75" s="880"/>
      <c r="QZS75" s="880"/>
      <c r="QZT75" s="880"/>
      <c r="QZU75" s="880"/>
      <c r="QZV75" s="880"/>
      <c r="QZW75" s="880"/>
      <c r="QZX75" s="880"/>
      <c r="QZY75" s="880"/>
      <c r="QZZ75" s="880"/>
      <c r="RAA75" s="880"/>
      <c r="RAB75" s="880"/>
      <c r="RAC75" s="880"/>
      <c r="RAD75" s="880"/>
      <c r="RAE75" s="880"/>
      <c r="RAF75" s="880"/>
      <c r="RAG75" s="880"/>
      <c r="RAH75" s="880"/>
      <c r="RAI75" s="880"/>
      <c r="RAJ75" s="880"/>
      <c r="RAK75" s="880"/>
      <c r="RAL75" s="880"/>
      <c r="RAM75" s="880"/>
      <c r="RAN75" s="880"/>
      <c r="RAO75" s="880"/>
      <c r="RAP75" s="880"/>
      <c r="RAQ75" s="880"/>
      <c r="RAR75" s="880"/>
      <c r="RAS75" s="880"/>
      <c r="RAT75" s="880"/>
      <c r="RAU75" s="880"/>
      <c r="RAV75" s="880"/>
      <c r="RAW75" s="880"/>
      <c r="RAX75" s="880"/>
      <c r="RAY75" s="880"/>
      <c r="RAZ75" s="880"/>
      <c r="RBA75" s="880"/>
      <c r="RBB75" s="880"/>
      <c r="RBC75" s="880"/>
      <c r="RBD75" s="880"/>
      <c r="RBE75" s="880"/>
      <c r="RBF75" s="880"/>
      <c r="RBG75" s="880"/>
      <c r="RBH75" s="880"/>
      <c r="RBI75" s="880"/>
      <c r="RBJ75" s="880"/>
      <c r="RBK75" s="880"/>
      <c r="RBL75" s="880"/>
      <c r="RBM75" s="880"/>
      <c r="RBN75" s="880"/>
      <c r="RBO75" s="880"/>
      <c r="RBP75" s="880"/>
      <c r="RBQ75" s="880"/>
      <c r="RBR75" s="880"/>
      <c r="RBS75" s="880"/>
      <c r="RBT75" s="880"/>
      <c r="RBU75" s="880"/>
      <c r="RBV75" s="880"/>
      <c r="RBW75" s="880"/>
      <c r="RBX75" s="880"/>
      <c r="RBY75" s="880"/>
      <c r="RBZ75" s="880"/>
      <c r="RCA75" s="880"/>
      <c r="RCB75" s="880"/>
      <c r="RCC75" s="880"/>
      <c r="RCD75" s="880"/>
      <c r="RCE75" s="880"/>
      <c r="RCF75" s="880"/>
      <c r="RCG75" s="880"/>
      <c r="RCH75" s="880"/>
      <c r="RCI75" s="880"/>
      <c r="RCJ75" s="880"/>
      <c r="RCK75" s="880"/>
      <c r="RCL75" s="880"/>
      <c r="RCM75" s="880"/>
      <c r="RCN75" s="880"/>
      <c r="RCO75" s="880"/>
      <c r="RCP75" s="880"/>
      <c r="RCQ75" s="880"/>
      <c r="RCR75" s="880"/>
      <c r="RCS75" s="880"/>
      <c r="RCT75" s="880"/>
      <c r="RCU75" s="880"/>
      <c r="RCV75" s="880"/>
      <c r="RCW75" s="880"/>
      <c r="RCX75" s="880"/>
      <c r="RCY75" s="880"/>
      <c r="RCZ75" s="880"/>
      <c r="RDA75" s="880"/>
      <c r="RDB75" s="880"/>
      <c r="RDC75" s="880"/>
      <c r="RDD75" s="880"/>
      <c r="RDE75" s="880"/>
      <c r="RDF75" s="880"/>
      <c r="RDG75" s="880"/>
      <c r="RDH75" s="880"/>
      <c r="RDI75" s="880"/>
      <c r="RDJ75" s="880"/>
      <c r="RDK75" s="880"/>
      <c r="RDL75" s="880"/>
      <c r="RDM75" s="880"/>
      <c r="RDN75" s="880"/>
      <c r="RDO75" s="880"/>
      <c r="RDQ75" s="880"/>
      <c r="RDR75" s="880"/>
      <c r="RDS75" s="880"/>
      <c r="RDT75" s="880"/>
      <c r="RDU75" s="880"/>
      <c r="RDV75" s="880"/>
      <c r="RDW75" s="880"/>
      <c r="RDX75" s="880"/>
      <c r="RDY75" s="880"/>
      <c r="RDZ75" s="880"/>
      <c r="REA75" s="880"/>
      <c r="REB75" s="880"/>
      <c r="REC75" s="880"/>
      <c r="RED75" s="880"/>
      <c r="REE75" s="880"/>
      <c r="REF75" s="880"/>
      <c r="REG75" s="880"/>
      <c r="REH75" s="880"/>
      <c r="REI75" s="880"/>
      <c r="REJ75" s="880"/>
      <c r="REK75" s="880"/>
      <c r="REL75" s="880"/>
      <c r="REM75" s="880"/>
      <c r="REN75" s="880"/>
      <c r="REO75" s="880"/>
      <c r="REP75" s="880"/>
      <c r="REQ75" s="880"/>
      <c r="RER75" s="880"/>
      <c r="RES75" s="880"/>
      <c r="RET75" s="880"/>
      <c r="REU75" s="880"/>
      <c r="REV75" s="880"/>
      <c r="REW75" s="880"/>
      <c r="REX75" s="880"/>
      <c r="REY75" s="880"/>
      <c r="REZ75" s="880"/>
      <c r="RFA75" s="880"/>
      <c r="RFB75" s="880"/>
      <c r="RFC75" s="880"/>
      <c r="RFD75" s="880"/>
      <c r="RFE75" s="880"/>
      <c r="RFF75" s="880"/>
      <c r="RFG75" s="880"/>
      <c r="RFH75" s="880"/>
      <c r="RFI75" s="880"/>
      <c r="RFJ75" s="880"/>
      <c r="RFK75" s="880"/>
      <c r="RFL75" s="880"/>
      <c r="RFM75" s="880"/>
      <c r="RFN75" s="880"/>
      <c r="RFO75" s="880"/>
      <c r="RFP75" s="880"/>
      <c r="RFQ75" s="880"/>
      <c r="RFR75" s="880"/>
      <c r="RFS75" s="880"/>
      <c r="RFT75" s="880"/>
      <c r="RFU75" s="880"/>
      <c r="RFV75" s="880"/>
      <c r="RFW75" s="880"/>
      <c r="RFX75" s="880"/>
      <c r="RFY75" s="880"/>
      <c r="RFZ75" s="880"/>
      <c r="RGA75" s="880"/>
      <c r="RGB75" s="880"/>
      <c r="RGC75" s="880"/>
      <c r="RGD75" s="880"/>
      <c r="RGE75" s="880"/>
      <c r="RGF75" s="880"/>
      <c r="RGG75" s="880"/>
      <c r="RGH75" s="880"/>
      <c r="RGI75" s="880"/>
      <c r="RGJ75" s="880"/>
      <c r="RGK75" s="880"/>
      <c r="RGL75" s="880"/>
      <c r="RGM75" s="880"/>
      <c r="RGN75" s="880"/>
      <c r="RGO75" s="880"/>
      <c r="RGP75" s="880"/>
      <c r="RGQ75" s="880"/>
      <c r="RGR75" s="880"/>
      <c r="RGS75" s="880"/>
      <c r="RGT75" s="880"/>
      <c r="RGU75" s="880"/>
      <c r="RGV75" s="880"/>
      <c r="RGW75" s="880"/>
      <c r="RGX75" s="880"/>
      <c r="RGY75" s="880"/>
      <c r="RGZ75" s="880"/>
      <c r="RHA75" s="880"/>
      <c r="RHB75" s="880"/>
      <c r="RHC75" s="880"/>
      <c r="RHD75" s="880"/>
      <c r="RHE75" s="880"/>
      <c r="RHF75" s="880"/>
      <c r="RHG75" s="880"/>
      <c r="RHH75" s="880"/>
      <c r="RHI75" s="880"/>
      <c r="RHJ75" s="880"/>
      <c r="RHK75" s="880"/>
      <c r="RHL75" s="880"/>
      <c r="RHM75" s="880"/>
      <c r="RHN75" s="880"/>
      <c r="RHO75" s="880"/>
      <c r="RHP75" s="880"/>
      <c r="RHQ75" s="880"/>
      <c r="RHR75" s="880"/>
      <c r="RHS75" s="880"/>
      <c r="RHT75" s="880"/>
      <c r="RHU75" s="880"/>
      <c r="RHV75" s="880"/>
      <c r="RHW75" s="880"/>
      <c r="RHX75" s="880"/>
      <c r="RHY75" s="880"/>
      <c r="RHZ75" s="880"/>
      <c r="RIA75" s="880"/>
      <c r="RIB75" s="880"/>
      <c r="RIC75" s="880"/>
      <c r="RID75" s="880"/>
      <c r="RIE75" s="880"/>
      <c r="RIF75" s="880"/>
      <c r="RIG75" s="880"/>
      <c r="RIH75" s="880"/>
      <c r="RII75" s="880"/>
      <c r="RIJ75" s="880"/>
      <c r="RIK75" s="880"/>
      <c r="RIL75" s="880"/>
      <c r="RIM75" s="880"/>
      <c r="RIN75" s="880"/>
      <c r="RIO75" s="880"/>
      <c r="RIP75" s="880"/>
      <c r="RIQ75" s="880"/>
      <c r="RIR75" s="880"/>
      <c r="RIS75" s="880"/>
      <c r="RIT75" s="880"/>
      <c r="RIU75" s="880"/>
      <c r="RIV75" s="880"/>
      <c r="RIW75" s="880"/>
      <c r="RIX75" s="880"/>
      <c r="RIY75" s="880"/>
      <c r="RIZ75" s="880"/>
      <c r="RJA75" s="880"/>
      <c r="RJB75" s="880"/>
      <c r="RJC75" s="880"/>
      <c r="RJD75" s="880"/>
      <c r="RJE75" s="880"/>
      <c r="RJF75" s="880"/>
      <c r="RJG75" s="880"/>
      <c r="RJH75" s="880"/>
      <c r="RJI75" s="880"/>
      <c r="RJJ75" s="880"/>
      <c r="RJK75" s="880"/>
      <c r="RJL75" s="880"/>
      <c r="RJM75" s="880"/>
      <c r="RJN75" s="880"/>
      <c r="RJO75" s="880"/>
      <c r="RJP75" s="880"/>
      <c r="RJQ75" s="880"/>
      <c r="RJR75" s="880"/>
      <c r="RJS75" s="880"/>
      <c r="RJT75" s="880"/>
      <c r="RJU75" s="880"/>
      <c r="RJV75" s="880"/>
      <c r="RJW75" s="880"/>
      <c r="RJX75" s="880"/>
      <c r="RJY75" s="880"/>
      <c r="RJZ75" s="880"/>
      <c r="RKA75" s="880"/>
      <c r="RKB75" s="880"/>
      <c r="RKC75" s="880"/>
      <c r="RKD75" s="880"/>
      <c r="RKE75" s="880"/>
      <c r="RKF75" s="880"/>
      <c r="RKG75" s="880"/>
      <c r="RKH75" s="880"/>
      <c r="RKI75" s="880"/>
      <c r="RKJ75" s="880"/>
      <c r="RKK75" s="880"/>
      <c r="RKL75" s="880"/>
      <c r="RKM75" s="880"/>
      <c r="RKN75" s="880"/>
      <c r="RKO75" s="880"/>
      <c r="RKP75" s="880"/>
      <c r="RKQ75" s="880"/>
      <c r="RKR75" s="880"/>
      <c r="RKS75" s="880"/>
      <c r="RKT75" s="880"/>
      <c r="RKU75" s="880"/>
      <c r="RKV75" s="880"/>
      <c r="RKW75" s="880"/>
      <c r="RKX75" s="880"/>
      <c r="RKY75" s="880"/>
      <c r="RKZ75" s="880"/>
      <c r="RLA75" s="880"/>
      <c r="RLB75" s="880"/>
      <c r="RLC75" s="880"/>
      <c r="RLD75" s="880"/>
      <c r="RLE75" s="880"/>
      <c r="RLF75" s="880"/>
      <c r="RLG75" s="880"/>
      <c r="RLH75" s="880"/>
      <c r="RLI75" s="880"/>
      <c r="RLJ75" s="880"/>
      <c r="RLK75" s="880"/>
      <c r="RLL75" s="880"/>
      <c r="RLM75" s="880"/>
      <c r="RLN75" s="880"/>
      <c r="RLO75" s="880"/>
      <c r="RLP75" s="880"/>
      <c r="RLQ75" s="880"/>
      <c r="RLR75" s="880"/>
      <c r="RLS75" s="880"/>
      <c r="RLT75" s="880"/>
      <c r="RLU75" s="880"/>
      <c r="RLV75" s="880"/>
      <c r="RLW75" s="880"/>
      <c r="RLX75" s="880"/>
      <c r="RLY75" s="880"/>
      <c r="RLZ75" s="880"/>
      <c r="RMA75" s="880"/>
      <c r="RMB75" s="880"/>
      <c r="RMC75" s="880"/>
      <c r="RMD75" s="880"/>
      <c r="RME75" s="880"/>
      <c r="RMF75" s="880"/>
      <c r="RMG75" s="880"/>
      <c r="RMH75" s="880"/>
      <c r="RMI75" s="880"/>
      <c r="RMJ75" s="880"/>
      <c r="RMK75" s="880"/>
      <c r="RML75" s="880"/>
      <c r="RMM75" s="880"/>
      <c r="RMN75" s="880"/>
      <c r="RMO75" s="880"/>
      <c r="RMP75" s="880"/>
      <c r="RMQ75" s="880"/>
      <c r="RMR75" s="880"/>
      <c r="RMS75" s="880"/>
      <c r="RMT75" s="880"/>
      <c r="RMU75" s="880"/>
      <c r="RMV75" s="880"/>
      <c r="RMW75" s="880"/>
      <c r="RMX75" s="880"/>
      <c r="RMY75" s="880"/>
      <c r="RMZ75" s="880"/>
      <c r="RNA75" s="880"/>
      <c r="RNB75" s="880"/>
      <c r="RNC75" s="880"/>
      <c r="RND75" s="880"/>
      <c r="RNE75" s="880"/>
      <c r="RNF75" s="880"/>
      <c r="RNG75" s="880"/>
      <c r="RNH75" s="880"/>
      <c r="RNI75" s="880"/>
      <c r="RNJ75" s="880"/>
      <c r="RNK75" s="880"/>
      <c r="RNL75" s="880"/>
      <c r="RNM75" s="880"/>
      <c r="RNN75" s="880"/>
      <c r="RNO75" s="880"/>
      <c r="RNP75" s="880"/>
      <c r="RNQ75" s="880"/>
      <c r="RNR75" s="880"/>
      <c r="RNS75" s="880"/>
      <c r="RNT75" s="880"/>
      <c r="RNU75" s="880"/>
      <c r="RNV75" s="880"/>
      <c r="RNW75" s="880"/>
      <c r="RNX75" s="880"/>
      <c r="RNY75" s="880"/>
      <c r="RNZ75" s="880"/>
      <c r="ROA75" s="880"/>
      <c r="ROB75" s="880"/>
      <c r="ROC75" s="880"/>
      <c r="ROD75" s="880"/>
      <c r="ROE75" s="880"/>
      <c r="ROF75" s="880"/>
      <c r="ROG75" s="880"/>
      <c r="ROH75" s="880"/>
      <c r="ROI75" s="880"/>
      <c r="ROJ75" s="880"/>
      <c r="ROK75" s="880"/>
      <c r="ROL75" s="880"/>
      <c r="ROM75" s="880"/>
      <c r="RON75" s="880"/>
      <c r="ROO75" s="880"/>
      <c r="ROP75" s="880"/>
      <c r="ROQ75" s="880"/>
      <c r="ROR75" s="880"/>
      <c r="ROS75" s="880"/>
      <c r="ROT75" s="880"/>
      <c r="ROU75" s="880"/>
      <c r="ROV75" s="880"/>
      <c r="ROW75" s="880"/>
      <c r="ROX75" s="880"/>
      <c r="ROY75" s="880"/>
      <c r="ROZ75" s="880"/>
      <c r="RPA75" s="880"/>
      <c r="RPB75" s="880"/>
      <c r="RPC75" s="880"/>
      <c r="RPD75" s="880"/>
      <c r="RPE75" s="880"/>
      <c r="RPF75" s="880"/>
      <c r="RPG75" s="880"/>
      <c r="RPH75" s="880"/>
      <c r="RPI75" s="880"/>
      <c r="RPJ75" s="880"/>
      <c r="RPK75" s="880"/>
      <c r="RPL75" s="880"/>
      <c r="RPM75" s="880"/>
      <c r="RPN75" s="880"/>
      <c r="RPO75" s="880"/>
      <c r="RPP75" s="880"/>
      <c r="RPQ75" s="880"/>
      <c r="RPR75" s="880"/>
      <c r="RPS75" s="880"/>
      <c r="RPT75" s="880"/>
      <c r="RPU75" s="880"/>
      <c r="RPV75" s="880"/>
      <c r="RPW75" s="880"/>
      <c r="RPX75" s="880"/>
      <c r="RPY75" s="880"/>
      <c r="RPZ75" s="880"/>
      <c r="RQA75" s="880"/>
      <c r="RQB75" s="880"/>
      <c r="RQC75" s="880"/>
      <c r="RQD75" s="880"/>
      <c r="RQE75" s="880"/>
      <c r="RQF75" s="880"/>
      <c r="RQG75" s="880"/>
      <c r="RQH75" s="880"/>
      <c r="RQI75" s="880"/>
      <c r="RQJ75" s="880"/>
      <c r="RQK75" s="880"/>
      <c r="RQL75" s="880"/>
      <c r="RQM75" s="880"/>
      <c r="RQN75" s="880"/>
      <c r="RQO75" s="880"/>
      <c r="RQP75" s="880"/>
      <c r="RQQ75" s="880"/>
      <c r="RQR75" s="880"/>
      <c r="RQS75" s="880"/>
      <c r="RQT75" s="880"/>
      <c r="RQU75" s="880"/>
      <c r="RQV75" s="880"/>
      <c r="RQW75" s="880"/>
      <c r="RQX75" s="880"/>
      <c r="RQY75" s="880"/>
      <c r="RQZ75" s="880"/>
      <c r="RRA75" s="880"/>
      <c r="RRB75" s="880"/>
      <c r="RRC75" s="880"/>
      <c r="RRD75" s="880"/>
      <c r="RRE75" s="880"/>
      <c r="RRF75" s="880"/>
      <c r="RRG75" s="880"/>
      <c r="RRH75" s="880"/>
      <c r="RRI75" s="880"/>
      <c r="RRJ75" s="880"/>
      <c r="RRK75" s="880"/>
      <c r="RRL75" s="880"/>
      <c r="RRM75" s="880"/>
      <c r="RRN75" s="880"/>
      <c r="RRO75" s="880"/>
      <c r="RRP75" s="880"/>
      <c r="RRQ75" s="880"/>
      <c r="RRR75" s="880"/>
      <c r="RRS75" s="880"/>
      <c r="RRT75" s="880"/>
      <c r="RRU75" s="880"/>
      <c r="RRV75" s="880"/>
      <c r="RRW75" s="880"/>
      <c r="RRX75" s="880"/>
      <c r="RRY75" s="880"/>
      <c r="RRZ75" s="880"/>
      <c r="RSA75" s="880"/>
      <c r="RSB75" s="880"/>
      <c r="RSC75" s="880"/>
      <c r="RSD75" s="880"/>
      <c r="RSE75" s="880"/>
      <c r="RSF75" s="880"/>
      <c r="RSG75" s="880"/>
      <c r="RSH75" s="880"/>
      <c r="RSI75" s="880"/>
      <c r="RSJ75" s="880"/>
      <c r="RSK75" s="880"/>
      <c r="RSL75" s="880"/>
      <c r="RSM75" s="880"/>
      <c r="RSN75" s="880"/>
      <c r="RSO75" s="880"/>
      <c r="RSP75" s="880"/>
      <c r="RSQ75" s="880"/>
      <c r="RSR75" s="880"/>
      <c r="RSS75" s="880"/>
      <c r="RST75" s="880"/>
      <c r="RSU75" s="880"/>
      <c r="RSV75" s="880"/>
      <c r="RSW75" s="880"/>
      <c r="RSX75" s="880"/>
      <c r="RSY75" s="880"/>
      <c r="RSZ75" s="880"/>
      <c r="RTA75" s="880"/>
      <c r="RTB75" s="880"/>
      <c r="RTC75" s="880"/>
      <c r="RTD75" s="880"/>
      <c r="RTE75" s="880"/>
      <c r="RTF75" s="880"/>
      <c r="RTG75" s="880"/>
      <c r="RTH75" s="880"/>
      <c r="RTI75" s="880"/>
      <c r="RTJ75" s="880"/>
      <c r="RTK75" s="880"/>
      <c r="RTL75" s="880"/>
      <c r="RTM75" s="880"/>
      <c r="RTN75" s="880"/>
      <c r="RTO75" s="880"/>
      <c r="RTP75" s="880"/>
      <c r="RTQ75" s="880"/>
      <c r="RTR75" s="880"/>
      <c r="RTS75" s="880"/>
      <c r="RTT75" s="880"/>
      <c r="RTU75" s="880"/>
      <c r="RTV75" s="880"/>
      <c r="RTW75" s="880"/>
      <c r="RTX75" s="880"/>
      <c r="RTY75" s="880"/>
      <c r="RTZ75" s="880"/>
      <c r="RUA75" s="880"/>
      <c r="RUB75" s="880"/>
      <c r="RUC75" s="880"/>
      <c r="RUD75" s="880"/>
      <c r="RUE75" s="880"/>
      <c r="RUF75" s="880"/>
      <c r="RUG75" s="880"/>
      <c r="RUH75" s="880"/>
      <c r="RUI75" s="880"/>
      <c r="RUJ75" s="880"/>
      <c r="RUK75" s="880"/>
      <c r="RUL75" s="880"/>
      <c r="RUM75" s="880"/>
      <c r="RUN75" s="880"/>
      <c r="RUO75" s="880"/>
      <c r="RUP75" s="880"/>
      <c r="RUQ75" s="880"/>
      <c r="RUR75" s="880"/>
      <c r="RUS75" s="880"/>
      <c r="RUT75" s="880"/>
      <c r="RUU75" s="880"/>
      <c r="RUV75" s="880"/>
      <c r="RUW75" s="880"/>
      <c r="RUX75" s="880"/>
      <c r="RUY75" s="880"/>
      <c r="RUZ75" s="880"/>
      <c r="RVA75" s="880"/>
      <c r="RVB75" s="880"/>
      <c r="RVC75" s="880"/>
      <c r="RVD75" s="880"/>
      <c r="RVE75" s="880"/>
      <c r="RVF75" s="880"/>
      <c r="RVG75" s="880"/>
      <c r="RVH75" s="880"/>
      <c r="RVI75" s="880"/>
      <c r="RVJ75" s="880"/>
      <c r="RVK75" s="880"/>
      <c r="RVL75" s="880"/>
      <c r="RVM75" s="880"/>
      <c r="RVN75" s="880"/>
      <c r="RVO75" s="880"/>
      <c r="RVP75" s="880"/>
      <c r="RVQ75" s="880"/>
      <c r="RVR75" s="880"/>
      <c r="RVS75" s="880"/>
      <c r="RVT75" s="880"/>
      <c r="RVU75" s="880"/>
      <c r="RVV75" s="880"/>
      <c r="RVW75" s="880"/>
      <c r="RVX75" s="880"/>
      <c r="RVY75" s="880"/>
      <c r="RVZ75" s="880"/>
      <c r="RWA75" s="880"/>
      <c r="RWB75" s="880"/>
      <c r="RWC75" s="880"/>
      <c r="RWD75" s="880"/>
      <c r="RWE75" s="880"/>
      <c r="RWF75" s="880"/>
      <c r="RWG75" s="880"/>
      <c r="RWH75" s="880"/>
      <c r="RWI75" s="880"/>
      <c r="RWJ75" s="880"/>
      <c r="RWK75" s="880"/>
      <c r="RWL75" s="880"/>
      <c r="RWM75" s="880"/>
      <c r="RWN75" s="880"/>
      <c r="RWO75" s="880"/>
      <c r="RWP75" s="880"/>
      <c r="RWQ75" s="880"/>
      <c r="RWR75" s="880"/>
      <c r="RWS75" s="880"/>
      <c r="RWT75" s="880"/>
      <c r="RWU75" s="880"/>
      <c r="RWV75" s="880"/>
      <c r="RWW75" s="880"/>
      <c r="RWX75" s="880"/>
      <c r="RWY75" s="880"/>
      <c r="RWZ75" s="880"/>
      <c r="RXA75" s="880"/>
      <c r="RXB75" s="880"/>
      <c r="RXC75" s="880"/>
      <c r="RXD75" s="880"/>
      <c r="RXE75" s="880"/>
      <c r="RXF75" s="880"/>
      <c r="RXG75" s="880"/>
      <c r="RXH75" s="880"/>
      <c r="RXI75" s="880"/>
      <c r="RXJ75" s="880"/>
      <c r="RXK75" s="880"/>
      <c r="RXL75" s="880"/>
      <c r="RXM75" s="880"/>
      <c r="RXN75" s="880"/>
      <c r="RXO75" s="880"/>
      <c r="RXP75" s="880"/>
      <c r="RXQ75" s="880"/>
      <c r="RXR75" s="880"/>
      <c r="RXS75" s="880"/>
      <c r="RXT75" s="880"/>
      <c r="RXU75" s="880"/>
      <c r="RXV75" s="880"/>
      <c r="RXW75" s="880"/>
      <c r="RXX75" s="880"/>
      <c r="RXY75" s="880"/>
      <c r="RXZ75" s="880"/>
      <c r="RYA75" s="880"/>
      <c r="RYB75" s="880"/>
      <c r="RYC75" s="880"/>
      <c r="RYD75" s="880"/>
      <c r="RYE75" s="880"/>
      <c r="RYF75" s="880"/>
      <c r="RYG75" s="880"/>
      <c r="RYH75" s="880"/>
      <c r="RYI75" s="880"/>
      <c r="RYJ75" s="880"/>
      <c r="RYK75" s="880"/>
      <c r="RYL75" s="880"/>
      <c r="RYM75" s="880"/>
      <c r="RYN75" s="880"/>
      <c r="RYO75" s="880"/>
      <c r="RYP75" s="880"/>
      <c r="RYQ75" s="880"/>
      <c r="RYR75" s="880"/>
      <c r="RYS75" s="880"/>
      <c r="RYT75" s="880"/>
      <c r="RYU75" s="880"/>
      <c r="RYV75" s="880"/>
      <c r="RYW75" s="880"/>
      <c r="RYX75" s="880"/>
      <c r="RYY75" s="880"/>
      <c r="RYZ75" s="880"/>
      <c r="RZA75" s="880"/>
      <c r="RZB75" s="880"/>
      <c r="RZC75" s="880"/>
      <c r="RZD75" s="880"/>
      <c r="RZE75" s="880"/>
      <c r="RZF75" s="880"/>
      <c r="RZG75" s="880"/>
      <c r="RZH75" s="880"/>
      <c r="RZI75" s="880"/>
      <c r="RZJ75" s="880"/>
      <c r="RZK75" s="880"/>
      <c r="RZL75" s="880"/>
      <c r="RZM75" s="880"/>
      <c r="RZN75" s="880"/>
      <c r="RZO75" s="880"/>
      <c r="RZP75" s="880"/>
      <c r="RZQ75" s="880"/>
      <c r="RZR75" s="880"/>
      <c r="RZS75" s="880"/>
      <c r="RZT75" s="880"/>
      <c r="RZU75" s="880"/>
      <c r="RZV75" s="880"/>
      <c r="RZW75" s="880"/>
      <c r="RZX75" s="880"/>
      <c r="RZY75" s="880"/>
      <c r="RZZ75" s="880"/>
      <c r="SAA75" s="880"/>
      <c r="SAB75" s="880"/>
      <c r="SAC75" s="880"/>
      <c r="SAD75" s="880"/>
      <c r="SAE75" s="880"/>
      <c r="SAF75" s="880"/>
      <c r="SAG75" s="880"/>
      <c r="SAH75" s="880"/>
      <c r="SAI75" s="880"/>
      <c r="SAJ75" s="880"/>
      <c r="SAK75" s="880"/>
      <c r="SAL75" s="880"/>
      <c r="SAM75" s="880"/>
      <c r="SAN75" s="880"/>
      <c r="SAO75" s="880"/>
      <c r="SAP75" s="880"/>
      <c r="SAQ75" s="880"/>
      <c r="SAR75" s="880"/>
      <c r="SAS75" s="880"/>
      <c r="SAT75" s="880"/>
      <c r="SAU75" s="880"/>
      <c r="SAV75" s="880"/>
      <c r="SAW75" s="880"/>
      <c r="SAX75" s="880"/>
      <c r="SAY75" s="880"/>
      <c r="SAZ75" s="880"/>
      <c r="SBA75" s="880"/>
      <c r="SBB75" s="880"/>
      <c r="SBC75" s="880"/>
      <c r="SBD75" s="880"/>
      <c r="SBE75" s="880"/>
      <c r="SBF75" s="880"/>
      <c r="SBG75" s="880"/>
      <c r="SBH75" s="880"/>
      <c r="SBI75" s="880"/>
      <c r="SBJ75" s="880"/>
      <c r="SBK75" s="880"/>
      <c r="SBL75" s="880"/>
      <c r="SBM75" s="880"/>
      <c r="SBN75" s="880"/>
      <c r="SBO75" s="880"/>
      <c r="SBP75" s="880"/>
      <c r="SBQ75" s="880"/>
      <c r="SBR75" s="880"/>
      <c r="SBS75" s="880"/>
      <c r="SBT75" s="880"/>
      <c r="SBU75" s="880"/>
      <c r="SBV75" s="880"/>
      <c r="SBW75" s="880"/>
      <c r="SBX75" s="880"/>
      <c r="SBY75" s="880"/>
      <c r="SBZ75" s="880"/>
      <c r="SCA75" s="880"/>
      <c r="SCB75" s="880"/>
      <c r="SCC75" s="880"/>
      <c r="SCD75" s="880"/>
      <c r="SCE75" s="880"/>
      <c r="SCF75" s="880"/>
      <c r="SCG75" s="880"/>
      <c r="SCH75" s="880"/>
      <c r="SCI75" s="880"/>
      <c r="SCJ75" s="880"/>
      <c r="SCK75" s="880"/>
      <c r="SCL75" s="880"/>
      <c r="SCM75" s="880"/>
      <c r="SCN75" s="880"/>
      <c r="SCO75" s="880"/>
      <c r="SCP75" s="880"/>
      <c r="SCQ75" s="880"/>
      <c r="SCR75" s="880"/>
      <c r="SCS75" s="880"/>
      <c r="SCT75" s="880"/>
      <c r="SCU75" s="880"/>
      <c r="SCV75" s="880"/>
      <c r="SCW75" s="880"/>
      <c r="SCX75" s="880"/>
      <c r="SCY75" s="880"/>
      <c r="SCZ75" s="880"/>
      <c r="SDA75" s="880"/>
      <c r="SDB75" s="880"/>
      <c r="SDC75" s="880"/>
      <c r="SDD75" s="880"/>
      <c r="SDE75" s="880"/>
      <c r="SDF75" s="880"/>
      <c r="SDG75" s="880"/>
      <c r="SDH75" s="880"/>
      <c r="SDI75" s="880"/>
      <c r="SDJ75" s="880"/>
      <c r="SDK75" s="880"/>
      <c r="SDL75" s="880"/>
      <c r="SDM75" s="880"/>
      <c r="SDN75" s="880"/>
      <c r="SDO75" s="880"/>
      <c r="SDP75" s="880"/>
      <c r="SDQ75" s="880"/>
      <c r="SDR75" s="880"/>
      <c r="SDS75" s="880"/>
      <c r="SDT75" s="880"/>
      <c r="SDU75" s="880"/>
      <c r="SDV75" s="880"/>
      <c r="SDW75" s="880"/>
      <c r="SDX75" s="880"/>
      <c r="SDY75" s="880"/>
      <c r="SDZ75" s="880"/>
      <c r="SEA75" s="880"/>
      <c r="SEB75" s="880"/>
      <c r="SEC75" s="880"/>
      <c r="SED75" s="880"/>
      <c r="SEE75" s="880"/>
      <c r="SEF75" s="880"/>
      <c r="SEG75" s="880"/>
      <c r="SEH75" s="880"/>
      <c r="SEI75" s="880"/>
      <c r="SEJ75" s="880"/>
      <c r="SEK75" s="880"/>
      <c r="SEL75" s="880"/>
      <c r="SEM75" s="880"/>
      <c r="SEN75" s="880"/>
      <c r="SEO75" s="880"/>
      <c r="SEP75" s="880"/>
      <c r="SEQ75" s="880"/>
      <c r="SER75" s="880"/>
      <c r="SES75" s="880"/>
      <c r="SET75" s="880"/>
      <c r="SEU75" s="880"/>
      <c r="SEV75" s="880"/>
      <c r="SEW75" s="880"/>
      <c r="SEX75" s="880"/>
      <c r="SEY75" s="880"/>
      <c r="SEZ75" s="880"/>
      <c r="SFA75" s="880"/>
      <c r="SFB75" s="880"/>
      <c r="SFC75" s="880"/>
      <c r="SFD75" s="880"/>
      <c r="SFE75" s="880"/>
      <c r="SFF75" s="880"/>
      <c r="SFG75" s="880"/>
      <c r="SFH75" s="880"/>
      <c r="SFI75" s="880"/>
      <c r="SFJ75" s="880"/>
      <c r="SFK75" s="880"/>
      <c r="SFL75" s="880"/>
      <c r="SFM75" s="880"/>
      <c r="SFN75" s="880"/>
      <c r="SFO75" s="880"/>
      <c r="SFP75" s="880"/>
      <c r="SFQ75" s="880"/>
      <c r="SFR75" s="880"/>
      <c r="SFS75" s="880"/>
      <c r="SFT75" s="880"/>
      <c r="SFU75" s="880"/>
      <c r="SFV75" s="880"/>
      <c r="SFW75" s="880"/>
      <c r="SFX75" s="880"/>
      <c r="SFY75" s="880"/>
      <c r="SFZ75" s="880"/>
      <c r="SGA75" s="880"/>
      <c r="SGB75" s="880"/>
      <c r="SGC75" s="880"/>
      <c r="SGD75" s="880"/>
      <c r="SGE75" s="880"/>
      <c r="SGF75" s="880"/>
      <c r="SGG75" s="880"/>
      <c r="SGH75" s="880"/>
      <c r="SGI75" s="880"/>
      <c r="SGJ75" s="880"/>
      <c r="SGK75" s="880"/>
      <c r="SGL75" s="880"/>
      <c r="SGM75" s="880"/>
      <c r="SGN75" s="880"/>
      <c r="SGO75" s="880"/>
      <c r="SGP75" s="880"/>
      <c r="SGQ75" s="880"/>
      <c r="SGR75" s="880"/>
      <c r="SGS75" s="880"/>
      <c r="SGT75" s="880"/>
      <c r="SGU75" s="880"/>
      <c r="SGV75" s="880"/>
      <c r="SGW75" s="880"/>
      <c r="SGX75" s="880"/>
      <c r="SGY75" s="880"/>
      <c r="SGZ75" s="880"/>
      <c r="SHA75" s="880"/>
      <c r="SHB75" s="880"/>
      <c r="SHC75" s="880"/>
      <c r="SHD75" s="880"/>
      <c r="SHE75" s="880"/>
      <c r="SHF75" s="880"/>
      <c r="SHG75" s="880"/>
      <c r="SHH75" s="880"/>
      <c r="SHI75" s="880"/>
      <c r="SHJ75" s="880"/>
      <c r="SHK75" s="880"/>
      <c r="SHL75" s="880"/>
      <c r="SHM75" s="880"/>
      <c r="SHN75" s="880"/>
      <c r="SHO75" s="880"/>
      <c r="SHP75" s="880"/>
      <c r="SHQ75" s="880"/>
      <c r="SHR75" s="880"/>
      <c r="SHS75" s="880"/>
      <c r="SHT75" s="880"/>
      <c r="SHU75" s="880"/>
      <c r="SHV75" s="880"/>
      <c r="SHW75" s="880"/>
      <c r="SHX75" s="880"/>
      <c r="SHY75" s="880"/>
      <c r="SHZ75" s="880"/>
      <c r="SIA75" s="880"/>
      <c r="SIB75" s="880"/>
      <c r="SIC75" s="880"/>
      <c r="SID75" s="880"/>
      <c r="SIE75" s="880"/>
      <c r="SIF75" s="880"/>
      <c r="SIG75" s="880"/>
      <c r="SIH75" s="880"/>
      <c r="SII75" s="880"/>
      <c r="SIJ75" s="880"/>
      <c r="SIK75" s="880"/>
      <c r="SIL75" s="880"/>
      <c r="SIM75" s="880"/>
      <c r="SIN75" s="880"/>
      <c r="SIO75" s="880"/>
      <c r="SIP75" s="880"/>
      <c r="SIQ75" s="880"/>
      <c r="SIR75" s="880"/>
      <c r="SIS75" s="880"/>
      <c r="SIT75" s="880"/>
      <c r="SIU75" s="880"/>
      <c r="SIV75" s="880"/>
      <c r="SIW75" s="880"/>
      <c r="SIX75" s="880"/>
      <c r="SIY75" s="880"/>
      <c r="SIZ75" s="880"/>
      <c r="SJA75" s="880"/>
      <c r="SJB75" s="880"/>
      <c r="SJC75" s="880"/>
      <c r="SJD75" s="880"/>
      <c r="SJE75" s="880"/>
      <c r="SJF75" s="880"/>
      <c r="SJG75" s="880"/>
      <c r="SJH75" s="880"/>
      <c r="SJI75" s="880"/>
      <c r="SJJ75" s="880"/>
      <c r="SJK75" s="880"/>
      <c r="SJL75" s="880"/>
      <c r="SJM75" s="880"/>
      <c r="SJN75" s="880"/>
      <c r="SJO75" s="880"/>
      <c r="SJP75" s="880"/>
      <c r="SJQ75" s="880"/>
      <c r="SJR75" s="880"/>
      <c r="SJS75" s="880"/>
      <c r="SJT75" s="880"/>
      <c r="SJU75" s="880"/>
      <c r="SJV75" s="880"/>
      <c r="SJW75" s="880"/>
      <c r="SJX75" s="880"/>
      <c r="SJY75" s="880"/>
      <c r="SJZ75" s="880"/>
      <c r="SKA75" s="880"/>
      <c r="SKB75" s="880"/>
      <c r="SKC75" s="880"/>
      <c r="SKD75" s="880"/>
      <c r="SKE75" s="880"/>
      <c r="SKF75" s="880"/>
      <c r="SKG75" s="880"/>
      <c r="SKH75" s="880"/>
      <c r="SKI75" s="880"/>
      <c r="SKJ75" s="880"/>
      <c r="SKK75" s="880"/>
      <c r="SKL75" s="880"/>
      <c r="SKM75" s="880"/>
      <c r="SKN75" s="880"/>
      <c r="SKO75" s="880"/>
      <c r="SKP75" s="880"/>
      <c r="SKQ75" s="880"/>
      <c r="SKR75" s="880"/>
      <c r="SKS75" s="880"/>
      <c r="SKT75" s="880"/>
      <c r="SKU75" s="880"/>
      <c r="SKV75" s="880"/>
      <c r="SKW75" s="880"/>
      <c r="SKX75" s="880"/>
      <c r="SKY75" s="880"/>
      <c r="SKZ75" s="880"/>
      <c r="SLA75" s="880"/>
      <c r="SLB75" s="880"/>
      <c r="SLC75" s="880"/>
      <c r="SLD75" s="880"/>
      <c r="SLE75" s="880"/>
      <c r="SLF75" s="880"/>
      <c r="SLG75" s="880"/>
      <c r="SLH75" s="880"/>
      <c r="SLI75" s="880"/>
      <c r="SLJ75" s="880"/>
      <c r="SLK75" s="880"/>
      <c r="SLL75" s="880"/>
      <c r="SLM75" s="880"/>
      <c r="SLN75" s="880"/>
      <c r="SLO75" s="880"/>
      <c r="SLP75" s="880"/>
      <c r="SLQ75" s="880"/>
      <c r="SLR75" s="880"/>
      <c r="SLS75" s="880"/>
      <c r="SLT75" s="880"/>
      <c r="SLU75" s="880"/>
      <c r="SLV75" s="880"/>
      <c r="SLW75" s="880"/>
      <c r="SLX75" s="880"/>
      <c r="SLY75" s="880"/>
      <c r="SLZ75" s="880"/>
      <c r="SMA75" s="880"/>
      <c r="SMB75" s="880"/>
      <c r="SMC75" s="880"/>
      <c r="SMD75" s="880"/>
      <c r="SME75" s="880"/>
      <c r="SMF75" s="880"/>
      <c r="SMG75" s="880"/>
      <c r="SMH75" s="880"/>
      <c r="SMI75" s="880"/>
      <c r="SMJ75" s="880"/>
      <c r="SMK75" s="880"/>
      <c r="SML75" s="880"/>
      <c r="SMM75" s="880"/>
      <c r="SMN75" s="880"/>
      <c r="SMO75" s="880"/>
      <c r="SMP75" s="880"/>
      <c r="SMQ75" s="880"/>
      <c r="SMR75" s="880"/>
      <c r="SMS75" s="880"/>
      <c r="SMT75" s="880"/>
      <c r="SMU75" s="880"/>
      <c r="SMV75" s="880"/>
      <c r="SMW75" s="880"/>
      <c r="SMX75" s="880"/>
      <c r="SMY75" s="880"/>
      <c r="SMZ75" s="880"/>
      <c r="SNA75" s="880"/>
      <c r="SNB75" s="880"/>
      <c r="SNC75" s="880"/>
      <c r="SND75" s="880"/>
      <c r="SNE75" s="880"/>
      <c r="SNF75" s="880"/>
      <c r="SNG75" s="880"/>
      <c r="SNH75" s="880"/>
      <c r="SNI75" s="880"/>
      <c r="SNJ75" s="880"/>
      <c r="SNK75" s="880"/>
      <c r="SNL75" s="880"/>
      <c r="SNM75" s="880"/>
      <c r="SNN75" s="880"/>
      <c r="SNO75" s="880"/>
      <c r="SNP75" s="880"/>
      <c r="SNQ75" s="880"/>
      <c r="SNR75" s="880"/>
      <c r="SNS75" s="880"/>
      <c r="SNT75" s="880"/>
      <c r="SNU75" s="880"/>
      <c r="SNV75" s="880"/>
      <c r="SNW75" s="880"/>
      <c r="SNX75" s="880"/>
      <c r="SNY75" s="880"/>
      <c r="SNZ75" s="880"/>
      <c r="SOA75" s="880"/>
      <c r="SOB75" s="880"/>
      <c r="SOC75" s="880"/>
      <c r="SOD75" s="880"/>
      <c r="SOE75" s="880"/>
      <c r="SOF75" s="880"/>
      <c r="SOG75" s="880"/>
      <c r="SOH75" s="880"/>
      <c r="SOI75" s="880"/>
      <c r="SOJ75" s="880"/>
      <c r="SOK75" s="880"/>
      <c r="SOL75" s="880"/>
      <c r="SOM75" s="880"/>
      <c r="SON75" s="880"/>
      <c r="SOO75" s="880"/>
      <c r="SOP75" s="880"/>
      <c r="SOQ75" s="880"/>
      <c r="SOR75" s="880"/>
      <c r="SOS75" s="880"/>
      <c r="SOT75" s="880"/>
      <c r="SOU75" s="880"/>
      <c r="SOV75" s="880"/>
      <c r="SOW75" s="880"/>
      <c r="SOX75" s="880"/>
      <c r="SOY75" s="880"/>
      <c r="SOZ75" s="880"/>
      <c r="SPA75" s="880"/>
      <c r="SPB75" s="880"/>
      <c r="SPC75" s="880"/>
      <c r="SPD75" s="880"/>
      <c r="SPE75" s="880"/>
      <c r="SPF75" s="880"/>
      <c r="SPG75" s="880"/>
      <c r="SPH75" s="880"/>
      <c r="SPI75" s="880"/>
      <c r="SPJ75" s="880"/>
      <c r="SPK75" s="880"/>
      <c r="SPL75" s="880"/>
      <c r="SPM75" s="880"/>
      <c r="SPN75" s="880"/>
      <c r="SPO75" s="880"/>
      <c r="SPP75" s="880"/>
      <c r="SPQ75" s="880"/>
      <c r="SPR75" s="880"/>
      <c r="SPS75" s="880"/>
      <c r="SPT75" s="880"/>
      <c r="SPU75" s="880"/>
      <c r="SPV75" s="880"/>
      <c r="SPW75" s="880"/>
      <c r="SPX75" s="880"/>
      <c r="SPY75" s="880"/>
      <c r="SPZ75" s="880"/>
      <c r="SQA75" s="880"/>
      <c r="SQB75" s="880"/>
      <c r="SQC75" s="880"/>
      <c r="SQD75" s="880"/>
      <c r="SQE75" s="880"/>
      <c r="SQF75" s="880"/>
      <c r="SQG75" s="880"/>
      <c r="SQH75" s="880"/>
      <c r="SQI75" s="880"/>
      <c r="SQJ75" s="880"/>
      <c r="SQK75" s="880"/>
      <c r="SQL75" s="880"/>
      <c r="SQM75" s="880"/>
      <c r="SQN75" s="880"/>
      <c r="SQO75" s="880"/>
      <c r="SQP75" s="880"/>
      <c r="SQQ75" s="880"/>
      <c r="SQR75" s="880"/>
      <c r="SQS75" s="880"/>
      <c r="SQT75" s="880"/>
      <c r="SQU75" s="880"/>
      <c r="SQV75" s="880"/>
      <c r="SQW75" s="880"/>
      <c r="SQX75" s="880"/>
      <c r="SQY75" s="880"/>
      <c r="SRA75" s="880"/>
      <c r="SRB75" s="880"/>
      <c r="SRC75" s="880"/>
      <c r="SRD75" s="880"/>
      <c r="SRE75" s="880"/>
      <c r="SRF75" s="880"/>
      <c r="SRG75" s="880"/>
      <c r="SRH75" s="880"/>
      <c r="SRI75" s="880"/>
      <c r="SRJ75" s="880"/>
      <c r="SRK75" s="880"/>
      <c r="SRL75" s="880"/>
      <c r="SRM75" s="880"/>
      <c r="SRN75" s="880"/>
      <c r="SRO75" s="880"/>
      <c r="SRP75" s="880"/>
      <c r="SRQ75" s="880"/>
      <c r="SRR75" s="880"/>
      <c r="SRS75" s="880"/>
      <c r="SRT75" s="880"/>
      <c r="SRU75" s="880"/>
      <c r="SRV75" s="880"/>
      <c r="SRW75" s="880"/>
      <c r="SRX75" s="880"/>
      <c r="SRY75" s="880"/>
      <c r="SRZ75" s="880"/>
      <c r="SSA75" s="880"/>
      <c r="SSB75" s="880"/>
      <c r="SSC75" s="880"/>
      <c r="SSD75" s="880"/>
      <c r="SSE75" s="880"/>
      <c r="SSF75" s="880"/>
      <c r="SSG75" s="880"/>
      <c r="SSH75" s="880"/>
      <c r="SSI75" s="880"/>
      <c r="SSJ75" s="880"/>
      <c r="SSK75" s="880"/>
      <c r="SSL75" s="880"/>
      <c r="SSM75" s="880"/>
      <c r="SSN75" s="880"/>
      <c r="SSO75" s="880"/>
      <c r="SSP75" s="880"/>
      <c r="SSQ75" s="880"/>
      <c r="SSR75" s="880"/>
      <c r="SSS75" s="880"/>
      <c r="SST75" s="880"/>
      <c r="SSU75" s="880"/>
      <c r="SSV75" s="880"/>
      <c r="SSW75" s="880"/>
      <c r="SSX75" s="880"/>
      <c r="SSY75" s="880"/>
      <c r="SSZ75" s="880"/>
      <c r="STA75" s="880"/>
      <c r="STB75" s="880"/>
      <c r="STC75" s="880"/>
      <c r="STD75" s="880"/>
      <c r="STE75" s="880"/>
      <c r="STF75" s="880"/>
      <c r="STG75" s="880"/>
      <c r="STH75" s="880"/>
      <c r="STI75" s="880"/>
      <c r="STJ75" s="880"/>
      <c r="STK75" s="880"/>
      <c r="STL75" s="880"/>
      <c r="STM75" s="880"/>
      <c r="STN75" s="880"/>
      <c r="STO75" s="880"/>
      <c r="STP75" s="880"/>
      <c r="STQ75" s="880"/>
      <c r="STR75" s="880"/>
      <c r="STS75" s="880"/>
      <c r="STT75" s="880"/>
      <c r="STU75" s="880"/>
      <c r="STV75" s="880"/>
      <c r="STW75" s="880"/>
      <c r="STX75" s="880"/>
      <c r="STY75" s="880"/>
      <c r="STZ75" s="880"/>
      <c r="SUA75" s="880"/>
      <c r="SUB75" s="880"/>
      <c r="SUC75" s="880"/>
      <c r="SUD75" s="880"/>
      <c r="SUE75" s="880"/>
      <c r="SUF75" s="880"/>
      <c r="SUG75" s="880"/>
      <c r="SUH75" s="880"/>
      <c r="SUI75" s="880"/>
      <c r="SUJ75" s="880"/>
      <c r="SUK75" s="880"/>
      <c r="SUL75" s="880"/>
      <c r="SUM75" s="880"/>
      <c r="SUN75" s="880"/>
      <c r="SUO75" s="880"/>
      <c r="SUP75" s="880"/>
      <c r="SUQ75" s="880"/>
      <c r="SUR75" s="880"/>
      <c r="SUS75" s="880"/>
      <c r="SUT75" s="880"/>
      <c r="SUU75" s="880"/>
      <c r="SUV75" s="880"/>
      <c r="SUW75" s="880"/>
      <c r="SUX75" s="880"/>
      <c r="SUY75" s="880"/>
      <c r="SUZ75" s="880"/>
      <c r="SVA75" s="880"/>
      <c r="SVB75" s="880"/>
      <c r="SVC75" s="880"/>
      <c r="SVD75" s="880"/>
      <c r="SVE75" s="880"/>
      <c r="SVF75" s="880"/>
      <c r="SVG75" s="880"/>
      <c r="SVH75" s="880"/>
      <c r="SVI75" s="880"/>
      <c r="SVJ75" s="880"/>
      <c r="SVK75" s="880"/>
      <c r="SVL75" s="880"/>
      <c r="SVM75" s="880"/>
      <c r="SVN75" s="880"/>
      <c r="SVO75" s="880"/>
      <c r="SVP75" s="880"/>
      <c r="SVQ75" s="880"/>
      <c r="SVR75" s="880"/>
      <c r="SVS75" s="880"/>
      <c r="SVT75" s="880"/>
      <c r="SVU75" s="880"/>
      <c r="SVV75" s="880"/>
      <c r="SVW75" s="880"/>
      <c r="SVX75" s="880"/>
      <c r="SVY75" s="880"/>
      <c r="SVZ75" s="880"/>
      <c r="SWA75" s="880"/>
      <c r="SWB75" s="880"/>
      <c r="SWC75" s="880"/>
      <c r="SWD75" s="880"/>
      <c r="SWE75" s="880"/>
      <c r="SWF75" s="880"/>
      <c r="SWG75" s="880"/>
      <c r="SWH75" s="880"/>
      <c r="SWI75" s="880"/>
      <c r="SWJ75" s="880"/>
      <c r="SWK75" s="880"/>
      <c r="SWL75" s="880"/>
      <c r="SWM75" s="880"/>
      <c r="SWN75" s="880"/>
      <c r="SWO75" s="880"/>
      <c r="SWP75" s="880"/>
      <c r="SWQ75" s="880"/>
      <c r="SWR75" s="880"/>
      <c r="SWS75" s="880"/>
      <c r="SWT75" s="880"/>
      <c r="SWU75" s="880"/>
      <c r="SWV75" s="880"/>
      <c r="SWW75" s="880"/>
      <c r="SWX75" s="880"/>
      <c r="SWY75" s="880"/>
      <c r="SWZ75" s="880"/>
      <c r="SXA75" s="880"/>
      <c r="SXB75" s="880"/>
      <c r="SXC75" s="880"/>
      <c r="SXD75" s="880"/>
      <c r="SXE75" s="880"/>
      <c r="SXF75" s="880"/>
      <c r="SXG75" s="880"/>
      <c r="SXH75" s="880"/>
      <c r="SXI75" s="880"/>
      <c r="SXJ75" s="880"/>
      <c r="SXK75" s="880"/>
      <c r="SXL75" s="880"/>
      <c r="SXM75" s="880"/>
      <c r="SXN75" s="880"/>
      <c r="SXO75" s="880"/>
      <c r="SXP75" s="880"/>
      <c r="SXQ75" s="880"/>
      <c r="SXR75" s="880"/>
      <c r="SXS75" s="880"/>
      <c r="SXT75" s="880"/>
      <c r="SXU75" s="880"/>
      <c r="SXV75" s="880"/>
      <c r="SXW75" s="880"/>
      <c r="SXX75" s="880"/>
      <c r="SXY75" s="880"/>
      <c r="SXZ75" s="880"/>
      <c r="SYA75" s="880"/>
      <c r="SYB75" s="880"/>
      <c r="SYC75" s="880"/>
      <c r="SYD75" s="880"/>
      <c r="SYE75" s="880"/>
      <c r="SYF75" s="880"/>
      <c r="SYG75" s="880"/>
      <c r="SYH75" s="880"/>
      <c r="SYI75" s="880"/>
      <c r="SYJ75" s="880"/>
      <c r="SYK75" s="880"/>
      <c r="SYL75" s="880"/>
      <c r="SYM75" s="880"/>
      <c r="SYN75" s="880"/>
      <c r="SYO75" s="880"/>
      <c r="SYP75" s="880"/>
      <c r="SYQ75" s="880"/>
      <c r="SYR75" s="880"/>
      <c r="SYS75" s="880"/>
      <c r="SYT75" s="880"/>
      <c r="SYU75" s="880"/>
      <c r="SYV75" s="880"/>
      <c r="SYW75" s="880"/>
      <c r="SYX75" s="880"/>
      <c r="SYY75" s="880"/>
      <c r="SYZ75" s="880"/>
      <c r="SZA75" s="880"/>
      <c r="SZB75" s="880"/>
      <c r="SZC75" s="880"/>
      <c r="SZD75" s="880"/>
      <c r="SZE75" s="880"/>
      <c r="SZF75" s="880"/>
      <c r="SZG75" s="880"/>
      <c r="SZH75" s="880"/>
      <c r="SZI75" s="880"/>
      <c r="SZJ75" s="880"/>
      <c r="SZK75" s="880"/>
      <c r="SZL75" s="880"/>
      <c r="SZM75" s="880"/>
      <c r="SZN75" s="880"/>
      <c r="SZO75" s="880"/>
      <c r="SZP75" s="880"/>
      <c r="SZQ75" s="880"/>
      <c r="SZR75" s="880"/>
      <c r="SZS75" s="880"/>
      <c r="SZT75" s="880"/>
      <c r="SZU75" s="880"/>
      <c r="SZV75" s="880"/>
      <c r="SZW75" s="880"/>
      <c r="SZX75" s="880"/>
      <c r="SZY75" s="880"/>
      <c r="SZZ75" s="880"/>
      <c r="TAA75" s="880"/>
      <c r="TAB75" s="880"/>
      <c r="TAC75" s="880"/>
      <c r="TAD75" s="880"/>
      <c r="TAE75" s="880"/>
      <c r="TAF75" s="880"/>
      <c r="TAG75" s="880"/>
      <c r="TAH75" s="880"/>
      <c r="TAI75" s="880"/>
      <c r="TAJ75" s="880"/>
      <c r="TAK75" s="880"/>
      <c r="TAL75" s="880"/>
      <c r="TAM75" s="880"/>
      <c r="TAN75" s="880"/>
      <c r="TAO75" s="880"/>
      <c r="TAP75" s="880"/>
      <c r="TAQ75" s="880"/>
      <c r="TAR75" s="880"/>
      <c r="TAS75" s="880"/>
      <c r="TAT75" s="880"/>
      <c r="TAU75" s="880"/>
      <c r="TAV75" s="880"/>
      <c r="TAW75" s="880"/>
      <c r="TAX75" s="880"/>
      <c r="TAY75" s="880"/>
      <c r="TAZ75" s="880"/>
      <c r="TBA75" s="880"/>
      <c r="TBB75" s="880"/>
      <c r="TBC75" s="880"/>
      <c r="TBD75" s="880"/>
      <c r="TBE75" s="880"/>
      <c r="TBF75" s="880"/>
      <c r="TBG75" s="880"/>
      <c r="TBH75" s="880"/>
      <c r="TBI75" s="880"/>
      <c r="TBJ75" s="880"/>
      <c r="TBK75" s="880"/>
      <c r="TBL75" s="880"/>
      <c r="TBM75" s="880"/>
      <c r="TBN75" s="880"/>
      <c r="TBO75" s="880"/>
      <c r="TBP75" s="880"/>
      <c r="TBQ75" s="880"/>
      <c r="TBR75" s="880"/>
      <c r="TBS75" s="880"/>
      <c r="TBT75" s="880"/>
      <c r="TBU75" s="880"/>
      <c r="TBV75" s="880"/>
      <c r="TBW75" s="880"/>
      <c r="TBX75" s="880"/>
      <c r="TBY75" s="880"/>
      <c r="TBZ75" s="880"/>
      <c r="TCA75" s="880"/>
      <c r="TCB75" s="880"/>
      <c r="TCC75" s="880"/>
      <c r="TCD75" s="880"/>
      <c r="TCE75" s="880"/>
      <c r="TCF75" s="880"/>
      <c r="TCG75" s="880"/>
      <c r="TCH75" s="880"/>
      <c r="TCI75" s="880"/>
      <c r="TCJ75" s="880"/>
      <c r="TCK75" s="880"/>
      <c r="TCL75" s="880"/>
      <c r="TCM75" s="880"/>
      <c r="TCN75" s="880"/>
      <c r="TCO75" s="880"/>
      <c r="TCP75" s="880"/>
      <c r="TCQ75" s="880"/>
      <c r="TCR75" s="880"/>
      <c r="TCS75" s="880"/>
      <c r="TCT75" s="880"/>
      <c r="TCU75" s="880"/>
      <c r="TCV75" s="880"/>
      <c r="TCW75" s="880"/>
      <c r="TCX75" s="880"/>
      <c r="TCY75" s="880"/>
      <c r="TCZ75" s="880"/>
      <c r="TDA75" s="880"/>
      <c r="TDB75" s="880"/>
      <c r="TDC75" s="880"/>
      <c r="TDD75" s="880"/>
      <c r="TDE75" s="880"/>
      <c r="TDF75" s="880"/>
      <c r="TDG75" s="880"/>
      <c r="TDH75" s="880"/>
      <c r="TDI75" s="880"/>
      <c r="TDJ75" s="880"/>
      <c r="TDK75" s="880"/>
      <c r="TDL75" s="880"/>
      <c r="TDM75" s="880"/>
      <c r="TDN75" s="880"/>
      <c r="TDO75" s="880"/>
      <c r="TDP75" s="880"/>
      <c r="TDQ75" s="880"/>
      <c r="TDR75" s="880"/>
      <c r="TDS75" s="880"/>
      <c r="TDT75" s="880"/>
      <c r="TDU75" s="880"/>
      <c r="TDV75" s="880"/>
      <c r="TDW75" s="880"/>
      <c r="TDX75" s="880"/>
      <c r="TDY75" s="880"/>
      <c r="TDZ75" s="880"/>
      <c r="TEA75" s="880"/>
      <c r="TEB75" s="880"/>
      <c r="TEC75" s="880"/>
      <c r="TED75" s="880"/>
      <c r="TEE75" s="880"/>
      <c r="TEF75" s="880"/>
      <c r="TEG75" s="880"/>
      <c r="TEH75" s="880"/>
      <c r="TEI75" s="880"/>
      <c r="TEJ75" s="880"/>
      <c r="TEK75" s="880"/>
      <c r="TEL75" s="880"/>
      <c r="TEM75" s="880"/>
      <c r="TEN75" s="880"/>
      <c r="TEO75" s="880"/>
      <c r="TEP75" s="880"/>
      <c r="TEQ75" s="880"/>
      <c r="TER75" s="880"/>
      <c r="TES75" s="880"/>
      <c r="TET75" s="880"/>
      <c r="TEU75" s="880"/>
      <c r="TEV75" s="880"/>
      <c r="TEW75" s="880"/>
      <c r="TEX75" s="880"/>
      <c r="TEY75" s="880"/>
      <c r="TEZ75" s="880"/>
      <c r="TFA75" s="880"/>
      <c r="TFB75" s="880"/>
      <c r="TFC75" s="880"/>
      <c r="TFD75" s="880"/>
      <c r="TFE75" s="880"/>
      <c r="TFF75" s="880"/>
      <c r="TFG75" s="880"/>
      <c r="TFH75" s="880"/>
      <c r="TFI75" s="880"/>
      <c r="TFJ75" s="880"/>
      <c r="TFK75" s="880"/>
      <c r="TFL75" s="880"/>
      <c r="TFM75" s="880"/>
      <c r="TFN75" s="880"/>
      <c r="TFO75" s="880"/>
      <c r="TFP75" s="880"/>
      <c r="TFQ75" s="880"/>
      <c r="TFR75" s="880"/>
      <c r="TFS75" s="880"/>
      <c r="TFT75" s="880"/>
      <c r="TFU75" s="880"/>
      <c r="TFV75" s="880"/>
      <c r="TFW75" s="880"/>
      <c r="TFX75" s="880"/>
      <c r="TFY75" s="880"/>
      <c r="TFZ75" s="880"/>
      <c r="TGA75" s="880"/>
      <c r="TGB75" s="880"/>
      <c r="TGC75" s="880"/>
      <c r="TGD75" s="880"/>
      <c r="TGE75" s="880"/>
      <c r="TGF75" s="880"/>
      <c r="TGG75" s="880"/>
      <c r="TGH75" s="880"/>
      <c r="TGI75" s="880"/>
      <c r="TGJ75" s="880"/>
      <c r="TGK75" s="880"/>
      <c r="TGL75" s="880"/>
      <c r="TGM75" s="880"/>
      <c r="TGN75" s="880"/>
      <c r="TGO75" s="880"/>
      <c r="TGP75" s="880"/>
      <c r="TGQ75" s="880"/>
      <c r="TGR75" s="880"/>
      <c r="TGS75" s="880"/>
      <c r="TGT75" s="880"/>
      <c r="TGU75" s="880"/>
      <c r="TGV75" s="880"/>
      <c r="TGW75" s="880"/>
      <c r="TGX75" s="880"/>
      <c r="TGY75" s="880"/>
      <c r="TGZ75" s="880"/>
      <c r="THA75" s="880"/>
      <c r="THB75" s="880"/>
      <c r="THC75" s="880"/>
      <c r="THD75" s="880"/>
      <c r="THE75" s="880"/>
      <c r="THF75" s="880"/>
      <c r="THG75" s="880"/>
      <c r="THH75" s="880"/>
      <c r="THI75" s="880"/>
      <c r="THJ75" s="880"/>
      <c r="THK75" s="880"/>
      <c r="THL75" s="880"/>
      <c r="THM75" s="880"/>
      <c r="THN75" s="880"/>
      <c r="THO75" s="880"/>
      <c r="THP75" s="880"/>
      <c r="THQ75" s="880"/>
      <c r="THR75" s="880"/>
      <c r="THS75" s="880"/>
      <c r="THT75" s="880"/>
      <c r="THU75" s="880"/>
      <c r="THV75" s="880"/>
      <c r="THW75" s="880"/>
      <c r="THX75" s="880"/>
      <c r="THY75" s="880"/>
      <c r="THZ75" s="880"/>
      <c r="TIA75" s="880"/>
      <c r="TIB75" s="880"/>
      <c r="TIC75" s="880"/>
      <c r="TID75" s="880"/>
      <c r="TIE75" s="880"/>
      <c r="TIF75" s="880"/>
      <c r="TIG75" s="880"/>
      <c r="TIH75" s="880"/>
      <c r="TII75" s="880"/>
      <c r="TIJ75" s="880"/>
      <c r="TIK75" s="880"/>
      <c r="TIL75" s="880"/>
      <c r="TIM75" s="880"/>
      <c r="TIN75" s="880"/>
      <c r="TIO75" s="880"/>
      <c r="TIP75" s="880"/>
      <c r="TIQ75" s="880"/>
      <c r="TIR75" s="880"/>
      <c r="TIS75" s="880"/>
      <c r="TIT75" s="880"/>
      <c r="TIU75" s="880"/>
      <c r="TIV75" s="880"/>
      <c r="TIW75" s="880"/>
      <c r="TIX75" s="880"/>
      <c r="TIY75" s="880"/>
      <c r="TIZ75" s="880"/>
      <c r="TJA75" s="880"/>
      <c r="TJB75" s="880"/>
      <c r="TJC75" s="880"/>
      <c r="TJD75" s="880"/>
      <c r="TJE75" s="880"/>
      <c r="TJF75" s="880"/>
      <c r="TJG75" s="880"/>
      <c r="TJH75" s="880"/>
      <c r="TJI75" s="880"/>
      <c r="TJJ75" s="880"/>
      <c r="TJK75" s="880"/>
      <c r="TJL75" s="880"/>
      <c r="TJM75" s="880"/>
      <c r="TJN75" s="880"/>
      <c r="TJO75" s="880"/>
      <c r="TJP75" s="880"/>
      <c r="TJQ75" s="880"/>
      <c r="TJR75" s="880"/>
      <c r="TJS75" s="880"/>
      <c r="TJT75" s="880"/>
      <c r="TJU75" s="880"/>
      <c r="TJV75" s="880"/>
      <c r="TJW75" s="880"/>
      <c r="TJX75" s="880"/>
      <c r="TJY75" s="880"/>
      <c r="TJZ75" s="880"/>
      <c r="TKA75" s="880"/>
      <c r="TKB75" s="880"/>
      <c r="TKC75" s="880"/>
      <c r="TKD75" s="880"/>
      <c r="TKE75" s="880"/>
      <c r="TKF75" s="880"/>
      <c r="TKG75" s="880"/>
      <c r="TKH75" s="880"/>
      <c r="TKI75" s="880"/>
      <c r="TKJ75" s="880"/>
      <c r="TKK75" s="880"/>
      <c r="TKL75" s="880"/>
      <c r="TKM75" s="880"/>
      <c r="TKN75" s="880"/>
      <c r="TKO75" s="880"/>
      <c r="TKP75" s="880"/>
      <c r="TKQ75" s="880"/>
      <c r="TKR75" s="880"/>
      <c r="TKS75" s="880"/>
      <c r="TKT75" s="880"/>
      <c r="TKU75" s="880"/>
      <c r="TKV75" s="880"/>
      <c r="TKW75" s="880"/>
      <c r="TKX75" s="880"/>
      <c r="TKY75" s="880"/>
      <c r="TKZ75" s="880"/>
      <c r="TLA75" s="880"/>
      <c r="TLB75" s="880"/>
      <c r="TLC75" s="880"/>
      <c r="TLD75" s="880"/>
      <c r="TLE75" s="880"/>
      <c r="TLF75" s="880"/>
      <c r="TLG75" s="880"/>
      <c r="TLH75" s="880"/>
      <c r="TLI75" s="880"/>
      <c r="TLJ75" s="880"/>
      <c r="TLK75" s="880"/>
      <c r="TLL75" s="880"/>
      <c r="TLM75" s="880"/>
      <c r="TLN75" s="880"/>
      <c r="TLO75" s="880"/>
      <c r="TLP75" s="880"/>
      <c r="TLQ75" s="880"/>
      <c r="TLR75" s="880"/>
      <c r="TLS75" s="880"/>
      <c r="TLT75" s="880"/>
      <c r="TLU75" s="880"/>
      <c r="TLV75" s="880"/>
      <c r="TLW75" s="880"/>
      <c r="TLX75" s="880"/>
      <c r="TLY75" s="880"/>
      <c r="TLZ75" s="880"/>
      <c r="TMA75" s="880"/>
      <c r="TMB75" s="880"/>
      <c r="TMC75" s="880"/>
      <c r="TMD75" s="880"/>
      <c r="TME75" s="880"/>
      <c r="TMF75" s="880"/>
      <c r="TMG75" s="880"/>
      <c r="TMH75" s="880"/>
      <c r="TMI75" s="880"/>
      <c r="TMJ75" s="880"/>
      <c r="TMK75" s="880"/>
      <c r="TML75" s="880"/>
      <c r="TMM75" s="880"/>
      <c r="TMN75" s="880"/>
      <c r="TMO75" s="880"/>
      <c r="TMP75" s="880"/>
      <c r="TMQ75" s="880"/>
      <c r="TMR75" s="880"/>
      <c r="TMS75" s="880"/>
      <c r="TMT75" s="880"/>
      <c r="TMU75" s="880"/>
      <c r="TMV75" s="880"/>
      <c r="TMW75" s="880"/>
      <c r="TMX75" s="880"/>
      <c r="TMY75" s="880"/>
      <c r="TMZ75" s="880"/>
      <c r="TNA75" s="880"/>
      <c r="TNB75" s="880"/>
      <c r="TNC75" s="880"/>
      <c r="TND75" s="880"/>
      <c r="TNE75" s="880"/>
      <c r="TNF75" s="880"/>
      <c r="TNG75" s="880"/>
      <c r="TNH75" s="880"/>
      <c r="TNI75" s="880"/>
      <c r="TNJ75" s="880"/>
      <c r="TNK75" s="880"/>
      <c r="TNL75" s="880"/>
      <c r="TNM75" s="880"/>
      <c r="TNN75" s="880"/>
      <c r="TNO75" s="880"/>
      <c r="TNP75" s="880"/>
      <c r="TNQ75" s="880"/>
      <c r="TNR75" s="880"/>
      <c r="TNS75" s="880"/>
      <c r="TNT75" s="880"/>
      <c r="TNU75" s="880"/>
      <c r="TNV75" s="880"/>
      <c r="TNW75" s="880"/>
      <c r="TNX75" s="880"/>
      <c r="TNY75" s="880"/>
      <c r="TNZ75" s="880"/>
      <c r="TOA75" s="880"/>
      <c r="TOB75" s="880"/>
      <c r="TOC75" s="880"/>
      <c r="TOD75" s="880"/>
      <c r="TOE75" s="880"/>
      <c r="TOF75" s="880"/>
      <c r="TOG75" s="880"/>
      <c r="TOH75" s="880"/>
      <c r="TOI75" s="880"/>
      <c r="TOJ75" s="880"/>
      <c r="TOK75" s="880"/>
      <c r="TOL75" s="880"/>
      <c r="TOM75" s="880"/>
      <c r="TON75" s="880"/>
      <c r="TOO75" s="880"/>
      <c r="TOP75" s="880"/>
      <c r="TOQ75" s="880"/>
      <c r="TOR75" s="880"/>
      <c r="TOS75" s="880"/>
      <c r="TOT75" s="880"/>
      <c r="TOU75" s="880"/>
      <c r="TOV75" s="880"/>
      <c r="TOW75" s="880"/>
      <c r="TOX75" s="880"/>
      <c r="TOY75" s="880"/>
      <c r="TOZ75" s="880"/>
      <c r="TPA75" s="880"/>
      <c r="TPB75" s="880"/>
      <c r="TPC75" s="880"/>
      <c r="TPD75" s="880"/>
      <c r="TPE75" s="880"/>
      <c r="TPF75" s="880"/>
      <c r="TPG75" s="880"/>
      <c r="TPH75" s="880"/>
      <c r="TPI75" s="880"/>
      <c r="TPJ75" s="880"/>
      <c r="TPK75" s="880"/>
      <c r="TPL75" s="880"/>
      <c r="TPM75" s="880"/>
      <c r="TPN75" s="880"/>
      <c r="TPO75" s="880"/>
      <c r="TPP75" s="880"/>
      <c r="TPQ75" s="880"/>
      <c r="TPR75" s="880"/>
      <c r="TPS75" s="880"/>
      <c r="TPT75" s="880"/>
      <c r="TPU75" s="880"/>
      <c r="TPV75" s="880"/>
      <c r="TPW75" s="880"/>
      <c r="TPX75" s="880"/>
      <c r="TPY75" s="880"/>
      <c r="TPZ75" s="880"/>
      <c r="TQA75" s="880"/>
      <c r="TQB75" s="880"/>
      <c r="TQC75" s="880"/>
      <c r="TQD75" s="880"/>
      <c r="TQE75" s="880"/>
      <c r="TQF75" s="880"/>
      <c r="TQG75" s="880"/>
      <c r="TQH75" s="880"/>
      <c r="TQI75" s="880"/>
      <c r="TQJ75" s="880"/>
      <c r="TQK75" s="880"/>
      <c r="TQL75" s="880"/>
      <c r="TQM75" s="880"/>
      <c r="TQN75" s="880"/>
      <c r="TQO75" s="880"/>
      <c r="TQP75" s="880"/>
      <c r="TQQ75" s="880"/>
      <c r="TQR75" s="880"/>
      <c r="TQS75" s="880"/>
      <c r="TQT75" s="880"/>
      <c r="TQU75" s="880"/>
      <c r="TQV75" s="880"/>
      <c r="TQW75" s="880"/>
      <c r="TQX75" s="880"/>
      <c r="TQY75" s="880"/>
      <c r="TQZ75" s="880"/>
      <c r="TRA75" s="880"/>
      <c r="TRB75" s="880"/>
      <c r="TRC75" s="880"/>
      <c r="TRD75" s="880"/>
      <c r="TRE75" s="880"/>
      <c r="TRF75" s="880"/>
      <c r="TRG75" s="880"/>
      <c r="TRH75" s="880"/>
      <c r="TRI75" s="880"/>
      <c r="TRJ75" s="880"/>
      <c r="TRK75" s="880"/>
      <c r="TRL75" s="880"/>
      <c r="TRM75" s="880"/>
      <c r="TRN75" s="880"/>
      <c r="TRO75" s="880"/>
      <c r="TRP75" s="880"/>
      <c r="TRQ75" s="880"/>
      <c r="TRR75" s="880"/>
      <c r="TRS75" s="880"/>
      <c r="TRT75" s="880"/>
      <c r="TRU75" s="880"/>
      <c r="TRV75" s="880"/>
      <c r="TRW75" s="880"/>
      <c r="TRX75" s="880"/>
      <c r="TRY75" s="880"/>
      <c r="TRZ75" s="880"/>
      <c r="TSA75" s="880"/>
      <c r="TSB75" s="880"/>
      <c r="TSC75" s="880"/>
      <c r="TSD75" s="880"/>
      <c r="TSE75" s="880"/>
      <c r="TSF75" s="880"/>
      <c r="TSG75" s="880"/>
      <c r="TSH75" s="880"/>
      <c r="TSI75" s="880"/>
      <c r="TSJ75" s="880"/>
      <c r="TSK75" s="880"/>
      <c r="TSL75" s="880"/>
      <c r="TSM75" s="880"/>
      <c r="TSN75" s="880"/>
      <c r="TSO75" s="880"/>
      <c r="TSP75" s="880"/>
      <c r="TSQ75" s="880"/>
      <c r="TSR75" s="880"/>
      <c r="TSS75" s="880"/>
      <c r="TST75" s="880"/>
      <c r="TSU75" s="880"/>
      <c r="TSV75" s="880"/>
      <c r="TSW75" s="880"/>
      <c r="TSX75" s="880"/>
      <c r="TSY75" s="880"/>
      <c r="TSZ75" s="880"/>
      <c r="TTA75" s="880"/>
      <c r="TTB75" s="880"/>
      <c r="TTC75" s="880"/>
      <c r="TTD75" s="880"/>
      <c r="TTE75" s="880"/>
      <c r="TTF75" s="880"/>
      <c r="TTG75" s="880"/>
      <c r="TTH75" s="880"/>
      <c r="TTI75" s="880"/>
      <c r="TTJ75" s="880"/>
      <c r="TTK75" s="880"/>
      <c r="TTL75" s="880"/>
      <c r="TTM75" s="880"/>
      <c r="TTN75" s="880"/>
      <c r="TTO75" s="880"/>
      <c r="TTP75" s="880"/>
      <c r="TTQ75" s="880"/>
      <c r="TTR75" s="880"/>
      <c r="TTS75" s="880"/>
      <c r="TTT75" s="880"/>
      <c r="TTU75" s="880"/>
      <c r="TTV75" s="880"/>
      <c r="TTW75" s="880"/>
      <c r="TTX75" s="880"/>
      <c r="TTY75" s="880"/>
      <c r="TTZ75" s="880"/>
      <c r="TUA75" s="880"/>
      <c r="TUB75" s="880"/>
      <c r="TUC75" s="880"/>
      <c r="TUD75" s="880"/>
      <c r="TUE75" s="880"/>
      <c r="TUF75" s="880"/>
      <c r="TUG75" s="880"/>
      <c r="TUH75" s="880"/>
      <c r="TUI75" s="880"/>
      <c r="TUJ75" s="880"/>
      <c r="TUK75" s="880"/>
      <c r="TUL75" s="880"/>
      <c r="TUM75" s="880"/>
      <c r="TUN75" s="880"/>
      <c r="TUO75" s="880"/>
      <c r="TUP75" s="880"/>
      <c r="TUQ75" s="880"/>
      <c r="TUR75" s="880"/>
      <c r="TUS75" s="880"/>
      <c r="TUT75" s="880"/>
      <c r="TUU75" s="880"/>
      <c r="TUV75" s="880"/>
      <c r="TUW75" s="880"/>
      <c r="TUX75" s="880"/>
      <c r="TUY75" s="880"/>
      <c r="TUZ75" s="880"/>
      <c r="TVA75" s="880"/>
      <c r="TVB75" s="880"/>
      <c r="TVC75" s="880"/>
      <c r="TVD75" s="880"/>
      <c r="TVE75" s="880"/>
      <c r="TVF75" s="880"/>
      <c r="TVG75" s="880"/>
      <c r="TVH75" s="880"/>
      <c r="TVI75" s="880"/>
      <c r="TVJ75" s="880"/>
      <c r="TVK75" s="880"/>
      <c r="TVL75" s="880"/>
      <c r="TVM75" s="880"/>
      <c r="TVN75" s="880"/>
      <c r="TVO75" s="880"/>
      <c r="TVP75" s="880"/>
      <c r="TVQ75" s="880"/>
      <c r="TVR75" s="880"/>
      <c r="TVS75" s="880"/>
      <c r="TVT75" s="880"/>
      <c r="TVU75" s="880"/>
      <c r="TVV75" s="880"/>
      <c r="TVW75" s="880"/>
      <c r="TVX75" s="880"/>
      <c r="TVY75" s="880"/>
      <c r="TVZ75" s="880"/>
      <c r="TWA75" s="880"/>
      <c r="TWB75" s="880"/>
      <c r="TWC75" s="880"/>
      <c r="TWD75" s="880"/>
      <c r="TWE75" s="880"/>
      <c r="TWF75" s="880"/>
      <c r="TWG75" s="880"/>
      <c r="TWH75" s="880"/>
      <c r="TWI75" s="880"/>
      <c r="TWJ75" s="880"/>
      <c r="TWK75" s="880"/>
      <c r="TWL75" s="880"/>
      <c r="TWM75" s="880"/>
      <c r="TWN75" s="880"/>
      <c r="TWO75" s="880"/>
      <c r="TWP75" s="880"/>
      <c r="TWQ75" s="880"/>
      <c r="TWR75" s="880"/>
      <c r="TWS75" s="880"/>
      <c r="TWT75" s="880"/>
      <c r="TWU75" s="880"/>
      <c r="TWV75" s="880"/>
      <c r="TWW75" s="880"/>
      <c r="TWX75" s="880"/>
      <c r="TWY75" s="880"/>
      <c r="TWZ75" s="880"/>
      <c r="TXA75" s="880"/>
      <c r="TXB75" s="880"/>
      <c r="TXC75" s="880"/>
      <c r="TXD75" s="880"/>
      <c r="TXE75" s="880"/>
      <c r="TXF75" s="880"/>
      <c r="TXG75" s="880"/>
      <c r="TXH75" s="880"/>
      <c r="TXI75" s="880"/>
      <c r="TXJ75" s="880"/>
      <c r="TXK75" s="880"/>
      <c r="TXL75" s="880"/>
      <c r="TXM75" s="880"/>
      <c r="TXN75" s="880"/>
      <c r="TXO75" s="880"/>
      <c r="TXP75" s="880"/>
      <c r="TXQ75" s="880"/>
      <c r="TXR75" s="880"/>
      <c r="TXS75" s="880"/>
      <c r="TXT75" s="880"/>
      <c r="TXU75" s="880"/>
      <c r="TXV75" s="880"/>
      <c r="TXW75" s="880"/>
      <c r="TXX75" s="880"/>
      <c r="TXY75" s="880"/>
      <c r="TXZ75" s="880"/>
      <c r="TYA75" s="880"/>
      <c r="TYB75" s="880"/>
      <c r="TYC75" s="880"/>
      <c r="TYD75" s="880"/>
      <c r="TYE75" s="880"/>
      <c r="TYF75" s="880"/>
      <c r="TYG75" s="880"/>
      <c r="TYH75" s="880"/>
      <c r="TYI75" s="880"/>
      <c r="TYJ75" s="880"/>
      <c r="TYK75" s="880"/>
      <c r="TYL75" s="880"/>
      <c r="TYM75" s="880"/>
      <c r="TYN75" s="880"/>
      <c r="TYO75" s="880"/>
      <c r="TYP75" s="880"/>
      <c r="TYQ75" s="880"/>
      <c r="TYR75" s="880"/>
      <c r="TYS75" s="880"/>
      <c r="TYT75" s="880"/>
      <c r="TYU75" s="880"/>
      <c r="TYV75" s="880"/>
      <c r="TYW75" s="880"/>
      <c r="TYX75" s="880"/>
      <c r="TYY75" s="880"/>
      <c r="TYZ75" s="880"/>
      <c r="TZA75" s="880"/>
      <c r="TZB75" s="880"/>
      <c r="TZC75" s="880"/>
      <c r="TZD75" s="880"/>
      <c r="TZE75" s="880"/>
      <c r="TZF75" s="880"/>
      <c r="TZG75" s="880"/>
      <c r="TZH75" s="880"/>
      <c r="TZI75" s="880"/>
      <c r="TZJ75" s="880"/>
      <c r="TZK75" s="880"/>
      <c r="TZL75" s="880"/>
      <c r="TZM75" s="880"/>
      <c r="TZN75" s="880"/>
      <c r="TZO75" s="880"/>
      <c r="TZP75" s="880"/>
      <c r="TZQ75" s="880"/>
      <c r="TZR75" s="880"/>
      <c r="TZS75" s="880"/>
      <c r="TZT75" s="880"/>
      <c r="TZU75" s="880"/>
      <c r="TZV75" s="880"/>
      <c r="TZW75" s="880"/>
      <c r="TZX75" s="880"/>
      <c r="TZY75" s="880"/>
      <c r="TZZ75" s="880"/>
      <c r="UAA75" s="880"/>
      <c r="UAB75" s="880"/>
      <c r="UAC75" s="880"/>
      <c r="UAD75" s="880"/>
      <c r="UAE75" s="880"/>
      <c r="UAF75" s="880"/>
      <c r="UAG75" s="880"/>
      <c r="UAH75" s="880"/>
      <c r="UAI75" s="880"/>
      <c r="UAJ75" s="880"/>
      <c r="UAK75" s="880"/>
      <c r="UAL75" s="880"/>
      <c r="UAM75" s="880"/>
      <c r="UAN75" s="880"/>
      <c r="UAO75" s="880"/>
      <c r="UAP75" s="880"/>
      <c r="UAQ75" s="880"/>
      <c r="UAR75" s="880"/>
      <c r="UAS75" s="880"/>
      <c r="UAT75" s="880"/>
      <c r="UAU75" s="880"/>
      <c r="UAV75" s="880"/>
      <c r="UAW75" s="880"/>
      <c r="UAX75" s="880"/>
      <c r="UAY75" s="880"/>
      <c r="UAZ75" s="880"/>
      <c r="UBA75" s="880"/>
      <c r="UBB75" s="880"/>
      <c r="UBC75" s="880"/>
      <c r="UBD75" s="880"/>
      <c r="UBE75" s="880"/>
      <c r="UBF75" s="880"/>
      <c r="UBG75" s="880"/>
      <c r="UBH75" s="880"/>
      <c r="UBI75" s="880"/>
      <c r="UBJ75" s="880"/>
      <c r="UBK75" s="880"/>
      <c r="UBL75" s="880"/>
      <c r="UBM75" s="880"/>
      <c r="UBN75" s="880"/>
      <c r="UBO75" s="880"/>
      <c r="UBP75" s="880"/>
      <c r="UBQ75" s="880"/>
      <c r="UBR75" s="880"/>
      <c r="UBS75" s="880"/>
      <c r="UBT75" s="880"/>
      <c r="UBU75" s="880"/>
      <c r="UBV75" s="880"/>
      <c r="UBW75" s="880"/>
      <c r="UBX75" s="880"/>
      <c r="UBY75" s="880"/>
      <c r="UBZ75" s="880"/>
      <c r="UCA75" s="880"/>
      <c r="UCB75" s="880"/>
      <c r="UCC75" s="880"/>
      <c r="UCD75" s="880"/>
      <c r="UCE75" s="880"/>
      <c r="UCF75" s="880"/>
      <c r="UCG75" s="880"/>
      <c r="UCH75" s="880"/>
      <c r="UCI75" s="880"/>
      <c r="UCJ75" s="880"/>
      <c r="UCK75" s="880"/>
      <c r="UCL75" s="880"/>
      <c r="UCM75" s="880"/>
      <c r="UCN75" s="880"/>
      <c r="UCO75" s="880"/>
      <c r="UCP75" s="880"/>
      <c r="UCQ75" s="880"/>
      <c r="UCR75" s="880"/>
      <c r="UCS75" s="880"/>
      <c r="UCT75" s="880"/>
      <c r="UCU75" s="880"/>
      <c r="UCV75" s="880"/>
      <c r="UCW75" s="880"/>
      <c r="UCX75" s="880"/>
      <c r="UCY75" s="880"/>
      <c r="UCZ75" s="880"/>
      <c r="UDA75" s="880"/>
      <c r="UDB75" s="880"/>
      <c r="UDC75" s="880"/>
      <c r="UDD75" s="880"/>
      <c r="UDE75" s="880"/>
      <c r="UDF75" s="880"/>
      <c r="UDG75" s="880"/>
      <c r="UDH75" s="880"/>
      <c r="UDI75" s="880"/>
      <c r="UDJ75" s="880"/>
      <c r="UDK75" s="880"/>
      <c r="UDL75" s="880"/>
      <c r="UDM75" s="880"/>
      <c r="UDN75" s="880"/>
      <c r="UDO75" s="880"/>
      <c r="UDP75" s="880"/>
      <c r="UDQ75" s="880"/>
      <c r="UDR75" s="880"/>
      <c r="UDS75" s="880"/>
      <c r="UDT75" s="880"/>
      <c r="UDU75" s="880"/>
      <c r="UDV75" s="880"/>
      <c r="UDW75" s="880"/>
      <c r="UDX75" s="880"/>
      <c r="UDY75" s="880"/>
      <c r="UDZ75" s="880"/>
      <c r="UEA75" s="880"/>
      <c r="UEB75" s="880"/>
      <c r="UEC75" s="880"/>
      <c r="UED75" s="880"/>
      <c r="UEE75" s="880"/>
      <c r="UEF75" s="880"/>
      <c r="UEG75" s="880"/>
      <c r="UEH75" s="880"/>
      <c r="UEI75" s="880"/>
      <c r="UEK75" s="880"/>
      <c r="UEL75" s="880"/>
      <c r="UEM75" s="880"/>
      <c r="UEN75" s="880"/>
      <c r="UEO75" s="880"/>
      <c r="UEP75" s="880"/>
      <c r="UEQ75" s="880"/>
      <c r="UER75" s="880"/>
      <c r="UES75" s="880"/>
      <c r="UET75" s="880"/>
      <c r="UEU75" s="880"/>
      <c r="UEV75" s="880"/>
      <c r="UEW75" s="880"/>
      <c r="UEX75" s="880"/>
      <c r="UEY75" s="880"/>
      <c r="UEZ75" s="880"/>
      <c r="UFA75" s="880"/>
      <c r="UFB75" s="880"/>
      <c r="UFC75" s="880"/>
      <c r="UFD75" s="880"/>
      <c r="UFE75" s="880"/>
      <c r="UFF75" s="880"/>
      <c r="UFG75" s="880"/>
      <c r="UFH75" s="880"/>
      <c r="UFI75" s="880"/>
      <c r="UFJ75" s="880"/>
      <c r="UFK75" s="880"/>
      <c r="UFL75" s="880"/>
      <c r="UFM75" s="880"/>
      <c r="UFN75" s="880"/>
      <c r="UFO75" s="880"/>
      <c r="UFP75" s="880"/>
      <c r="UFQ75" s="880"/>
      <c r="UFR75" s="880"/>
      <c r="UFS75" s="880"/>
      <c r="UFT75" s="880"/>
      <c r="UFU75" s="880"/>
      <c r="UFV75" s="880"/>
      <c r="UFW75" s="880"/>
      <c r="UFX75" s="880"/>
      <c r="UFY75" s="880"/>
      <c r="UFZ75" s="880"/>
      <c r="UGA75" s="880"/>
      <c r="UGB75" s="880"/>
      <c r="UGC75" s="880"/>
      <c r="UGD75" s="880"/>
      <c r="UGE75" s="880"/>
      <c r="UGF75" s="880"/>
      <c r="UGG75" s="880"/>
      <c r="UGH75" s="880"/>
      <c r="UGI75" s="880"/>
      <c r="UGJ75" s="880"/>
      <c r="UGK75" s="880"/>
      <c r="UGL75" s="880"/>
      <c r="UGM75" s="880"/>
      <c r="UGN75" s="880"/>
      <c r="UGO75" s="880"/>
      <c r="UGP75" s="880"/>
      <c r="UGQ75" s="880"/>
      <c r="UGR75" s="880"/>
      <c r="UGS75" s="880"/>
      <c r="UGT75" s="880"/>
      <c r="UGU75" s="880"/>
      <c r="UGV75" s="880"/>
      <c r="UGW75" s="880"/>
      <c r="UGX75" s="880"/>
      <c r="UGY75" s="880"/>
      <c r="UGZ75" s="880"/>
      <c r="UHA75" s="880"/>
      <c r="UHB75" s="880"/>
      <c r="UHC75" s="880"/>
      <c r="UHD75" s="880"/>
      <c r="UHE75" s="880"/>
      <c r="UHF75" s="880"/>
      <c r="UHG75" s="880"/>
      <c r="UHH75" s="880"/>
      <c r="UHI75" s="880"/>
      <c r="UHJ75" s="880"/>
      <c r="UHK75" s="880"/>
      <c r="UHL75" s="880"/>
      <c r="UHM75" s="880"/>
      <c r="UHN75" s="880"/>
      <c r="UHO75" s="880"/>
      <c r="UHP75" s="880"/>
      <c r="UHQ75" s="880"/>
      <c r="UHR75" s="880"/>
      <c r="UHS75" s="880"/>
      <c r="UHT75" s="880"/>
      <c r="UHU75" s="880"/>
      <c r="UHV75" s="880"/>
      <c r="UHW75" s="880"/>
      <c r="UHX75" s="880"/>
      <c r="UHY75" s="880"/>
      <c r="UHZ75" s="880"/>
      <c r="UIA75" s="880"/>
      <c r="UIB75" s="880"/>
      <c r="UIC75" s="880"/>
      <c r="UID75" s="880"/>
      <c r="UIE75" s="880"/>
      <c r="UIF75" s="880"/>
      <c r="UIG75" s="880"/>
      <c r="UIH75" s="880"/>
      <c r="UII75" s="880"/>
      <c r="UIJ75" s="880"/>
      <c r="UIK75" s="880"/>
      <c r="UIL75" s="880"/>
      <c r="UIM75" s="880"/>
      <c r="UIN75" s="880"/>
      <c r="UIO75" s="880"/>
      <c r="UIP75" s="880"/>
      <c r="UIQ75" s="880"/>
      <c r="UIR75" s="880"/>
      <c r="UIS75" s="880"/>
      <c r="UIT75" s="880"/>
      <c r="UIU75" s="880"/>
      <c r="UIV75" s="880"/>
      <c r="UIW75" s="880"/>
      <c r="UIX75" s="880"/>
      <c r="UIY75" s="880"/>
      <c r="UIZ75" s="880"/>
      <c r="UJA75" s="880"/>
      <c r="UJB75" s="880"/>
      <c r="UJC75" s="880"/>
      <c r="UJD75" s="880"/>
      <c r="UJE75" s="880"/>
      <c r="UJF75" s="880"/>
      <c r="UJG75" s="880"/>
      <c r="UJH75" s="880"/>
      <c r="UJI75" s="880"/>
      <c r="UJJ75" s="880"/>
      <c r="UJK75" s="880"/>
      <c r="UJL75" s="880"/>
      <c r="UJM75" s="880"/>
      <c r="UJN75" s="880"/>
      <c r="UJO75" s="880"/>
      <c r="UJP75" s="880"/>
      <c r="UJQ75" s="880"/>
      <c r="UJR75" s="880"/>
      <c r="UJS75" s="880"/>
      <c r="UJT75" s="880"/>
      <c r="UJU75" s="880"/>
      <c r="UJV75" s="880"/>
      <c r="UJW75" s="880"/>
      <c r="UJX75" s="880"/>
      <c r="UJY75" s="880"/>
      <c r="UJZ75" s="880"/>
      <c r="UKA75" s="880"/>
      <c r="UKB75" s="880"/>
      <c r="UKC75" s="880"/>
      <c r="UKD75" s="880"/>
      <c r="UKE75" s="880"/>
      <c r="UKF75" s="880"/>
      <c r="UKG75" s="880"/>
      <c r="UKH75" s="880"/>
      <c r="UKI75" s="880"/>
      <c r="UKJ75" s="880"/>
      <c r="UKK75" s="880"/>
      <c r="UKL75" s="880"/>
      <c r="UKM75" s="880"/>
      <c r="UKN75" s="880"/>
      <c r="UKO75" s="880"/>
      <c r="UKP75" s="880"/>
      <c r="UKQ75" s="880"/>
      <c r="UKR75" s="880"/>
      <c r="UKS75" s="880"/>
      <c r="UKT75" s="880"/>
      <c r="UKU75" s="880"/>
      <c r="UKV75" s="880"/>
      <c r="UKW75" s="880"/>
      <c r="UKX75" s="880"/>
      <c r="UKY75" s="880"/>
      <c r="UKZ75" s="880"/>
      <c r="ULA75" s="880"/>
      <c r="ULB75" s="880"/>
      <c r="ULC75" s="880"/>
      <c r="ULD75" s="880"/>
      <c r="ULE75" s="880"/>
      <c r="ULF75" s="880"/>
      <c r="ULG75" s="880"/>
      <c r="ULH75" s="880"/>
      <c r="ULI75" s="880"/>
      <c r="ULJ75" s="880"/>
      <c r="ULK75" s="880"/>
      <c r="ULL75" s="880"/>
      <c r="ULM75" s="880"/>
      <c r="ULN75" s="880"/>
      <c r="ULO75" s="880"/>
      <c r="ULP75" s="880"/>
      <c r="ULQ75" s="880"/>
      <c r="ULR75" s="880"/>
      <c r="ULS75" s="880"/>
      <c r="ULT75" s="880"/>
      <c r="ULU75" s="880"/>
      <c r="ULV75" s="880"/>
      <c r="ULW75" s="880"/>
      <c r="ULX75" s="880"/>
      <c r="ULY75" s="880"/>
      <c r="ULZ75" s="880"/>
      <c r="UMA75" s="880"/>
      <c r="UMB75" s="880"/>
      <c r="UMC75" s="880"/>
      <c r="UMD75" s="880"/>
      <c r="UME75" s="880"/>
      <c r="UMF75" s="880"/>
      <c r="UMG75" s="880"/>
      <c r="UMH75" s="880"/>
      <c r="UMI75" s="880"/>
      <c r="UMJ75" s="880"/>
      <c r="UMK75" s="880"/>
      <c r="UML75" s="880"/>
      <c r="UMM75" s="880"/>
      <c r="UMN75" s="880"/>
      <c r="UMO75" s="880"/>
      <c r="UMP75" s="880"/>
      <c r="UMQ75" s="880"/>
      <c r="UMR75" s="880"/>
      <c r="UMS75" s="880"/>
      <c r="UMT75" s="880"/>
      <c r="UMU75" s="880"/>
      <c r="UMV75" s="880"/>
      <c r="UMW75" s="880"/>
      <c r="UMX75" s="880"/>
      <c r="UMY75" s="880"/>
      <c r="UMZ75" s="880"/>
      <c r="UNA75" s="880"/>
      <c r="UNB75" s="880"/>
      <c r="UNC75" s="880"/>
      <c r="UND75" s="880"/>
      <c r="UNE75" s="880"/>
      <c r="UNF75" s="880"/>
      <c r="UNG75" s="880"/>
      <c r="UNH75" s="880"/>
      <c r="UNI75" s="880"/>
      <c r="UNJ75" s="880"/>
      <c r="UNK75" s="880"/>
      <c r="UNL75" s="880"/>
      <c r="UNM75" s="880"/>
      <c r="UNN75" s="880"/>
      <c r="UNO75" s="880"/>
      <c r="UNP75" s="880"/>
      <c r="UNQ75" s="880"/>
      <c r="UNR75" s="880"/>
      <c r="UNS75" s="880"/>
      <c r="UNT75" s="880"/>
      <c r="UNU75" s="880"/>
      <c r="UNV75" s="880"/>
      <c r="UNW75" s="880"/>
      <c r="UNX75" s="880"/>
      <c r="UNY75" s="880"/>
      <c r="UNZ75" s="880"/>
      <c r="UOA75" s="880"/>
      <c r="UOB75" s="880"/>
      <c r="UOC75" s="880"/>
      <c r="UOD75" s="880"/>
      <c r="UOE75" s="880"/>
      <c r="UOF75" s="880"/>
      <c r="UOG75" s="880"/>
      <c r="UOH75" s="880"/>
      <c r="UOI75" s="880"/>
      <c r="UOJ75" s="880"/>
      <c r="UOK75" s="880"/>
      <c r="UOL75" s="880"/>
      <c r="UOM75" s="880"/>
      <c r="UON75" s="880"/>
      <c r="UOO75" s="880"/>
      <c r="UOP75" s="880"/>
      <c r="UOQ75" s="880"/>
      <c r="UOR75" s="880"/>
      <c r="UOS75" s="880"/>
      <c r="UOT75" s="880"/>
      <c r="UOU75" s="880"/>
      <c r="UOV75" s="880"/>
      <c r="UOW75" s="880"/>
      <c r="UOX75" s="880"/>
      <c r="UOY75" s="880"/>
      <c r="UOZ75" s="880"/>
      <c r="UPA75" s="880"/>
      <c r="UPB75" s="880"/>
      <c r="UPC75" s="880"/>
      <c r="UPD75" s="880"/>
      <c r="UPE75" s="880"/>
      <c r="UPF75" s="880"/>
      <c r="UPG75" s="880"/>
      <c r="UPH75" s="880"/>
      <c r="UPI75" s="880"/>
      <c r="UPJ75" s="880"/>
      <c r="UPK75" s="880"/>
      <c r="UPL75" s="880"/>
      <c r="UPM75" s="880"/>
      <c r="UPN75" s="880"/>
      <c r="UPO75" s="880"/>
      <c r="UPP75" s="880"/>
      <c r="UPQ75" s="880"/>
      <c r="UPR75" s="880"/>
      <c r="UPS75" s="880"/>
      <c r="UPT75" s="880"/>
      <c r="UPU75" s="880"/>
      <c r="UPV75" s="880"/>
      <c r="UPW75" s="880"/>
      <c r="UPX75" s="880"/>
      <c r="UPY75" s="880"/>
      <c r="UPZ75" s="880"/>
      <c r="UQA75" s="880"/>
      <c r="UQB75" s="880"/>
      <c r="UQC75" s="880"/>
      <c r="UQD75" s="880"/>
      <c r="UQE75" s="880"/>
      <c r="UQF75" s="880"/>
      <c r="UQG75" s="880"/>
      <c r="UQH75" s="880"/>
      <c r="UQI75" s="880"/>
      <c r="UQJ75" s="880"/>
      <c r="UQK75" s="880"/>
      <c r="UQL75" s="880"/>
      <c r="UQM75" s="880"/>
      <c r="UQN75" s="880"/>
      <c r="UQO75" s="880"/>
      <c r="UQP75" s="880"/>
      <c r="UQQ75" s="880"/>
      <c r="UQR75" s="880"/>
      <c r="UQS75" s="880"/>
      <c r="UQT75" s="880"/>
      <c r="UQU75" s="880"/>
      <c r="UQV75" s="880"/>
      <c r="UQW75" s="880"/>
      <c r="UQX75" s="880"/>
      <c r="UQY75" s="880"/>
      <c r="UQZ75" s="880"/>
      <c r="URA75" s="880"/>
      <c r="URB75" s="880"/>
      <c r="URC75" s="880"/>
      <c r="URD75" s="880"/>
      <c r="URE75" s="880"/>
      <c r="URF75" s="880"/>
      <c r="URG75" s="880"/>
      <c r="URH75" s="880"/>
      <c r="URI75" s="880"/>
      <c r="URJ75" s="880"/>
      <c r="URK75" s="880"/>
      <c r="URL75" s="880"/>
      <c r="URM75" s="880"/>
      <c r="URN75" s="880"/>
      <c r="URO75" s="880"/>
      <c r="URP75" s="880"/>
      <c r="URQ75" s="880"/>
      <c r="URR75" s="880"/>
      <c r="URS75" s="880"/>
      <c r="URT75" s="880"/>
      <c r="URU75" s="880"/>
      <c r="URV75" s="880"/>
      <c r="URW75" s="880"/>
      <c r="URX75" s="880"/>
      <c r="URY75" s="880"/>
      <c r="URZ75" s="880"/>
      <c r="USA75" s="880"/>
      <c r="USB75" s="880"/>
      <c r="USC75" s="880"/>
      <c r="USD75" s="880"/>
      <c r="USE75" s="880"/>
      <c r="USF75" s="880"/>
      <c r="USG75" s="880"/>
      <c r="USH75" s="880"/>
      <c r="USI75" s="880"/>
      <c r="USJ75" s="880"/>
      <c r="USK75" s="880"/>
      <c r="USL75" s="880"/>
      <c r="USM75" s="880"/>
      <c r="USN75" s="880"/>
      <c r="USO75" s="880"/>
      <c r="USP75" s="880"/>
      <c r="USQ75" s="880"/>
      <c r="USR75" s="880"/>
      <c r="USS75" s="880"/>
      <c r="UST75" s="880"/>
      <c r="USU75" s="880"/>
      <c r="USV75" s="880"/>
      <c r="USW75" s="880"/>
      <c r="USX75" s="880"/>
      <c r="USY75" s="880"/>
      <c r="USZ75" s="880"/>
      <c r="UTA75" s="880"/>
      <c r="UTB75" s="880"/>
      <c r="UTC75" s="880"/>
      <c r="UTD75" s="880"/>
      <c r="UTE75" s="880"/>
      <c r="UTF75" s="880"/>
      <c r="UTG75" s="880"/>
      <c r="UTH75" s="880"/>
      <c r="UTI75" s="880"/>
      <c r="UTJ75" s="880"/>
      <c r="UTK75" s="880"/>
      <c r="UTL75" s="880"/>
      <c r="UTM75" s="880"/>
      <c r="UTN75" s="880"/>
      <c r="UTO75" s="880"/>
      <c r="UTP75" s="880"/>
      <c r="UTQ75" s="880"/>
      <c r="UTR75" s="880"/>
      <c r="UTS75" s="880"/>
      <c r="UTT75" s="880"/>
      <c r="UTU75" s="880"/>
      <c r="UTV75" s="880"/>
      <c r="UTW75" s="880"/>
      <c r="UTX75" s="880"/>
      <c r="UTY75" s="880"/>
      <c r="UTZ75" s="880"/>
      <c r="UUA75" s="880"/>
      <c r="UUB75" s="880"/>
      <c r="UUC75" s="880"/>
      <c r="UUD75" s="880"/>
      <c r="UUE75" s="880"/>
      <c r="UUF75" s="880"/>
      <c r="UUG75" s="880"/>
      <c r="UUH75" s="880"/>
      <c r="UUI75" s="880"/>
      <c r="UUJ75" s="880"/>
      <c r="UUK75" s="880"/>
      <c r="UUL75" s="880"/>
      <c r="UUM75" s="880"/>
      <c r="UUN75" s="880"/>
      <c r="UUO75" s="880"/>
      <c r="UUP75" s="880"/>
      <c r="UUQ75" s="880"/>
      <c r="UUR75" s="880"/>
      <c r="UUS75" s="880"/>
      <c r="UUT75" s="880"/>
      <c r="UUU75" s="880"/>
      <c r="UUV75" s="880"/>
      <c r="UUW75" s="880"/>
      <c r="UUX75" s="880"/>
      <c r="UUY75" s="880"/>
      <c r="UUZ75" s="880"/>
      <c r="UVA75" s="880"/>
      <c r="UVB75" s="880"/>
      <c r="UVC75" s="880"/>
      <c r="UVD75" s="880"/>
      <c r="UVE75" s="880"/>
      <c r="UVF75" s="880"/>
      <c r="UVG75" s="880"/>
      <c r="UVH75" s="880"/>
      <c r="UVI75" s="880"/>
      <c r="UVJ75" s="880"/>
      <c r="UVK75" s="880"/>
      <c r="UVL75" s="880"/>
      <c r="UVM75" s="880"/>
      <c r="UVN75" s="880"/>
      <c r="UVO75" s="880"/>
      <c r="UVP75" s="880"/>
      <c r="UVQ75" s="880"/>
      <c r="UVR75" s="880"/>
      <c r="UVS75" s="880"/>
      <c r="UVT75" s="880"/>
      <c r="UVU75" s="880"/>
      <c r="UVV75" s="880"/>
      <c r="UVW75" s="880"/>
      <c r="UVX75" s="880"/>
      <c r="UVY75" s="880"/>
      <c r="UVZ75" s="880"/>
      <c r="UWA75" s="880"/>
      <c r="UWB75" s="880"/>
      <c r="UWC75" s="880"/>
      <c r="UWD75" s="880"/>
      <c r="UWE75" s="880"/>
      <c r="UWF75" s="880"/>
      <c r="UWG75" s="880"/>
      <c r="UWH75" s="880"/>
      <c r="UWI75" s="880"/>
      <c r="UWJ75" s="880"/>
      <c r="UWK75" s="880"/>
      <c r="UWL75" s="880"/>
      <c r="UWM75" s="880"/>
      <c r="UWN75" s="880"/>
      <c r="UWO75" s="880"/>
      <c r="UWP75" s="880"/>
      <c r="UWQ75" s="880"/>
      <c r="UWR75" s="880"/>
      <c r="UWS75" s="880"/>
      <c r="UWT75" s="880"/>
      <c r="UWU75" s="880"/>
      <c r="UWV75" s="880"/>
      <c r="UWW75" s="880"/>
      <c r="UWX75" s="880"/>
      <c r="UWY75" s="880"/>
      <c r="UWZ75" s="880"/>
      <c r="UXA75" s="880"/>
      <c r="UXB75" s="880"/>
      <c r="UXC75" s="880"/>
      <c r="UXD75" s="880"/>
      <c r="UXE75" s="880"/>
      <c r="UXF75" s="880"/>
      <c r="UXG75" s="880"/>
      <c r="UXH75" s="880"/>
      <c r="UXI75" s="880"/>
      <c r="UXJ75" s="880"/>
      <c r="UXK75" s="880"/>
      <c r="UXL75" s="880"/>
      <c r="UXM75" s="880"/>
      <c r="UXN75" s="880"/>
      <c r="UXO75" s="880"/>
      <c r="UXP75" s="880"/>
      <c r="UXQ75" s="880"/>
      <c r="UXR75" s="880"/>
      <c r="UXS75" s="880"/>
      <c r="UXT75" s="880"/>
      <c r="UXU75" s="880"/>
      <c r="UXV75" s="880"/>
      <c r="UXW75" s="880"/>
      <c r="UXX75" s="880"/>
      <c r="UXY75" s="880"/>
      <c r="UXZ75" s="880"/>
      <c r="UYA75" s="880"/>
      <c r="UYB75" s="880"/>
      <c r="UYC75" s="880"/>
      <c r="UYD75" s="880"/>
      <c r="UYE75" s="880"/>
      <c r="UYF75" s="880"/>
      <c r="UYG75" s="880"/>
      <c r="UYH75" s="880"/>
      <c r="UYI75" s="880"/>
      <c r="UYJ75" s="880"/>
      <c r="UYK75" s="880"/>
      <c r="UYL75" s="880"/>
      <c r="UYM75" s="880"/>
      <c r="UYN75" s="880"/>
      <c r="UYO75" s="880"/>
      <c r="UYP75" s="880"/>
      <c r="UYQ75" s="880"/>
      <c r="UYR75" s="880"/>
      <c r="UYS75" s="880"/>
      <c r="UYT75" s="880"/>
      <c r="UYU75" s="880"/>
      <c r="UYV75" s="880"/>
      <c r="UYW75" s="880"/>
      <c r="UYX75" s="880"/>
      <c r="UYY75" s="880"/>
      <c r="UYZ75" s="880"/>
      <c r="UZA75" s="880"/>
      <c r="UZB75" s="880"/>
      <c r="UZC75" s="880"/>
      <c r="UZD75" s="880"/>
      <c r="UZE75" s="880"/>
      <c r="UZF75" s="880"/>
      <c r="UZG75" s="880"/>
      <c r="UZH75" s="880"/>
      <c r="UZI75" s="880"/>
      <c r="UZJ75" s="880"/>
      <c r="UZK75" s="880"/>
      <c r="UZL75" s="880"/>
      <c r="UZM75" s="880"/>
      <c r="UZN75" s="880"/>
      <c r="UZO75" s="880"/>
      <c r="UZP75" s="880"/>
      <c r="UZQ75" s="880"/>
      <c r="UZR75" s="880"/>
      <c r="UZS75" s="880"/>
      <c r="UZT75" s="880"/>
      <c r="UZU75" s="880"/>
      <c r="UZV75" s="880"/>
      <c r="UZW75" s="880"/>
      <c r="UZX75" s="880"/>
      <c r="UZY75" s="880"/>
      <c r="UZZ75" s="880"/>
      <c r="VAA75" s="880"/>
      <c r="VAB75" s="880"/>
      <c r="VAC75" s="880"/>
      <c r="VAD75" s="880"/>
      <c r="VAE75" s="880"/>
      <c r="VAF75" s="880"/>
      <c r="VAG75" s="880"/>
      <c r="VAH75" s="880"/>
      <c r="VAI75" s="880"/>
      <c r="VAJ75" s="880"/>
      <c r="VAK75" s="880"/>
      <c r="VAL75" s="880"/>
      <c r="VAM75" s="880"/>
      <c r="VAN75" s="880"/>
      <c r="VAO75" s="880"/>
      <c r="VAP75" s="880"/>
      <c r="VAQ75" s="880"/>
      <c r="VAR75" s="880"/>
      <c r="VAS75" s="880"/>
      <c r="VAT75" s="880"/>
      <c r="VAU75" s="880"/>
      <c r="VAV75" s="880"/>
      <c r="VAW75" s="880"/>
      <c r="VAX75" s="880"/>
      <c r="VAY75" s="880"/>
      <c r="VAZ75" s="880"/>
      <c r="VBA75" s="880"/>
      <c r="VBB75" s="880"/>
      <c r="VBC75" s="880"/>
      <c r="VBD75" s="880"/>
      <c r="VBE75" s="880"/>
      <c r="VBF75" s="880"/>
      <c r="VBG75" s="880"/>
      <c r="VBH75" s="880"/>
      <c r="VBI75" s="880"/>
      <c r="VBJ75" s="880"/>
      <c r="VBK75" s="880"/>
      <c r="VBL75" s="880"/>
      <c r="VBM75" s="880"/>
      <c r="VBN75" s="880"/>
      <c r="VBO75" s="880"/>
      <c r="VBP75" s="880"/>
      <c r="VBQ75" s="880"/>
      <c r="VBR75" s="880"/>
      <c r="VBS75" s="880"/>
      <c r="VBT75" s="880"/>
      <c r="VBU75" s="880"/>
      <c r="VBV75" s="880"/>
      <c r="VBW75" s="880"/>
      <c r="VBX75" s="880"/>
      <c r="VBY75" s="880"/>
      <c r="VBZ75" s="880"/>
      <c r="VCA75" s="880"/>
      <c r="VCB75" s="880"/>
      <c r="VCC75" s="880"/>
      <c r="VCD75" s="880"/>
      <c r="VCE75" s="880"/>
      <c r="VCF75" s="880"/>
      <c r="VCG75" s="880"/>
      <c r="VCH75" s="880"/>
      <c r="VCI75" s="880"/>
      <c r="VCJ75" s="880"/>
      <c r="VCK75" s="880"/>
      <c r="VCL75" s="880"/>
      <c r="VCM75" s="880"/>
      <c r="VCN75" s="880"/>
      <c r="VCO75" s="880"/>
      <c r="VCP75" s="880"/>
      <c r="VCQ75" s="880"/>
      <c r="VCR75" s="880"/>
      <c r="VCS75" s="880"/>
      <c r="VCT75" s="880"/>
      <c r="VCU75" s="880"/>
      <c r="VCV75" s="880"/>
      <c r="VCW75" s="880"/>
      <c r="VCX75" s="880"/>
      <c r="VCY75" s="880"/>
      <c r="VCZ75" s="880"/>
      <c r="VDA75" s="880"/>
      <c r="VDB75" s="880"/>
      <c r="VDC75" s="880"/>
      <c r="VDD75" s="880"/>
      <c r="VDE75" s="880"/>
      <c r="VDF75" s="880"/>
      <c r="VDG75" s="880"/>
      <c r="VDH75" s="880"/>
      <c r="VDI75" s="880"/>
      <c r="VDJ75" s="880"/>
      <c r="VDK75" s="880"/>
      <c r="VDL75" s="880"/>
      <c r="VDM75" s="880"/>
      <c r="VDN75" s="880"/>
      <c r="VDO75" s="880"/>
      <c r="VDP75" s="880"/>
      <c r="VDQ75" s="880"/>
      <c r="VDR75" s="880"/>
      <c r="VDS75" s="880"/>
      <c r="VDT75" s="880"/>
      <c r="VDU75" s="880"/>
      <c r="VDV75" s="880"/>
      <c r="VDW75" s="880"/>
      <c r="VDX75" s="880"/>
      <c r="VDY75" s="880"/>
      <c r="VDZ75" s="880"/>
      <c r="VEA75" s="880"/>
      <c r="VEB75" s="880"/>
      <c r="VEC75" s="880"/>
      <c r="VED75" s="880"/>
      <c r="VEE75" s="880"/>
      <c r="VEF75" s="880"/>
      <c r="VEG75" s="880"/>
      <c r="VEH75" s="880"/>
      <c r="VEI75" s="880"/>
      <c r="VEJ75" s="880"/>
      <c r="VEK75" s="880"/>
      <c r="VEL75" s="880"/>
      <c r="VEM75" s="880"/>
      <c r="VEN75" s="880"/>
      <c r="VEO75" s="880"/>
      <c r="VEP75" s="880"/>
      <c r="VEQ75" s="880"/>
      <c r="VER75" s="880"/>
      <c r="VES75" s="880"/>
      <c r="VET75" s="880"/>
      <c r="VEU75" s="880"/>
      <c r="VEV75" s="880"/>
      <c r="VEW75" s="880"/>
      <c r="VEX75" s="880"/>
      <c r="VEY75" s="880"/>
      <c r="VEZ75" s="880"/>
      <c r="VFA75" s="880"/>
      <c r="VFB75" s="880"/>
      <c r="VFC75" s="880"/>
      <c r="VFD75" s="880"/>
      <c r="VFE75" s="880"/>
      <c r="VFF75" s="880"/>
      <c r="VFG75" s="880"/>
      <c r="VFH75" s="880"/>
      <c r="VFI75" s="880"/>
      <c r="VFJ75" s="880"/>
      <c r="VFK75" s="880"/>
      <c r="VFL75" s="880"/>
      <c r="VFM75" s="880"/>
      <c r="VFN75" s="880"/>
      <c r="VFO75" s="880"/>
      <c r="VFP75" s="880"/>
      <c r="VFQ75" s="880"/>
      <c r="VFR75" s="880"/>
      <c r="VFS75" s="880"/>
      <c r="VFT75" s="880"/>
      <c r="VFU75" s="880"/>
      <c r="VFV75" s="880"/>
      <c r="VFW75" s="880"/>
      <c r="VFX75" s="880"/>
      <c r="VFY75" s="880"/>
      <c r="VFZ75" s="880"/>
      <c r="VGA75" s="880"/>
      <c r="VGB75" s="880"/>
      <c r="VGC75" s="880"/>
      <c r="VGD75" s="880"/>
      <c r="VGE75" s="880"/>
      <c r="VGF75" s="880"/>
      <c r="VGG75" s="880"/>
      <c r="VGH75" s="880"/>
      <c r="VGI75" s="880"/>
      <c r="VGJ75" s="880"/>
      <c r="VGK75" s="880"/>
      <c r="VGL75" s="880"/>
      <c r="VGM75" s="880"/>
      <c r="VGN75" s="880"/>
      <c r="VGO75" s="880"/>
      <c r="VGP75" s="880"/>
      <c r="VGQ75" s="880"/>
      <c r="VGR75" s="880"/>
      <c r="VGS75" s="880"/>
      <c r="VGT75" s="880"/>
      <c r="VGU75" s="880"/>
      <c r="VGV75" s="880"/>
      <c r="VGW75" s="880"/>
      <c r="VGX75" s="880"/>
      <c r="VGY75" s="880"/>
      <c r="VGZ75" s="880"/>
      <c r="VHA75" s="880"/>
      <c r="VHB75" s="880"/>
      <c r="VHC75" s="880"/>
      <c r="VHD75" s="880"/>
      <c r="VHE75" s="880"/>
      <c r="VHF75" s="880"/>
      <c r="VHG75" s="880"/>
      <c r="VHH75" s="880"/>
      <c r="VHI75" s="880"/>
      <c r="VHJ75" s="880"/>
      <c r="VHK75" s="880"/>
      <c r="VHL75" s="880"/>
      <c r="VHM75" s="880"/>
      <c r="VHN75" s="880"/>
      <c r="VHO75" s="880"/>
      <c r="VHP75" s="880"/>
      <c r="VHQ75" s="880"/>
      <c r="VHR75" s="880"/>
      <c r="VHS75" s="880"/>
      <c r="VHT75" s="880"/>
      <c r="VHU75" s="880"/>
      <c r="VHV75" s="880"/>
      <c r="VHW75" s="880"/>
      <c r="VHX75" s="880"/>
      <c r="VHY75" s="880"/>
      <c r="VHZ75" s="880"/>
      <c r="VIA75" s="880"/>
      <c r="VIB75" s="880"/>
      <c r="VIC75" s="880"/>
      <c r="VID75" s="880"/>
      <c r="VIE75" s="880"/>
      <c r="VIF75" s="880"/>
      <c r="VIG75" s="880"/>
      <c r="VIH75" s="880"/>
      <c r="VII75" s="880"/>
      <c r="VIJ75" s="880"/>
      <c r="VIK75" s="880"/>
      <c r="VIL75" s="880"/>
      <c r="VIM75" s="880"/>
      <c r="VIN75" s="880"/>
      <c r="VIO75" s="880"/>
      <c r="VIP75" s="880"/>
      <c r="VIQ75" s="880"/>
      <c r="VIR75" s="880"/>
      <c r="VIS75" s="880"/>
      <c r="VIT75" s="880"/>
      <c r="VIU75" s="880"/>
      <c r="VIV75" s="880"/>
      <c r="VIW75" s="880"/>
      <c r="VIX75" s="880"/>
      <c r="VIY75" s="880"/>
      <c r="VIZ75" s="880"/>
      <c r="VJA75" s="880"/>
      <c r="VJB75" s="880"/>
      <c r="VJC75" s="880"/>
      <c r="VJD75" s="880"/>
      <c r="VJE75" s="880"/>
      <c r="VJF75" s="880"/>
      <c r="VJG75" s="880"/>
      <c r="VJH75" s="880"/>
      <c r="VJI75" s="880"/>
      <c r="VJJ75" s="880"/>
      <c r="VJK75" s="880"/>
      <c r="VJL75" s="880"/>
      <c r="VJM75" s="880"/>
      <c r="VJN75" s="880"/>
      <c r="VJO75" s="880"/>
      <c r="VJP75" s="880"/>
      <c r="VJQ75" s="880"/>
      <c r="VJR75" s="880"/>
      <c r="VJS75" s="880"/>
      <c r="VJT75" s="880"/>
      <c r="VJU75" s="880"/>
      <c r="VJV75" s="880"/>
      <c r="VJW75" s="880"/>
      <c r="VJX75" s="880"/>
      <c r="VJY75" s="880"/>
      <c r="VJZ75" s="880"/>
      <c r="VKA75" s="880"/>
      <c r="VKB75" s="880"/>
      <c r="VKC75" s="880"/>
      <c r="VKD75" s="880"/>
      <c r="VKE75" s="880"/>
      <c r="VKF75" s="880"/>
      <c r="VKG75" s="880"/>
      <c r="VKH75" s="880"/>
      <c r="VKI75" s="880"/>
      <c r="VKJ75" s="880"/>
      <c r="VKK75" s="880"/>
      <c r="VKL75" s="880"/>
      <c r="VKM75" s="880"/>
      <c r="VKN75" s="880"/>
      <c r="VKO75" s="880"/>
      <c r="VKP75" s="880"/>
      <c r="VKQ75" s="880"/>
      <c r="VKR75" s="880"/>
      <c r="VKS75" s="880"/>
      <c r="VKT75" s="880"/>
      <c r="VKU75" s="880"/>
      <c r="VKV75" s="880"/>
      <c r="VKW75" s="880"/>
      <c r="VKX75" s="880"/>
      <c r="VKY75" s="880"/>
      <c r="VKZ75" s="880"/>
      <c r="VLA75" s="880"/>
      <c r="VLB75" s="880"/>
      <c r="VLC75" s="880"/>
      <c r="VLD75" s="880"/>
      <c r="VLE75" s="880"/>
      <c r="VLF75" s="880"/>
      <c r="VLG75" s="880"/>
      <c r="VLH75" s="880"/>
      <c r="VLI75" s="880"/>
      <c r="VLJ75" s="880"/>
      <c r="VLK75" s="880"/>
      <c r="VLL75" s="880"/>
      <c r="VLM75" s="880"/>
      <c r="VLN75" s="880"/>
      <c r="VLO75" s="880"/>
      <c r="VLP75" s="880"/>
      <c r="VLQ75" s="880"/>
      <c r="VLR75" s="880"/>
      <c r="VLS75" s="880"/>
      <c r="VLT75" s="880"/>
      <c r="VLU75" s="880"/>
      <c r="VLV75" s="880"/>
      <c r="VLW75" s="880"/>
      <c r="VLX75" s="880"/>
      <c r="VLY75" s="880"/>
      <c r="VLZ75" s="880"/>
      <c r="VMA75" s="880"/>
      <c r="VMB75" s="880"/>
      <c r="VMC75" s="880"/>
      <c r="VMD75" s="880"/>
      <c r="VME75" s="880"/>
      <c r="VMF75" s="880"/>
      <c r="VMG75" s="880"/>
      <c r="VMH75" s="880"/>
      <c r="VMI75" s="880"/>
      <c r="VMJ75" s="880"/>
      <c r="VMK75" s="880"/>
      <c r="VML75" s="880"/>
      <c r="VMM75" s="880"/>
      <c r="VMN75" s="880"/>
      <c r="VMO75" s="880"/>
      <c r="VMP75" s="880"/>
      <c r="VMQ75" s="880"/>
      <c r="VMR75" s="880"/>
      <c r="VMS75" s="880"/>
      <c r="VMT75" s="880"/>
      <c r="VMU75" s="880"/>
      <c r="VMV75" s="880"/>
      <c r="VMW75" s="880"/>
      <c r="VMX75" s="880"/>
      <c r="VMY75" s="880"/>
      <c r="VMZ75" s="880"/>
      <c r="VNA75" s="880"/>
      <c r="VNB75" s="880"/>
      <c r="VNC75" s="880"/>
      <c r="VND75" s="880"/>
      <c r="VNE75" s="880"/>
      <c r="VNF75" s="880"/>
      <c r="VNG75" s="880"/>
      <c r="VNH75" s="880"/>
      <c r="VNI75" s="880"/>
      <c r="VNJ75" s="880"/>
      <c r="VNK75" s="880"/>
      <c r="VNL75" s="880"/>
      <c r="VNM75" s="880"/>
      <c r="VNN75" s="880"/>
      <c r="VNO75" s="880"/>
      <c r="VNP75" s="880"/>
      <c r="VNQ75" s="880"/>
      <c r="VNR75" s="880"/>
      <c r="VNS75" s="880"/>
      <c r="VNT75" s="880"/>
      <c r="VNU75" s="880"/>
      <c r="VNV75" s="880"/>
      <c r="VNW75" s="880"/>
      <c r="VNX75" s="880"/>
      <c r="VNY75" s="880"/>
      <c r="VNZ75" s="880"/>
      <c r="VOA75" s="880"/>
      <c r="VOB75" s="880"/>
      <c r="VOC75" s="880"/>
      <c r="VOD75" s="880"/>
      <c r="VOE75" s="880"/>
      <c r="VOF75" s="880"/>
      <c r="VOG75" s="880"/>
      <c r="VOH75" s="880"/>
      <c r="VOI75" s="880"/>
      <c r="VOJ75" s="880"/>
      <c r="VOK75" s="880"/>
      <c r="VOL75" s="880"/>
      <c r="VOM75" s="880"/>
      <c r="VON75" s="880"/>
      <c r="VOO75" s="880"/>
      <c r="VOP75" s="880"/>
      <c r="VOQ75" s="880"/>
      <c r="VOR75" s="880"/>
      <c r="VOS75" s="880"/>
      <c r="VOT75" s="880"/>
      <c r="VOU75" s="880"/>
      <c r="VOV75" s="880"/>
      <c r="VOW75" s="880"/>
      <c r="VOX75" s="880"/>
      <c r="VOY75" s="880"/>
      <c r="VOZ75" s="880"/>
      <c r="VPA75" s="880"/>
      <c r="VPB75" s="880"/>
      <c r="VPC75" s="880"/>
      <c r="VPD75" s="880"/>
      <c r="VPE75" s="880"/>
      <c r="VPF75" s="880"/>
      <c r="VPG75" s="880"/>
      <c r="VPH75" s="880"/>
      <c r="VPI75" s="880"/>
      <c r="VPJ75" s="880"/>
      <c r="VPK75" s="880"/>
      <c r="VPL75" s="880"/>
      <c r="VPM75" s="880"/>
      <c r="VPN75" s="880"/>
      <c r="VPO75" s="880"/>
      <c r="VPP75" s="880"/>
      <c r="VPQ75" s="880"/>
      <c r="VPR75" s="880"/>
      <c r="VPS75" s="880"/>
      <c r="VPT75" s="880"/>
      <c r="VPU75" s="880"/>
      <c r="VPV75" s="880"/>
      <c r="VPW75" s="880"/>
      <c r="VPX75" s="880"/>
      <c r="VPY75" s="880"/>
      <c r="VPZ75" s="880"/>
      <c r="VQA75" s="880"/>
      <c r="VQB75" s="880"/>
      <c r="VQC75" s="880"/>
      <c r="VQD75" s="880"/>
      <c r="VQE75" s="880"/>
      <c r="VQF75" s="880"/>
      <c r="VQG75" s="880"/>
      <c r="VQH75" s="880"/>
      <c r="VQI75" s="880"/>
      <c r="VQJ75" s="880"/>
      <c r="VQK75" s="880"/>
      <c r="VQL75" s="880"/>
      <c r="VQM75" s="880"/>
      <c r="VQN75" s="880"/>
      <c r="VQO75" s="880"/>
      <c r="VQP75" s="880"/>
      <c r="VQQ75" s="880"/>
      <c r="VQR75" s="880"/>
      <c r="VQS75" s="880"/>
      <c r="VQT75" s="880"/>
      <c r="VQU75" s="880"/>
      <c r="VQV75" s="880"/>
      <c r="VQW75" s="880"/>
      <c r="VQX75" s="880"/>
      <c r="VQY75" s="880"/>
      <c r="VQZ75" s="880"/>
      <c r="VRA75" s="880"/>
      <c r="VRB75" s="880"/>
      <c r="VRC75" s="880"/>
      <c r="VRD75" s="880"/>
      <c r="VRE75" s="880"/>
      <c r="VRF75" s="880"/>
      <c r="VRG75" s="880"/>
      <c r="VRH75" s="880"/>
      <c r="VRI75" s="880"/>
      <c r="VRJ75" s="880"/>
      <c r="VRK75" s="880"/>
      <c r="VRL75" s="880"/>
      <c r="VRM75" s="880"/>
      <c r="VRN75" s="880"/>
      <c r="VRO75" s="880"/>
      <c r="VRP75" s="880"/>
      <c r="VRQ75" s="880"/>
      <c r="VRR75" s="880"/>
      <c r="VRS75" s="880"/>
      <c r="VRU75" s="880"/>
      <c r="VRV75" s="880"/>
      <c r="VRW75" s="880"/>
      <c r="VRX75" s="880"/>
      <c r="VRY75" s="880"/>
      <c r="VRZ75" s="880"/>
      <c r="VSA75" s="880"/>
      <c r="VSB75" s="880"/>
      <c r="VSC75" s="880"/>
      <c r="VSD75" s="880"/>
      <c r="VSE75" s="880"/>
      <c r="VSF75" s="880"/>
      <c r="VSG75" s="880"/>
      <c r="VSH75" s="880"/>
      <c r="VSI75" s="880"/>
      <c r="VSJ75" s="880"/>
      <c r="VSK75" s="880"/>
      <c r="VSL75" s="880"/>
      <c r="VSM75" s="880"/>
      <c r="VSN75" s="880"/>
      <c r="VSO75" s="880"/>
      <c r="VSP75" s="880"/>
      <c r="VSQ75" s="880"/>
      <c r="VSR75" s="880"/>
      <c r="VSS75" s="880"/>
      <c r="VST75" s="880"/>
      <c r="VSU75" s="880"/>
      <c r="VSV75" s="880"/>
      <c r="VSW75" s="880"/>
      <c r="VSX75" s="880"/>
      <c r="VSY75" s="880"/>
      <c r="VSZ75" s="880"/>
      <c r="VTA75" s="880"/>
      <c r="VTB75" s="880"/>
      <c r="VTC75" s="880"/>
      <c r="VTD75" s="880"/>
      <c r="VTE75" s="880"/>
      <c r="VTF75" s="880"/>
      <c r="VTG75" s="880"/>
      <c r="VTH75" s="880"/>
      <c r="VTI75" s="880"/>
      <c r="VTJ75" s="880"/>
      <c r="VTK75" s="880"/>
      <c r="VTL75" s="880"/>
      <c r="VTM75" s="880"/>
      <c r="VTN75" s="880"/>
      <c r="VTO75" s="880"/>
      <c r="VTP75" s="880"/>
      <c r="VTQ75" s="880"/>
      <c r="VTR75" s="880"/>
      <c r="VTS75" s="880"/>
      <c r="VTT75" s="880"/>
      <c r="VTU75" s="880"/>
      <c r="VTV75" s="880"/>
      <c r="VTW75" s="880"/>
      <c r="VTX75" s="880"/>
      <c r="VTY75" s="880"/>
      <c r="VTZ75" s="880"/>
      <c r="VUA75" s="880"/>
      <c r="VUB75" s="880"/>
      <c r="VUC75" s="880"/>
      <c r="VUD75" s="880"/>
      <c r="VUE75" s="880"/>
      <c r="VUF75" s="880"/>
      <c r="VUG75" s="880"/>
      <c r="VUH75" s="880"/>
      <c r="VUI75" s="880"/>
      <c r="VUJ75" s="880"/>
      <c r="VUK75" s="880"/>
      <c r="VUL75" s="880"/>
      <c r="VUM75" s="880"/>
      <c r="VUN75" s="880"/>
      <c r="VUO75" s="880"/>
      <c r="VUP75" s="880"/>
      <c r="VUQ75" s="880"/>
      <c r="VUR75" s="880"/>
      <c r="VUS75" s="880"/>
      <c r="VUT75" s="880"/>
      <c r="VUU75" s="880"/>
      <c r="VUV75" s="880"/>
      <c r="VUW75" s="880"/>
      <c r="VUX75" s="880"/>
      <c r="VUY75" s="880"/>
      <c r="VUZ75" s="880"/>
      <c r="VVA75" s="880"/>
      <c r="VVB75" s="880"/>
      <c r="VVC75" s="880"/>
      <c r="VVD75" s="880"/>
      <c r="VVE75" s="880"/>
      <c r="VVF75" s="880"/>
      <c r="VVG75" s="880"/>
      <c r="VVH75" s="880"/>
      <c r="VVI75" s="880"/>
      <c r="VVJ75" s="880"/>
      <c r="VVK75" s="880"/>
      <c r="VVL75" s="880"/>
      <c r="VVM75" s="880"/>
      <c r="VVN75" s="880"/>
      <c r="VVO75" s="880"/>
      <c r="VVP75" s="880"/>
      <c r="VVQ75" s="880"/>
      <c r="VVR75" s="880"/>
      <c r="VVS75" s="880"/>
      <c r="VVT75" s="880"/>
      <c r="VVU75" s="880"/>
      <c r="VVV75" s="880"/>
      <c r="VVW75" s="880"/>
      <c r="VVX75" s="880"/>
      <c r="VVY75" s="880"/>
      <c r="VVZ75" s="880"/>
      <c r="VWA75" s="880"/>
      <c r="VWB75" s="880"/>
      <c r="VWC75" s="880"/>
      <c r="VWD75" s="880"/>
      <c r="VWE75" s="880"/>
      <c r="VWF75" s="880"/>
      <c r="VWG75" s="880"/>
      <c r="VWH75" s="880"/>
      <c r="VWI75" s="880"/>
      <c r="VWJ75" s="880"/>
      <c r="VWK75" s="880"/>
      <c r="VWL75" s="880"/>
      <c r="VWM75" s="880"/>
      <c r="VWN75" s="880"/>
      <c r="VWO75" s="880"/>
      <c r="VWP75" s="880"/>
      <c r="VWQ75" s="880"/>
      <c r="VWR75" s="880"/>
      <c r="VWS75" s="880"/>
      <c r="VWT75" s="880"/>
      <c r="VWU75" s="880"/>
      <c r="VWV75" s="880"/>
      <c r="VWW75" s="880"/>
      <c r="VWX75" s="880"/>
      <c r="VWY75" s="880"/>
      <c r="VWZ75" s="880"/>
      <c r="VXA75" s="880"/>
      <c r="VXB75" s="880"/>
      <c r="VXC75" s="880"/>
      <c r="VXD75" s="880"/>
      <c r="VXE75" s="880"/>
      <c r="VXF75" s="880"/>
      <c r="VXG75" s="880"/>
      <c r="VXH75" s="880"/>
      <c r="VXI75" s="880"/>
      <c r="VXJ75" s="880"/>
      <c r="VXK75" s="880"/>
      <c r="VXL75" s="880"/>
      <c r="VXM75" s="880"/>
      <c r="VXN75" s="880"/>
      <c r="VXO75" s="880"/>
      <c r="VXP75" s="880"/>
      <c r="VXQ75" s="880"/>
      <c r="VXR75" s="880"/>
      <c r="VXS75" s="880"/>
      <c r="VXT75" s="880"/>
      <c r="VXU75" s="880"/>
      <c r="VXV75" s="880"/>
      <c r="VXW75" s="880"/>
      <c r="VXX75" s="880"/>
      <c r="VXY75" s="880"/>
      <c r="VXZ75" s="880"/>
      <c r="VYA75" s="880"/>
      <c r="VYB75" s="880"/>
      <c r="VYC75" s="880"/>
      <c r="VYD75" s="880"/>
      <c r="VYE75" s="880"/>
      <c r="VYF75" s="880"/>
      <c r="VYG75" s="880"/>
      <c r="VYH75" s="880"/>
      <c r="VYI75" s="880"/>
      <c r="VYJ75" s="880"/>
      <c r="VYK75" s="880"/>
      <c r="VYL75" s="880"/>
      <c r="VYM75" s="880"/>
      <c r="VYN75" s="880"/>
      <c r="VYO75" s="880"/>
      <c r="VYP75" s="880"/>
      <c r="VYQ75" s="880"/>
      <c r="VYR75" s="880"/>
      <c r="VYS75" s="880"/>
      <c r="VYT75" s="880"/>
      <c r="VYU75" s="880"/>
      <c r="VYV75" s="880"/>
      <c r="VYW75" s="880"/>
      <c r="VYX75" s="880"/>
      <c r="VYY75" s="880"/>
      <c r="VYZ75" s="880"/>
      <c r="VZA75" s="880"/>
      <c r="VZB75" s="880"/>
      <c r="VZC75" s="880"/>
      <c r="VZD75" s="880"/>
      <c r="VZE75" s="880"/>
      <c r="VZF75" s="880"/>
      <c r="VZG75" s="880"/>
      <c r="VZH75" s="880"/>
      <c r="VZI75" s="880"/>
      <c r="VZJ75" s="880"/>
      <c r="VZK75" s="880"/>
      <c r="VZL75" s="880"/>
      <c r="VZM75" s="880"/>
      <c r="VZN75" s="880"/>
      <c r="VZO75" s="880"/>
      <c r="VZP75" s="880"/>
      <c r="VZQ75" s="880"/>
      <c r="VZR75" s="880"/>
      <c r="VZS75" s="880"/>
      <c r="VZT75" s="880"/>
      <c r="VZU75" s="880"/>
      <c r="VZV75" s="880"/>
      <c r="VZW75" s="880"/>
      <c r="VZX75" s="880"/>
      <c r="VZY75" s="880"/>
      <c r="VZZ75" s="880"/>
      <c r="WAA75" s="880"/>
      <c r="WAB75" s="880"/>
      <c r="WAC75" s="880"/>
      <c r="WAD75" s="880"/>
      <c r="WAE75" s="880"/>
      <c r="WAF75" s="880"/>
      <c r="WAG75" s="880"/>
      <c r="WAH75" s="880"/>
      <c r="WAI75" s="880"/>
      <c r="WAJ75" s="880"/>
      <c r="WAK75" s="880"/>
      <c r="WAL75" s="880"/>
      <c r="WAM75" s="880"/>
      <c r="WAN75" s="880"/>
      <c r="WAO75" s="880"/>
      <c r="WAP75" s="880"/>
      <c r="WAQ75" s="880"/>
      <c r="WAR75" s="880"/>
      <c r="WAS75" s="880"/>
      <c r="WAT75" s="880"/>
      <c r="WAU75" s="880"/>
      <c r="WAV75" s="880"/>
      <c r="WAW75" s="880"/>
      <c r="WAX75" s="880"/>
      <c r="WAY75" s="880"/>
      <c r="WAZ75" s="880"/>
      <c r="WBA75" s="880"/>
      <c r="WBB75" s="880"/>
      <c r="WBC75" s="880"/>
      <c r="WBD75" s="880"/>
      <c r="WBE75" s="880"/>
      <c r="WBF75" s="880"/>
      <c r="WBG75" s="880"/>
      <c r="WBH75" s="880"/>
      <c r="WBI75" s="880"/>
      <c r="WBJ75" s="880"/>
      <c r="WBK75" s="880"/>
      <c r="WBL75" s="880"/>
      <c r="WBM75" s="880"/>
      <c r="WBN75" s="880"/>
      <c r="WBO75" s="880"/>
      <c r="WBP75" s="880"/>
      <c r="WBQ75" s="880"/>
      <c r="WBR75" s="880"/>
      <c r="WBS75" s="880"/>
      <c r="WBT75" s="880"/>
      <c r="WBU75" s="880"/>
      <c r="WBV75" s="880"/>
      <c r="WBW75" s="880"/>
      <c r="WBX75" s="880"/>
      <c r="WBY75" s="880"/>
      <c r="WBZ75" s="880"/>
      <c r="WCA75" s="880"/>
      <c r="WCB75" s="880"/>
      <c r="WCC75" s="880"/>
      <c r="WCD75" s="880"/>
      <c r="WCE75" s="880"/>
      <c r="WCF75" s="880"/>
      <c r="WCG75" s="880"/>
      <c r="WCH75" s="880"/>
      <c r="WCI75" s="880"/>
      <c r="WCJ75" s="880"/>
      <c r="WCK75" s="880"/>
      <c r="WCL75" s="880"/>
      <c r="WCM75" s="880"/>
      <c r="WCN75" s="880"/>
      <c r="WCO75" s="880"/>
      <c r="WCP75" s="880"/>
      <c r="WCQ75" s="880"/>
      <c r="WCR75" s="880"/>
      <c r="WCS75" s="880"/>
      <c r="WCT75" s="880"/>
      <c r="WCU75" s="880"/>
      <c r="WCV75" s="880"/>
      <c r="WCW75" s="880"/>
      <c r="WCX75" s="880"/>
      <c r="WCY75" s="880"/>
      <c r="WCZ75" s="880"/>
      <c r="WDA75" s="880"/>
      <c r="WDB75" s="880"/>
      <c r="WDC75" s="880"/>
      <c r="WDD75" s="880"/>
      <c r="WDE75" s="880"/>
      <c r="WDF75" s="880"/>
      <c r="WDG75" s="880"/>
      <c r="WDH75" s="880"/>
      <c r="WDI75" s="880"/>
      <c r="WDJ75" s="880"/>
      <c r="WDK75" s="880"/>
      <c r="WDL75" s="880"/>
      <c r="WDM75" s="880"/>
      <c r="WDN75" s="880"/>
      <c r="WDO75" s="880"/>
      <c r="WDP75" s="880"/>
      <c r="WDQ75" s="880"/>
      <c r="WDR75" s="880"/>
      <c r="WDS75" s="880"/>
      <c r="WDT75" s="880"/>
      <c r="WDU75" s="880"/>
      <c r="WDV75" s="880"/>
      <c r="WDW75" s="880"/>
      <c r="WDX75" s="880"/>
      <c r="WDY75" s="880"/>
      <c r="WDZ75" s="880"/>
      <c r="WEA75" s="880"/>
      <c r="WEB75" s="880"/>
      <c r="WEC75" s="880"/>
      <c r="WED75" s="880"/>
      <c r="WEE75" s="880"/>
      <c r="WEF75" s="880"/>
      <c r="WEG75" s="880"/>
      <c r="WEH75" s="880"/>
      <c r="WEI75" s="880"/>
      <c r="WEJ75" s="880"/>
      <c r="WEK75" s="880"/>
      <c r="WEL75" s="880"/>
      <c r="WEM75" s="880"/>
      <c r="WEN75" s="880"/>
      <c r="WEO75" s="880"/>
      <c r="WEP75" s="880"/>
      <c r="WEQ75" s="880"/>
      <c r="WER75" s="880"/>
      <c r="WES75" s="880"/>
      <c r="WET75" s="880"/>
      <c r="WEU75" s="880"/>
      <c r="WEV75" s="880"/>
      <c r="WEW75" s="880"/>
      <c r="WEX75" s="880"/>
      <c r="WEY75" s="880"/>
      <c r="WEZ75" s="880"/>
      <c r="WFA75" s="880"/>
      <c r="WFB75" s="880"/>
      <c r="WFC75" s="880"/>
      <c r="WFD75" s="880"/>
      <c r="WFE75" s="880"/>
      <c r="WFF75" s="880"/>
      <c r="WFG75" s="880"/>
      <c r="WFH75" s="880"/>
      <c r="WFI75" s="880"/>
      <c r="WFJ75" s="880"/>
      <c r="WFK75" s="880"/>
      <c r="WFL75" s="880"/>
      <c r="WFM75" s="880"/>
      <c r="WFN75" s="880"/>
      <c r="WFO75" s="880"/>
      <c r="WFP75" s="880"/>
      <c r="WFQ75" s="880"/>
      <c r="WFR75" s="880"/>
      <c r="WFS75" s="880"/>
      <c r="WFT75" s="880"/>
      <c r="WFU75" s="880"/>
      <c r="WFV75" s="880"/>
      <c r="WFW75" s="880"/>
      <c r="WFX75" s="880"/>
      <c r="WFY75" s="880"/>
      <c r="WFZ75" s="880"/>
      <c r="WGA75" s="880"/>
      <c r="WGB75" s="880"/>
      <c r="WGC75" s="880"/>
      <c r="WGD75" s="880"/>
      <c r="WGE75" s="880"/>
      <c r="WGF75" s="880"/>
      <c r="WGG75" s="880"/>
      <c r="WGH75" s="880"/>
      <c r="WGI75" s="880"/>
      <c r="WGJ75" s="880"/>
      <c r="WGK75" s="880"/>
      <c r="WGL75" s="880"/>
      <c r="WGM75" s="880"/>
      <c r="WGN75" s="880"/>
      <c r="WGO75" s="880"/>
      <c r="WGP75" s="880"/>
      <c r="WGQ75" s="880"/>
      <c r="WGR75" s="880"/>
      <c r="WGS75" s="880"/>
      <c r="WGT75" s="880"/>
      <c r="WGU75" s="880"/>
      <c r="WGV75" s="880"/>
      <c r="WGW75" s="880"/>
      <c r="WGX75" s="880"/>
      <c r="WGY75" s="880"/>
      <c r="WGZ75" s="880"/>
      <c r="WHA75" s="880"/>
      <c r="WHB75" s="880"/>
      <c r="WHC75" s="880"/>
      <c r="WHD75" s="880"/>
      <c r="WHE75" s="880"/>
      <c r="WHF75" s="880"/>
      <c r="WHG75" s="880"/>
      <c r="WHH75" s="880"/>
      <c r="WHI75" s="880"/>
      <c r="WHJ75" s="880"/>
      <c r="WHK75" s="880"/>
      <c r="WHL75" s="880"/>
      <c r="WHM75" s="880"/>
      <c r="WHN75" s="880"/>
      <c r="WHO75" s="880"/>
      <c r="WHP75" s="880"/>
      <c r="WHQ75" s="880"/>
      <c r="WHR75" s="880"/>
      <c r="WHS75" s="880"/>
      <c r="WHT75" s="880"/>
      <c r="WHU75" s="880"/>
      <c r="WHV75" s="880"/>
      <c r="WHW75" s="880"/>
      <c r="WHX75" s="880"/>
      <c r="WHY75" s="880"/>
      <c r="WHZ75" s="880"/>
      <c r="WIA75" s="880"/>
      <c r="WIB75" s="880"/>
      <c r="WIC75" s="880"/>
      <c r="WID75" s="880"/>
      <c r="WIE75" s="880"/>
      <c r="WIF75" s="880"/>
      <c r="WIG75" s="880"/>
      <c r="WIH75" s="880"/>
      <c r="WII75" s="880"/>
      <c r="WIJ75" s="880"/>
      <c r="WIK75" s="880"/>
      <c r="WIL75" s="880"/>
      <c r="WIM75" s="880"/>
      <c r="WIN75" s="880"/>
      <c r="WIO75" s="880"/>
      <c r="WIP75" s="880"/>
      <c r="WIQ75" s="880"/>
      <c r="WIR75" s="880"/>
      <c r="WIS75" s="880"/>
      <c r="WIT75" s="880"/>
      <c r="WIU75" s="880"/>
      <c r="WIV75" s="880"/>
      <c r="WIW75" s="880"/>
      <c r="WIX75" s="880"/>
      <c r="WIY75" s="880"/>
      <c r="WIZ75" s="880"/>
      <c r="WJA75" s="880"/>
      <c r="WJB75" s="880"/>
      <c r="WJC75" s="880"/>
      <c r="WJD75" s="880"/>
      <c r="WJE75" s="880"/>
      <c r="WJF75" s="880"/>
      <c r="WJG75" s="880"/>
      <c r="WJH75" s="880"/>
      <c r="WJI75" s="880"/>
      <c r="WJJ75" s="880"/>
      <c r="WJK75" s="880"/>
      <c r="WJL75" s="880"/>
      <c r="WJM75" s="880"/>
      <c r="WJN75" s="880"/>
      <c r="WJO75" s="880"/>
      <c r="WJP75" s="880"/>
      <c r="WJQ75" s="880"/>
      <c r="WJR75" s="880"/>
      <c r="WJS75" s="880"/>
      <c r="WJT75" s="880"/>
      <c r="WJU75" s="880"/>
      <c r="WJV75" s="880"/>
      <c r="WJW75" s="880"/>
      <c r="WJX75" s="880"/>
      <c r="WJY75" s="880"/>
      <c r="WJZ75" s="880"/>
      <c r="WKA75" s="880"/>
      <c r="WKB75" s="880"/>
      <c r="WKC75" s="880"/>
      <c r="WKD75" s="880"/>
      <c r="WKE75" s="880"/>
      <c r="WKF75" s="880"/>
      <c r="WKG75" s="880"/>
      <c r="WKH75" s="880"/>
      <c r="WKI75" s="880"/>
      <c r="WKJ75" s="880"/>
      <c r="WKK75" s="880"/>
      <c r="WKL75" s="880"/>
      <c r="WKM75" s="880"/>
      <c r="WKN75" s="880"/>
      <c r="WKO75" s="880"/>
      <c r="WKP75" s="880"/>
      <c r="WKQ75" s="880"/>
      <c r="WKR75" s="880"/>
      <c r="WKS75" s="880"/>
      <c r="WKT75" s="880"/>
      <c r="WKU75" s="880"/>
      <c r="WKV75" s="880"/>
      <c r="WKW75" s="880"/>
      <c r="WKX75" s="880"/>
      <c r="WKY75" s="880"/>
      <c r="WKZ75" s="880"/>
      <c r="WLA75" s="880"/>
      <c r="WLB75" s="880"/>
      <c r="WLC75" s="880"/>
      <c r="WLD75" s="880"/>
      <c r="WLE75" s="880"/>
      <c r="WLF75" s="880"/>
      <c r="WLG75" s="880"/>
      <c r="WLH75" s="880"/>
      <c r="WLI75" s="880"/>
      <c r="WLJ75" s="880"/>
      <c r="WLK75" s="880"/>
      <c r="WLL75" s="880"/>
      <c r="WLM75" s="880"/>
      <c r="WLN75" s="880"/>
      <c r="WLO75" s="880"/>
      <c r="WLP75" s="880"/>
      <c r="WLQ75" s="880"/>
      <c r="WLR75" s="880"/>
      <c r="WLS75" s="880"/>
      <c r="WLT75" s="880"/>
      <c r="WLU75" s="880"/>
      <c r="WLV75" s="880"/>
      <c r="WLW75" s="880"/>
      <c r="WLX75" s="880"/>
      <c r="WLY75" s="880"/>
      <c r="WLZ75" s="880"/>
      <c r="WMA75" s="880"/>
      <c r="WMB75" s="880"/>
      <c r="WMC75" s="880"/>
      <c r="WMD75" s="880"/>
      <c r="WME75" s="880"/>
      <c r="WMF75" s="880"/>
      <c r="WMG75" s="880"/>
      <c r="WMH75" s="880"/>
      <c r="WMI75" s="880"/>
      <c r="WMJ75" s="880"/>
      <c r="WMK75" s="880"/>
      <c r="WML75" s="880"/>
      <c r="WMM75" s="880"/>
      <c r="WMN75" s="880"/>
      <c r="WMO75" s="880"/>
      <c r="WMP75" s="880"/>
      <c r="WMQ75" s="880"/>
      <c r="WMR75" s="880"/>
      <c r="WMS75" s="880"/>
      <c r="WMT75" s="880"/>
      <c r="WMU75" s="880"/>
      <c r="WMV75" s="880"/>
      <c r="WMW75" s="880"/>
      <c r="WMX75" s="880"/>
      <c r="WMY75" s="880"/>
      <c r="WMZ75" s="880"/>
      <c r="WNA75" s="880"/>
      <c r="WNB75" s="880"/>
      <c r="WNC75" s="880"/>
      <c r="WND75" s="880"/>
      <c r="WNE75" s="880"/>
      <c r="WNF75" s="880"/>
      <c r="WNG75" s="880"/>
      <c r="WNH75" s="880"/>
      <c r="WNI75" s="880"/>
      <c r="WNJ75" s="880"/>
      <c r="WNK75" s="880"/>
      <c r="WNL75" s="880"/>
      <c r="WNM75" s="880"/>
      <c r="WNN75" s="880"/>
      <c r="WNO75" s="880"/>
      <c r="WNP75" s="880"/>
      <c r="WNQ75" s="880"/>
      <c r="WNR75" s="880"/>
      <c r="WNS75" s="880"/>
      <c r="WNT75" s="880"/>
      <c r="WNU75" s="880"/>
      <c r="WNV75" s="880"/>
      <c r="WNW75" s="880"/>
      <c r="WNX75" s="880"/>
      <c r="WNY75" s="880"/>
      <c r="WNZ75" s="880"/>
      <c r="WOA75" s="880"/>
      <c r="WOB75" s="880"/>
      <c r="WOC75" s="880"/>
      <c r="WOD75" s="880"/>
      <c r="WOE75" s="880"/>
      <c r="WOF75" s="880"/>
      <c r="WOG75" s="880"/>
      <c r="WOH75" s="880"/>
      <c r="WOI75" s="880"/>
      <c r="WOJ75" s="880"/>
      <c r="WOK75" s="880"/>
      <c r="WOL75" s="880"/>
      <c r="WOM75" s="880"/>
      <c r="WON75" s="880"/>
      <c r="WOO75" s="880"/>
      <c r="WOP75" s="880"/>
      <c r="WOQ75" s="880"/>
      <c r="WOR75" s="880"/>
      <c r="WOS75" s="880"/>
      <c r="WOT75" s="880"/>
      <c r="WOU75" s="880"/>
      <c r="WOV75" s="880"/>
      <c r="WOW75" s="880"/>
      <c r="WOX75" s="880"/>
      <c r="WOY75" s="880"/>
      <c r="WOZ75" s="880"/>
      <c r="WPA75" s="880"/>
      <c r="WPB75" s="880"/>
      <c r="WPC75" s="880"/>
      <c r="WPD75" s="880"/>
      <c r="WPE75" s="880"/>
      <c r="WPF75" s="880"/>
      <c r="WPG75" s="880"/>
      <c r="WPH75" s="880"/>
      <c r="WPI75" s="880"/>
      <c r="WPJ75" s="880"/>
      <c r="WPK75" s="880"/>
      <c r="WPL75" s="880"/>
      <c r="WPM75" s="880"/>
      <c r="WPN75" s="880"/>
      <c r="WPO75" s="880"/>
      <c r="WPP75" s="880"/>
      <c r="WPQ75" s="880"/>
      <c r="WPR75" s="880"/>
      <c r="WPS75" s="880"/>
      <c r="WPT75" s="880"/>
      <c r="WPU75" s="880"/>
      <c r="WPV75" s="880"/>
      <c r="WPW75" s="880"/>
      <c r="WPX75" s="880"/>
      <c r="WPY75" s="880"/>
      <c r="WPZ75" s="880"/>
      <c r="WQA75" s="880"/>
      <c r="WQB75" s="880"/>
      <c r="WQC75" s="880"/>
      <c r="WQD75" s="880"/>
      <c r="WQE75" s="880"/>
      <c r="WQF75" s="880"/>
      <c r="WQG75" s="880"/>
      <c r="WQH75" s="880"/>
      <c r="WQI75" s="880"/>
      <c r="WQJ75" s="880"/>
      <c r="WQK75" s="880"/>
      <c r="WQL75" s="880"/>
      <c r="WQM75" s="880"/>
      <c r="WQN75" s="880"/>
      <c r="WQO75" s="880"/>
      <c r="WQP75" s="880"/>
      <c r="WQQ75" s="880"/>
      <c r="WQR75" s="880"/>
      <c r="WQS75" s="880"/>
      <c r="WQT75" s="880"/>
      <c r="WQU75" s="880"/>
      <c r="WQV75" s="880"/>
      <c r="WQW75" s="880"/>
      <c r="WQX75" s="880"/>
      <c r="WQY75" s="880"/>
      <c r="WQZ75" s="880"/>
      <c r="WRA75" s="880"/>
      <c r="WRB75" s="880"/>
      <c r="WRC75" s="880"/>
      <c r="WRD75" s="880"/>
      <c r="WRE75" s="880"/>
      <c r="WRF75" s="880"/>
      <c r="WRG75" s="880"/>
      <c r="WRH75" s="880"/>
      <c r="WRI75" s="880"/>
      <c r="WRJ75" s="880"/>
      <c r="WRK75" s="880"/>
      <c r="WRL75" s="880"/>
      <c r="WRM75" s="880"/>
      <c r="WRN75" s="880"/>
      <c r="WRO75" s="880"/>
      <c r="WRP75" s="880"/>
      <c r="WRQ75" s="880"/>
      <c r="WRR75" s="880"/>
      <c r="WRS75" s="880"/>
      <c r="WRT75" s="880"/>
      <c r="WRU75" s="880"/>
      <c r="WRV75" s="880"/>
      <c r="WRW75" s="880"/>
      <c r="WRX75" s="880"/>
      <c r="WRY75" s="880"/>
      <c r="WRZ75" s="880"/>
      <c r="WSA75" s="880"/>
      <c r="WSB75" s="880"/>
      <c r="WSC75" s="880"/>
      <c r="WSD75" s="880"/>
      <c r="WSE75" s="880"/>
      <c r="WSF75" s="880"/>
      <c r="WSG75" s="880"/>
      <c r="WSH75" s="880"/>
      <c r="WSI75" s="880"/>
      <c r="WSJ75" s="880"/>
      <c r="WSK75" s="880"/>
      <c r="WSL75" s="880"/>
      <c r="WSM75" s="880"/>
      <c r="WSN75" s="880"/>
      <c r="WSO75" s="880"/>
      <c r="WSP75" s="880"/>
      <c r="WSQ75" s="880"/>
      <c r="WSR75" s="880"/>
      <c r="WSS75" s="880"/>
      <c r="WST75" s="880"/>
      <c r="WSU75" s="880"/>
      <c r="WSV75" s="880"/>
      <c r="WSW75" s="880"/>
      <c r="WSX75" s="880"/>
      <c r="WSY75" s="880"/>
      <c r="WSZ75" s="880"/>
      <c r="WTA75" s="880"/>
      <c r="WTB75" s="880"/>
      <c r="WTC75" s="880"/>
      <c r="WTD75" s="880"/>
      <c r="WTE75" s="880"/>
      <c r="WTF75" s="880"/>
      <c r="WTG75" s="880"/>
      <c r="WTH75" s="880"/>
      <c r="WTI75" s="880"/>
      <c r="WTJ75" s="880"/>
      <c r="WTK75" s="880"/>
      <c r="WTL75" s="880"/>
      <c r="WTM75" s="880"/>
      <c r="WTN75" s="880"/>
      <c r="WTO75" s="880"/>
      <c r="WTP75" s="880"/>
      <c r="WTQ75" s="880"/>
      <c r="WTR75" s="880"/>
      <c r="WTS75" s="880"/>
      <c r="WTT75" s="880"/>
      <c r="WTU75" s="880"/>
      <c r="WTV75" s="880"/>
      <c r="WTW75" s="880"/>
      <c r="WTX75" s="880"/>
      <c r="WTY75" s="880"/>
      <c r="WTZ75" s="880"/>
      <c r="WUA75" s="880"/>
      <c r="WUB75" s="880"/>
      <c r="WUC75" s="880"/>
      <c r="WUD75" s="880"/>
      <c r="WUE75" s="880"/>
      <c r="WUF75" s="880"/>
      <c r="WUG75" s="880"/>
      <c r="WUH75" s="880"/>
      <c r="WUI75" s="880"/>
      <c r="WUJ75" s="880"/>
      <c r="WUK75" s="880"/>
      <c r="WUL75" s="880"/>
      <c r="WUM75" s="880"/>
      <c r="WUN75" s="880"/>
      <c r="WUO75" s="880"/>
      <c r="WUP75" s="880"/>
      <c r="WUQ75" s="880"/>
      <c r="WUR75" s="880"/>
      <c r="WUS75" s="880"/>
      <c r="WUT75" s="880"/>
      <c r="WUU75" s="880"/>
      <c r="WUV75" s="880"/>
      <c r="WUW75" s="880"/>
      <c r="WUX75" s="880"/>
      <c r="WUY75" s="880"/>
      <c r="WUZ75" s="880"/>
      <c r="WVA75" s="880"/>
      <c r="WVB75" s="880"/>
      <c r="WVC75" s="880"/>
      <c r="WVD75" s="880"/>
      <c r="WVE75" s="880"/>
      <c r="WVF75" s="880"/>
      <c r="WVG75" s="880"/>
      <c r="WVH75" s="880"/>
      <c r="WVI75" s="880"/>
      <c r="WVJ75" s="880"/>
      <c r="WVK75" s="880"/>
      <c r="WVL75" s="880"/>
      <c r="WVM75" s="880"/>
      <c r="WVN75" s="880"/>
      <c r="WVO75" s="880"/>
      <c r="WVP75" s="880"/>
      <c r="WVQ75" s="880"/>
      <c r="WVR75" s="880"/>
      <c r="WVS75" s="880"/>
      <c r="WVT75" s="880"/>
      <c r="WVU75" s="880"/>
      <c r="WVV75" s="880"/>
      <c r="WVW75" s="880"/>
      <c r="WVX75" s="880"/>
      <c r="WVY75" s="880"/>
      <c r="WVZ75" s="880"/>
      <c r="WWA75" s="880"/>
      <c r="WWB75" s="880"/>
      <c r="WWC75" s="880"/>
      <c r="WWD75" s="880"/>
      <c r="WWE75" s="880"/>
      <c r="WWF75" s="880"/>
      <c r="WWG75" s="880"/>
      <c r="WWH75" s="880"/>
      <c r="WWI75" s="880"/>
      <c r="WWJ75" s="880"/>
      <c r="WWK75" s="880"/>
      <c r="WWL75" s="880"/>
      <c r="WWM75" s="880"/>
      <c r="WWN75" s="880"/>
      <c r="WWO75" s="880"/>
      <c r="WWP75" s="880"/>
      <c r="WWQ75" s="880"/>
      <c r="WWR75" s="880"/>
      <c r="WWS75" s="880"/>
      <c r="WWT75" s="880"/>
      <c r="WWU75" s="880"/>
      <c r="WWV75" s="880"/>
      <c r="WWW75" s="880"/>
      <c r="WWX75" s="880"/>
      <c r="WWY75" s="880"/>
      <c r="WWZ75" s="880"/>
      <c r="WXA75" s="880"/>
      <c r="WXB75" s="880"/>
      <c r="WXC75" s="880"/>
      <c r="WXD75" s="880"/>
      <c r="WXE75" s="880"/>
      <c r="WXF75" s="880"/>
      <c r="WXG75" s="880"/>
      <c r="WXH75" s="880"/>
      <c r="WXI75" s="880"/>
      <c r="WXJ75" s="880"/>
      <c r="WXK75" s="880"/>
      <c r="WXL75" s="880"/>
      <c r="WXM75" s="880"/>
      <c r="WXN75" s="880"/>
      <c r="WXO75" s="880"/>
      <c r="WXP75" s="880"/>
      <c r="WXQ75" s="880"/>
      <c r="WXR75" s="880"/>
      <c r="WXS75" s="880"/>
      <c r="WXT75" s="880"/>
      <c r="WXU75" s="880"/>
      <c r="WXV75" s="880"/>
      <c r="WXW75" s="880"/>
      <c r="WXX75" s="880"/>
      <c r="WXY75" s="880"/>
      <c r="WXZ75" s="880"/>
      <c r="WYA75" s="880"/>
      <c r="WYB75" s="880"/>
      <c r="WYC75" s="880"/>
      <c r="WYD75" s="880"/>
      <c r="WYE75" s="880"/>
      <c r="WYF75" s="880"/>
      <c r="WYG75" s="880"/>
      <c r="WYH75" s="880"/>
      <c r="WYI75" s="880"/>
      <c r="WYJ75" s="880"/>
      <c r="WYK75" s="880"/>
      <c r="WYL75" s="880"/>
      <c r="WYM75" s="880"/>
      <c r="WYN75" s="880"/>
      <c r="WYO75" s="880"/>
      <c r="WYP75" s="880"/>
      <c r="WYQ75" s="880"/>
      <c r="WYR75" s="880"/>
      <c r="WYS75" s="880"/>
      <c r="WYT75" s="880"/>
      <c r="WYU75" s="880"/>
      <c r="WYV75" s="880"/>
      <c r="WYW75" s="880"/>
      <c r="WYX75" s="880"/>
      <c r="WYY75" s="880"/>
      <c r="WYZ75" s="880"/>
      <c r="WZA75" s="880"/>
      <c r="WZB75" s="880"/>
      <c r="WZC75" s="880"/>
      <c r="WZD75" s="880"/>
      <c r="WZE75" s="880"/>
      <c r="WZF75" s="880"/>
      <c r="WZG75" s="880"/>
      <c r="WZH75" s="880"/>
      <c r="WZI75" s="880"/>
      <c r="WZJ75" s="880"/>
      <c r="WZK75" s="880"/>
      <c r="WZL75" s="880"/>
      <c r="WZM75" s="880"/>
      <c r="WZN75" s="880"/>
      <c r="WZO75" s="880"/>
      <c r="WZP75" s="880"/>
      <c r="WZQ75" s="880"/>
      <c r="WZR75" s="880"/>
      <c r="WZS75" s="880"/>
      <c r="WZT75" s="880"/>
      <c r="WZU75" s="880"/>
      <c r="WZV75" s="880"/>
      <c r="WZW75" s="880"/>
      <c r="WZX75" s="880"/>
      <c r="WZY75" s="880"/>
      <c r="WZZ75" s="880"/>
      <c r="XAA75" s="880"/>
      <c r="XAB75" s="880"/>
      <c r="XAC75" s="880"/>
      <c r="XAD75" s="880"/>
      <c r="XAE75" s="880"/>
      <c r="XAF75" s="880"/>
      <c r="XAG75" s="880"/>
      <c r="XAH75" s="880"/>
      <c r="XAI75" s="880"/>
      <c r="XAJ75" s="880"/>
      <c r="XAK75" s="880"/>
      <c r="XAL75" s="880"/>
      <c r="XAM75" s="880"/>
      <c r="XAN75" s="880"/>
      <c r="XAO75" s="880"/>
      <c r="XAP75" s="880"/>
      <c r="XAQ75" s="880"/>
      <c r="XAR75" s="880"/>
      <c r="XAS75" s="880"/>
      <c r="XAT75" s="880"/>
      <c r="XAU75" s="880"/>
      <c r="XAV75" s="880"/>
      <c r="XAW75" s="880"/>
      <c r="XAX75" s="880"/>
      <c r="XAY75" s="880"/>
      <c r="XAZ75" s="880"/>
      <c r="XBA75" s="880"/>
      <c r="XBB75" s="880"/>
      <c r="XBC75" s="880"/>
      <c r="XBD75" s="880"/>
      <c r="XBE75" s="880"/>
      <c r="XBF75" s="880"/>
      <c r="XBG75" s="880"/>
      <c r="XBH75" s="880"/>
      <c r="XBI75" s="880"/>
      <c r="XBJ75" s="880"/>
      <c r="XBK75" s="880"/>
      <c r="XBL75" s="880"/>
      <c r="XBM75" s="880"/>
      <c r="XBN75" s="880"/>
      <c r="XBO75" s="880"/>
      <c r="XBP75" s="880"/>
      <c r="XBQ75" s="880"/>
      <c r="XBR75" s="880"/>
      <c r="XBS75" s="880"/>
      <c r="XBT75" s="880"/>
      <c r="XBU75" s="880"/>
      <c r="XBV75" s="880"/>
      <c r="XBW75" s="880"/>
      <c r="XBX75" s="880"/>
      <c r="XBY75" s="880"/>
      <c r="XBZ75" s="880"/>
      <c r="XCA75" s="880"/>
      <c r="XCB75" s="880"/>
      <c r="XCC75" s="880"/>
      <c r="XCD75" s="880"/>
      <c r="XCE75" s="880"/>
      <c r="XCF75" s="880"/>
      <c r="XCG75" s="880"/>
      <c r="XCH75" s="880"/>
      <c r="XCI75" s="880"/>
      <c r="XCJ75" s="880"/>
      <c r="XCK75" s="880"/>
      <c r="XCL75" s="880"/>
      <c r="XCM75" s="880"/>
      <c r="XCN75" s="880"/>
      <c r="XCO75" s="880"/>
      <c r="XCP75" s="880"/>
      <c r="XCQ75" s="880"/>
      <c r="XCR75" s="880"/>
      <c r="XCS75" s="880"/>
      <c r="XCT75" s="880"/>
      <c r="XCU75" s="880"/>
      <c r="XCV75" s="880"/>
      <c r="XCW75" s="880"/>
      <c r="XCX75" s="880"/>
      <c r="XCY75" s="880"/>
      <c r="XCZ75" s="880"/>
      <c r="XDA75" s="880"/>
      <c r="XDB75" s="880"/>
      <c r="XDC75" s="880"/>
      <c r="XDD75" s="880"/>
      <c r="XDE75" s="880"/>
      <c r="XDF75" s="880"/>
      <c r="XDG75" s="880"/>
      <c r="XDH75" s="880"/>
      <c r="XDI75" s="880"/>
      <c r="XDJ75" s="880"/>
      <c r="XDK75" s="880"/>
      <c r="XDL75" s="880"/>
      <c r="XDM75" s="880"/>
      <c r="XDN75" s="880"/>
      <c r="XDO75" s="880"/>
      <c r="XDP75" s="880"/>
      <c r="XDQ75" s="880"/>
      <c r="XDR75" s="880"/>
      <c r="XDS75" s="880"/>
      <c r="XDT75" s="880"/>
      <c r="XDU75" s="880"/>
      <c r="XDV75" s="880"/>
      <c r="XDW75" s="880"/>
      <c r="XDX75" s="880"/>
      <c r="XDY75" s="880"/>
      <c r="XDZ75" s="880"/>
      <c r="XEA75" s="880"/>
      <c r="XEB75" s="880"/>
      <c r="XEC75" s="880"/>
      <c r="XED75" s="880"/>
      <c r="XEE75" s="880"/>
      <c r="XEF75" s="880"/>
      <c r="XEG75" s="880"/>
      <c r="XEH75" s="880"/>
      <c r="XEI75" s="880"/>
      <c r="XEJ75" s="880"/>
      <c r="XEK75" s="880"/>
      <c r="XEL75" s="880"/>
      <c r="XEM75" s="880"/>
      <c r="XEN75" s="880"/>
      <c r="XEO75" s="880"/>
      <c r="XEP75" s="880"/>
      <c r="XEQ75" s="880"/>
      <c r="XER75" s="880"/>
      <c r="XES75" s="880"/>
      <c r="XET75" s="880"/>
      <c r="XEU75" s="880"/>
      <c r="XEV75" s="880"/>
      <c r="XEW75" s="880"/>
      <c r="XEX75" s="880"/>
      <c r="XEY75" s="880"/>
      <c r="XEZ75" s="880"/>
      <c r="XFA75" s="880"/>
      <c r="XFB75" s="880"/>
      <c r="XFC75" s="880"/>
    </row>
    <row r="76" spans="1:1023 1025:2047 2049:3071 3073:4095 4097:5119 5121:6143 6145:7167 7169:8191 8193:9215 9217:10239 10241:11263 11265:12287 12289:13311 13313:14335 14337:15359 15361:16383" s="155" customFormat="1">
      <c r="A76" s="880"/>
      <c r="B76" s="880"/>
      <c r="C76" s="890"/>
      <c r="D76" s="880"/>
      <c r="E76" s="880"/>
      <c r="F76" s="880"/>
      <c r="G76" s="880"/>
      <c r="H76" s="880"/>
      <c r="I76" s="880"/>
      <c r="J76" s="880"/>
      <c r="K76" s="880"/>
      <c r="L76" s="880"/>
      <c r="M76" s="880"/>
      <c r="N76" s="880"/>
      <c r="O76" s="880"/>
      <c r="P76" s="880"/>
      <c r="Q76" s="880"/>
      <c r="R76" s="880"/>
      <c r="S76" s="880"/>
      <c r="T76" s="880"/>
      <c r="U76" s="880"/>
      <c r="V76" s="880"/>
      <c r="W76" s="880"/>
      <c r="X76" s="880"/>
      <c r="Y76" s="880"/>
      <c r="Z76" s="880"/>
      <c r="AA76" s="880"/>
      <c r="AB76" s="880"/>
      <c r="AC76" s="880"/>
      <c r="AD76" s="880"/>
      <c r="AE76" s="880"/>
      <c r="AF76" s="880"/>
      <c r="AG76" s="880"/>
      <c r="AH76" s="880"/>
      <c r="AI76" s="880"/>
      <c r="AJ76" s="880"/>
      <c r="AK76" s="880"/>
      <c r="AL76" s="880"/>
      <c r="AM76" s="880"/>
      <c r="AN76" s="880"/>
      <c r="AO76" s="880"/>
      <c r="AP76" s="880"/>
      <c r="AQ76" s="880"/>
      <c r="AR76" s="880"/>
      <c r="AS76" s="880"/>
      <c r="AT76" s="880"/>
      <c r="AU76" s="880"/>
      <c r="AV76" s="880"/>
      <c r="AW76" s="880"/>
      <c r="AX76" s="880"/>
      <c r="AY76" s="880"/>
      <c r="AZ76" s="880"/>
      <c r="BA76" s="880"/>
      <c r="BB76" s="880"/>
      <c r="BC76" s="880"/>
      <c r="BD76" s="880"/>
      <c r="BE76" s="880"/>
      <c r="BF76" s="880"/>
      <c r="BG76" s="880"/>
      <c r="BH76" s="880"/>
      <c r="BI76" s="880"/>
      <c r="BJ76" s="880"/>
      <c r="BK76" s="880"/>
      <c r="BL76" s="880"/>
      <c r="BM76" s="880"/>
      <c r="BN76" s="880"/>
      <c r="BO76" s="880"/>
      <c r="BP76" s="880"/>
      <c r="BQ76" s="880"/>
      <c r="BR76" s="880"/>
      <c r="BS76" s="880"/>
      <c r="BT76" s="880"/>
      <c r="BU76" s="880"/>
      <c r="BV76" s="880"/>
      <c r="BW76" s="880"/>
      <c r="BX76" s="880"/>
      <c r="BY76" s="880"/>
      <c r="BZ76" s="880"/>
      <c r="CA76" s="880"/>
      <c r="CB76" s="880"/>
      <c r="CC76" s="880"/>
      <c r="CD76" s="880"/>
      <c r="CE76" s="880"/>
      <c r="CF76" s="880"/>
      <c r="CG76" s="880"/>
      <c r="CH76" s="880"/>
      <c r="CI76" s="880"/>
      <c r="CJ76" s="880"/>
      <c r="CK76" s="880"/>
      <c r="CL76" s="880"/>
      <c r="CM76" s="880"/>
      <c r="CN76" s="880"/>
      <c r="CO76" s="880"/>
      <c r="CP76" s="880"/>
      <c r="CQ76" s="880"/>
      <c r="CR76" s="880"/>
      <c r="CS76" s="880"/>
      <c r="CT76" s="880"/>
      <c r="CU76" s="880"/>
      <c r="CV76" s="880"/>
      <c r="CW76" s="880"/>
      <c r="CX76" s="880"/>
      <c r="CY76" s="880"/>
      <c r="CZ76" s="880"/>
      <c r="DA76" s="880"/>
      <c r="DB76" s="880"/>
      <c r="DC76" s="880"/>
      <c r="DD76" s="880"/>
      <c r="DE76" s="880"/>
      <c r="DF76" s="880"/>
      <c r="DG76" s="880"/>
      <c r="DH76" s="880"/>
      <c r="DI76" s="880"/>
      <c r="DJ76" s="880"/>
      <c r="DK76" s="880"/>
      <c r="DL76" s="880"/>
      <c r="DM76" s="880"/>
      <c r="DN76" s="880"/>
      <c r="DO76" s="880"/>
      <c r="DP76" s="880"/>
      <c r="DQ76" s="880"/>
      <c r="DR76" s="880"/>
      <c r="DS76" s="880"/>
      <c r="DT76" s="880"/>
      <c r="DU76" s="880"/>
      <c r="DV76" s="880"/>
      <c r="DW76" s="880"/>
      <c r="DX76" s="880"/>
      <c r="DY76" s="880"/>
      <c r="DZ76" s="880"/>
      <c r="EA76" s="880"/>
      <c r="EB76" s="880"/>
      <c r="EC76" s="880"/>
      <c r="ED76" s="880"/>
      <c r="EE76" s="880"/>
      <c r="EF76" s="880"/>
      <c r="EG76" s="880"/>
      <c r="EH76" s="880"/>
      <c r="EI76" s="880"/>
      <c r="EJ76" s="880"/>
      <c r="EK76" s="880"/>
      <c r="EL76" s="880"/>
      <c r="EM76" s="880"/>
      <c r="EN76" s="880"/>
      <c r="EO76" s="880"/>
      <c r="EP76" s="880"/>
      <c r="EQ76" s="880"/>
      <c r="ER76" s="880"/>
      <c r="ES76" s="880"/>
      <c r="ET76" s="880"/>
      <c r="EU76" s="880"/>
      <c r="EV76" s="880"/>
      <c r="EW76" s="880"/>
      <c r="EX76" s="880"/>
      <c r="EY76" s="880"/>
      <c r="EZ76" s="880"/>
      <c r="FA76" s="880"/>
      <c r="FB76" s="880"/>
      <c r="FC76" s="880"/>
      <c r="FD76" s="880"/>
      <c r="FE76" s="880"/>
      <c r="FF76" s="880"/>
      <c r="FG76" s="880"/>
      <c r="FH76" s="880"/>
      <c r="FI76" s="880"/>
      <c r="FJ76" s="880"/>
      <c r="FK76" s="880"/>
      <c r="FL76" s="880"/>
      <c r="FM76" s="880"/>
      <c r="FN76" s="880"/>
      <c r="FO76" s="880"/>
      <c r="FP76" s="880"/>
      <c r="FQ76" s="880"/>
      <c r="FR76" s="880"/>
      <c r="FS76" s="880"/>
      <c r="FT76" s="880"/>
      <c r="FU76" s="880"/>
      <c r="FV76" s="880"/>
      <c r="FW76" s="880"/>
      <c r="FX76" s="880"/>
      <c r="FY76" s="880"/>
      <c r="FZ76" s="880"/>
      <c r="GA76" s="880"/>
      <c r="GB76" s="880"/>
      <c r="GC76" s="880"/>
      <c r="GD76" s="880"/>
      <c r="GE76" s="880"/>
      <c r="GF76" s="880"/>
      <c r="GG76" s="880"/>
      <c r="GH76" s="880"/>
      <c r="GI76" s="880"/>
      <c r="GJ76" s="880"/>
      <c r="GK76" s="880"/>
      <c r="GL76" s="880"/>
      <c r="GM76" s="880"/>
      <c r="GN76" s="880"/>
      <c r="GO76" s="880"/>
      <c r="GP76" s="880"/>
      <c r="GQ76" s="880"/>
      <c r="GR76" s="880"/>
      <c r="GS76" s="880"/>
      <c r="GT76" s="880"/>
      <c r="GU76" s="880"/>
      <c r="GV76" s="880"/>
      <c r="GW76" s="880"/>
      <c r="GX76" s="880"/>
      <c r="GY76" s="880"/>
      <c r="GZ76" s="880"/>
      <c r="HA76" s="880"/>
      <c r="HB76" s="880"/>
      <c r="HC76" s="880"/>
      <c r="HD76" s="880"/>
      <c r="HE76" s="880"/>
      <c r="HF76" s="880"/>
      <c r="HG76" s="880"/>
      <c r="HH76" s="880"/>
      <c r="HI76" s="880"/>
      <c r="HJ76" s="880"/>
      <c r="HK76" s="880"/>
      <c r="HL76" s="880"/>
      <c r="HM76" s="880"/>
      <c r="HN76" s="880"/>
      <c r="HO76" s="880"/>
      <c r="HP76" s="880"/>
      <c r="HQ76" s="880"/>
      <c r="HR76" s="880"/>
      <c r="HS76" s="880"/>
      <c r="HT76" s="880"/>
      <c r="HU76" s="880"/>
      <c r="HV76" s="880"/>
      <c r="HW76" s="880"/>
      <c r="HX76" s="880"/>
      <c r="HY76" s="880"/>
      <c r="HZ76" s="880"/>
      <c r="IA76" s="880"/>
      <c r="IB76" s="880"/>
      <c r="IC76" s="880"/>
      <c r="ID76" s="880"/>
      <c r="IE76" s="880"/>
      <c r="IF76" s="880"/>
      <c r="IG76" s="880"/>
      <c r="IH76" s="880"/>
      <c r="II76" s="880"/>
      <c r="IJ76" s="880"/>
      <c r="IK76" s="880"/>
      <c r="IL76" s="880"/>
      <c r="IM76" s="880"/>
      <c r="IN76" s="880"/>
      <c r="IO76" s="880"/>
      <c r="IP76" s="880"/>
      <c r="IQ76" s="880"/>
      <c r="IR76" s="880"/>
      <c r="IS76" s="880"/>
      <c r="IT76" s="880"/>
      <c r="IU76" s="880"/>
      <c r="IV76" s="880"/>
      <c r="IW76" s="880"/>
      <c r="IX76" s="880"/>
      <c r="IY76" s="880"/>
      <c r="IZ76" s="880"/>
      <c r="JA76" s="880"/>
      <c r="JB76" s="880"/>
      <c r="JC76" s="880"/>
      <c r="JD76" s="880"/>
      <c r="JE76" s="880"/>
      <c r="JF76" s="880"/>
      <c r="JG76" s="880"/>
      <c r="JH76" s="880"/>
      <c r="JI76" s="880"/>
      <c r="JJ76" s="880"/>
      <c r="JK76" s="880"/>
      <c r="JL76" s="880"/>
      <c r="JM76" s="880"/>
      <c r="JN76" s="880"/>
      <c r="JO76" s="880"/>
      <c r="JP76" s="880"/>
      <c r="JQ76" s="880"/>
      <c r="JR76" s="880"/>
      <c r="JS76" s="880"/>
      <c r="JT76" s="880"/>
      <c r="JU76" s="880"/>
      <c r="JV76" s="880"/>
      <c r="JW76" s="880"/>
      <c r="JX76" s="880"/>
      <c r="JY76" s="880"/>
      <c r="JZ76" s="880"/>
      <c r="KA76" s="880"/>
      <c r="KB76" s="880"/>
      <c r="KC76" s="880"/>
      <c r="KD76" s="880"/>
      <c r="KE76" s="880"/>
      <c r="KF76" s="880"/>
      <c r="KG76" s="880"/>
      <c r="KH76" s="880"/>
      <c r="KI76" s="880"/>
      <c r="KJ76" s="880"/>
      <c r="KK76" s="880"/>
      <c r="KL76" s="880"/>
      <c r="KM76" s="880"/>
      <c r="KN76" s="880"/>
      <c r="KO76" s="880"/>
      <c r="KP76" s="880"/>
      <c r="KQ76" s="880"/>
      <c r="KR76" s="880"/>
      <c r="KS76" s="880"/>
      <c r="KT76" s="880"/>
      <c r="KU76" s="880"/>
      <c r="KV76" s="880"/>
      <c r="KW76" s="880"/>
      <c r="KX76" s="880"/>
      <c r="KY76" s="880"/>
      <c r="KZ76" s="880"/>
      <c r="LA76" s="880"/>
      <c r="LB76" s="880"/>
      <c r="LC76" s="880"/>
      <c r="LD76" s="880"/>
      <c r="LE76" s="880"/>
      <c r="LF76" s="880"/>
      <c r="LG76" s="880"/>
      <c r="LH76" s="880"/>
      <c r="LI76" s="880"/>
      <c r="LJ76" s="880"/>
      <c r="LK76" s="880"/>
      <c r="LL76" s="880"/>
      <c r="LM76" s="880"/>
      <c r="LN76" s="880"/>
      <c r="LO76" s="880"/>
      <c r="LP76" s="880"/>
      <c r="LQ76" s="880"/>
      <c r="LR76" s="880"/>
      <c r="LS76" s="880"/>
      <c r="LT76" s="880"/>
      <c r="LU76" s="880"/>
      <c r="LV76" s="880"/>
      <c r="LW76" s="880"/>
      <c r="LX76" s="880"/>
      <c r="LY76" s="880"/>
      <c r="LZ76" s="880"/>
      <c r="MA76" s="880"/>
      <c r="MB76" s="880"/>
      <c r="MC76" s="880"/>
      <c r="MD76" s="880"/>
      <c r="ME76" s="880"/>
      <c r="MF76" s="880"/>
      <c r="MG76" s="880"/>
      <c r="MH76" s="880"/>
      <c r="MI76" s="880"/>
      <c r="MJ76" s="880"/>
      <c r="MK76" s="880"/>
      <c r="ML76" s="880"/>
      <c r="MM76" s="880"/>
      <c r="MN76" s="880"/>
      <c r="MO76" s="880"/>
      <c r="MP76" s="880"/>
      <c r="MQ76" s="880"/>
      <c r="MR76" s="880"/>
      <c r="MS76" s="880"/>
      <c r="MT76" s="880"/>
      <c r="MU76" s="880"/>
      <c r="MV76" s="880"/>
      <c r="MW76" s="880"/>
      <c r="MX76" s="880"/>
      <c r="MY76" s="880"/>
      <c r="MZ76" s="880"/>
      <c r="NA76" s="880"/>
      <c r="NB76" s="880"/>
      <c r="NC76" s="880"/>
      <c r="ND76" s="880"/>
      <c r="NE76" s="880"/>
      <c r="NF76" s="880"/>
      <c r="NG76" s="880"/>
      <c r="NH76" s="880"/>
      <c r="NI76" s="880"/>
      <c r="NJ76" s="880"/>
      <c r="NK76" s="880"/>
      <c r="NL76" s="880"/>
      <c r="NM76" s="880"/>
      <c r="NN76" s="880"/>
      <c r="NO76" s="880"/>
      <c r="NP76" s="880"/>
      <c r="NQ76" s="880"/>
      <c r="NR76" s="880"/>
      <c r="NS76" s="880"/>
      <c r="NT76" s="880"/>
      <c r="NU76" s="880"/>
      <c r="NV76" s="880"/>
      <c r="NW76" s="880"/>
      <c r="NX76" s="880"/>
      <c r="NY76" s="880"/>
      <c r="NZ76" s="880"/>
      <c r="OA76" s="880"/>
      <c r="OB76" s="880"/>
      <c r="OC76" s="880"/>
      <c r="OD76" s="880"/>
      <c r="OE76" s="880"/>
      <c r="OF76" s="880"/>
      <c r="OG76" s="880"/>
      <c r="OH76" s="880"/>
      <c r="OI76" s="880"/>
      <c r="OJ76" s="880"/>
      <c r="OK76" s="880"/>
      <c r="OL76" s="880"/>
      <c r="OM76" s="880"/>
      <c r="ON76" s="880"/>
      <c r="OO76" s="880"/>
      <c r="OP76" s="880"/>
      <c r="OQ76" s="880"/>
      <c r="OR76" s="880"/>
      <c r="OS76" s="880"/>
      <c r="OT76" s="880"/>
      <c r="OU76" s="880"/>
      <c r="OV76" s="880"/>
      <c r="OW76" s="880"/>
      <c r="OX76" s="880"/>
      <c r="OY76" s="880"/>
      <c r="OZ76" s="880"/>
      <c r="PA76" s="880"/>
      <c r="PB76" s="880"/>
      <c r="PC76" s="880"/>
      <c r="PD76" s="880"/>
      <c r="PE76" s="880"/>
      <c r="PF76" s="880"/>
      <c r="PG76" s="880"/>
      <c r="PH76" s="880"/>
      <c r="PI76" s="880"/>
      <c r="PJ76" s="880"/>
      <c r="PK76" s="880"/>
      <c r="PL76" s="880"/>
      <c r="PM76" s="880"/>
      <c r="PN76" s="880"/>
      <c r="PO76" s="880"/>
      <c r="PP76" s="880"/>
      <c r="PQ76" s="880"/>
      <c r="PR76" s="880"/>
      <c r="PS76" s="880"/>
      <c r="PT76" s="880"/>
      <c r="PU76" s="880"/>
      <c r="PV76" s="880"/>
      <c r="PW76" s="880"/>
      <c r="PX76" s="880"/>
      <c r="PY76" s="880"/>
      <c r="PZ76" s="880"/>
      <c r="QA76" s="880"/>
      <c r="QB76" s="880"/>
      <c r="QC76" s="880"/>
      <c r="QD76" s="880"/>
      <c r="QE76" s="880"/>
      <c r="QF76" s="880"/>
      <c r="QG76" s="880"/>
      <c r="QH76" s="880"/>
      <c r="QI76" s="880"/>
      <c r="QJ76" s="880"/>
      <c r="QK76" s="880"/>
      <c r="QL76" s="880"/>
      <c r="QM76" s="880"/>
      <c r="QN76" s="880"/>
      <c r="QO76" s="880"/>
      <c r="QP76" s="880"/>
      <c r="QQ76" s="880"/>
      <c r="QR76" s="880"/>
      <c r="QS76" s="880"/>
      <c r="QT76" s="880"/>
      <c r="QU76" s="880"/>
      <c r="QV76" s="880"/>
      <c r="QW76" s="880"/>
      <c r="QX76" s="880"/>
      <c r="QY76" s="880"/>
      <c r="QZ76" s="880"/>
      <c r="RA76" s="880"/>
      <c r="RB76" s="880"/>
      <c r="RC76" s="880"/>
      <c r="RD76" s="880"/>
      <c r="RE76" s="880"/>
      <c r="RF76" s="880"/>
      <c r="RG76" s="880"/>
      <c r="RH76" s="880"/>
      <c r="RI76" s="880"/>
      <c r="RJ76" s="880"/>
      <c r="RK76" s="880"/>
      <c r="RL76" s="880"/>
      <c r="RM76" s="880"/>
      <c r="RN76" s="880"/>
      <c r="RO76" s="880"/>
      <c r="RP76" s="880"/>
      <c r="RQ76" s="880"/>
      <c r="RR76" s="880"/>
      <c r="RS76" s="880"/>
      <c r="RT76" s="880"/>
      <c r="RU76" s="880"/>
      <c r="RV76" s="880"/>
      <c r="RW76" s="880"/>
      <c r="RX76" s="880"/>
      <c r="RY76" s="880"/>
      <c r="RZ76" s="880"/>
      <c r="SA76" s="880"/>
      <c r="SB76" s="880"/>
      <c r="SC76" s="880"/>
      <c r="SD76" s="880"/>
      <c r="SE76" s="880"/>
      <c r="SF76" s="880"/>
      <c r="SG76" s="880"/>
      <c r="SH76" s="880"/>
      <c r="SI76" s="880"/>
      <c r="SJ76" s="880"/>
      <c r="SK76" s="880"/>
      <c r="SL76" s="880"/>
      <c r="SM76" s="880"/>
      <c r="SN76" s="880"/>
      <c r="SO76" s="880"/>
      <c r="SP76" s="880"/>
      <c r="SQ76" s="880"/>
      <c r="SR76" s="880"/>
      <c r="SS76" s="880"/>
      <c r="ST76" s="880"/>
      <c r="SU76" s="880"/>
      <c r="SV76" s="880"/>
      <c r="SW76" s="880"/>
      <c r="SX76" s="880"/>
      <c r="SY76" s="880"/>
      <c r="SZ76" s="880"/>
      <c r="TA76" s="880"/>
      <c r="TB76" s="880"/>
      <c r="TC76" s="880"/>
      <c r="TD76" s="880"/>
      <c r="TE76" s="880"/>
      <c r="TF76" s="880"/>
      <c r="TG76" s="880"/>
      <c r="TH76" s="880"/>
      <c r="TI76" s="880"/>
      <c r="TJ76" s="880"/>
      <c r="TK76" s="880"/>
      <c r="TL76" s="880"/>
      <c r="TM76" s="880"/>
      <c r="TN76" s="880"/>
      <c r="TO76" s="880"/>
      <c r="TP76" s="880"/>
      <c r="TQ76" s="880"/>
      <c r="TR76" s="880"/>
      <c r="TS76" s="880"/>
      <c r="TT76" s="880"/>
      <c r="TU76" s="880"/>
      <c r="TV76" s="880"/>
      <c r="TW76" s="880"/>
      <c r="TX76" s="880"/>
      <c r="TY76" s="880"/>
      <c r="TZ76" s="880"/>
      <c r="UA76" s="880"/>
      <c r="UB76" s="880"/>
      <c r="UC76" s="880"/>
      <c r="UD76" s="880"/>
      <c r="UE76" s="880"/>
      <c r="UF76" s="880"/>
      <c r="UG76" s="880"/>
      <c r="UH76" s="880"/>
      <c r="UI76" s="880"/>
      <c r="UJ76" s="880"/>
      <c r="UK76" s="880"/>
      <c r="UL76" s="880"/>
      <c r="UM76" s="880"/>
      <c r="UN76" s="880"/>
      <c r="UO76" s="880"/>
      <c r="UP76" s="880"/>
      <c r="UQ76" s="880"/>
      <c r="UR76" s="880"/>
      <c r="US76" s="880"/>
      <c r="UT76" s="880"/>
      <c r="UU76" s="880"/>
      <c r="UV76" s="880"/>
      <c r="UW76" s="880"/>
      <c r="UX76" s="880"/>
      <c r="UY76" s="880"/>
      <c r="UZ76" s="880"/>
      <c r="VA76" s="880"/>
      <c r="VB76" s="880"/>
      <c r="VC76" s="880"/>
      <c r="VD76" s="880"/>
      <c r="VE76" s="880"/>
      <c r="VF76" s="880"/>
      <c r="VG76" s="880"/>
      <c r="VH76" s="880"/>
      <c r="VI76" s="880"/>
      <c r="VJ76" s="880"/>
      <c r="VK76" s="880"/>
      <c r="VL76" s="880"/>
      <c r="VM76" s="880"/>
      <c r="VN76" s="880"/>
      <c r="VO76" s="880"/>
      <c r="VP76" s="880"/>
      <c r="VQ76" s="880"/>
      <c r="VR76" s="880"/>
      <c r="VS76" s="880"/>
      <c r="VT76" s="880"/>
      <c r="VU76" s="880"/>
      <c r="VV76" s="880"/>
      <c r="VW76" s="880"/>
      <c r="VX76" s="880"/>
      <c r="VY76" s="880"/>
      <c r="VZ76" s="880"/>
      <c r="WA76" s="880"/>
      <c r="WB76" s="880"/>
      <c r="WC76" s="880"/>
      <c r="WD76" s="880"/>
      <c r="WE76" s="880"/>
      <c r="WF76" s="880"/>
      <c r="WG76" s="880"/>
      <c r="WH76" s="880"/>
      <c r="WI76" s="880"/>
      <c r="WJ76" s="880"/>
      <c r="WK76" s="880"/>
      <c r="WL76" s="880"/>
      <c r="WM76" s="880"/>
      <c r="WN76" s="880"/>
      <c r="WO76" s="880"/>
      <c r="WP76" s="880"/>
      <c r="WQ76" s="880"/>
      <c r="WR76" s="880"/>
      <c r="WS76" s="880"/>
      <c r="WT76" s="880"/>
      <c r="WU76" s="880"/>
      <c r="WV76" s="880"/>
      <c r="WW76" s="880"/>
      <c r="WX76" s="880"/>
      <c r="WY76" s="880"/>
      <c r="WZ76" s="880"/>
      <c r="XA76" s="880"/>
      <c r="XB76" s="880"/>
      <c r="XC76" s="880"/>
      <c r="XD76" s="880"/>
      <c r="XE76" s="880"/>
      <c r="XF76" s="880"/>
      <c r="XG76" s="880"/>
      <c r="XH76" s="880"/>
      <c r="XI76" s="880"/>
      <c r="XJ76" s="880"/>
      <c r="XK76" s="880"/>
      <c r="XL76" s="880"/>
      <c r="XM76" s="880"/>
      <c r="XN76" s="880"/>
      <c r="XO76" s="880"/>
      <c r="XP76" s="880"/>
      <c r="XQ76" s="880"/>
      <c r="XR76" s="880"/>
      <c r="XS76" s="880"/>
      <c r="XT76" s="880"/>
      <c r="XU76" s="880"/>
      <c r="XV76" s="880"/>
      <c r="XW76" s="880"/>
      <c r="XX76" s="880"/>
      <c r="XY76" s="880"/>
      <c r="XZ76" s="880"/>
      <c r="YA76" s="880"/>
      <c r="YB76" s="880"/>
      <c r="YC76" s="880"/>
      <c r="YD76" s="880"/>
      <c r="YE76" s="880"/>
      <c r="YF76" s="880"/>
      <c r="YG76" s="880"/>
      <c r="YH76" s="880"/>
      <c r="YI76" s="880"/>
      <c r="YJ76" s="880"/>
      <c r="YK76" s="880"/>
      <c r="YL76" s="880"/>
      <c r="YM76" s="880"/>
      <c r="YN76" s="880"/>
      <c r="YO76" s="880"/>
      <c r="YP76" s="880"/>
      <c r="YQ76" s="880"/>
      <c r="YR76" s="880"/>
      <c r="YS76" s="880"/>
      <c r="YT76" s="880"/>
      <c r="YU76" s="880"/>
      <c r="YV76" s="880"/>
      <c r="YW76" s="880"/>
      <c r="YX76" s="880"/>
      <c r="YY76" s="880"/>
      <c r="YZ76" s="880"/>
      <c r="ZA76" s="880"/>
      <c r="ZB76" s="880"/>
      <c r="ZC76" s="880"/>
      <c r="ZD76" s="880"/>
      <c r="ZE76" s="880"/>
      <c r="ZF76" s="880"/>
      <c r="ZG76" s="880"/>
      <c r="ZH76" s="880"/>
      <c r="ZI76" s="880"/>
      <c r="ZJ76" s="880"/>
      <c r="ZK76" s="880"/>
      <c r="ZL76" s="880"/>
      <c r="ZM76" s="880"/>
      <c r="ZN76" s="880"/>
      <c r="ZO76" s="880"/>
      <c r="ZP76" s="880"/>
      <c r="ZQ76" s="880"/>
      <c r="ZR76" s="880"/>
      <c r="ZS76" s="880"/>
      <c r="ZT76" s="880"/>
      <c r="ZU76" s="880"/>
      <c r="ZV76" s="880"/>
      <c r="ZW76" s="880"/>
      <c r="ZX76" s="880"/>
      <c r="ZY76" s="880"/>
      <c r="ZZ76" s="880"/>
      <c r="AAA76" s="880"/>
      <c r="AAB76" s="880"/>
      <c r="AAC76" s="880"/>
      <c r="AAD76" s="880"/>
      <c r="AAE76" s="880"/>
      <c r="AAF76" s="880"/>
      <c r="AAG76" s="880"/>
      <c r="AAH76" s="880"/>
      <c r="AAI76" s="880"/>
      <c r="AAJ76" s="880"/>
      <c r="AAK76" s="880"/>
      <c r="AAL76" s="880"/>
      <c r="AAM76" s="880"/>
      <c r="AAN76" s="880"/>
      <c r="AAO76" s="880"/>
      <c r="AAP76" s="880"/>
      <c r="AAQ76" s="880"/>
      <c r="AAR76" s="880"/>
      <c r="AAS76" s="880"/>
      <c r="AAT76" s="880"/>
      <c r="AAU76" s="880"/>
      <c r="AAV76" s="880"/>
      <c r="AAW76" s="880"/>
      <c r="AAX76" s="880"/>
      <c r="AAY76" s="880"/>
      <c r="AAZ76" s="880"/>
      <c r="ABA76" s="880"/>
      <c r="ABB76" s="880"/>
      <c r="ABC76" s="880"/>
      <c r="ABD76" s="880"/>
      <c r="ABE76" s="880"/>
      <c r="ABF76" s="880"/>
      <c r="ABG76" s="880"/>
      <c r="ABH76" s="880"/>
      <c r="ABI76" s="880"/>
      <c r="ABJ76" s="880"/>
      <c r="ABK76" s="880"/>
      <c r="ABL76" s="880"/>
      <c r="ABM76" s="880"/>
      <c r="ABN76" s="880"/>
      <c r="ABO76" s="880"/>
      <c r="ABP76" s="880"/>
      <c r="ABQ76" s="880"/>
      <c r="ABR76" s="880"/>
      <c r="ABS76" s="880"/>
      <c r="ABT76" s="880"/>
      <c r="ABU76" s="880"/>
      <c r="ABV76" s="880"/>
      <c r="ABW76" s="880"/>
      <c r="ABX76" s="880"/>
      <c r="ABY76" s="880"/>
      <c r="ABZ76" s="880"/>
      <c r="ACA76" s="880"/>
      <c r="ACB76" s="880"/>
      <c r="ACC76" s="880"/>
      <c r="ACD76" s="880"/>
      <c r="ACE76" s="880"/>
      <c r="ACF76" s="880"/>
      <c r="ACG76" s="880"/>
      <c r="ACH76" s="880"/>
      <c r="ACI76" s="880"/>
      <c r="ACJ76" s="880"/>
      <c r="ACK76" s="880"/>
      <c r="ACL76" s="880"/>
      <c r="ACM76" s="880"/>
      <c r="ACN76" s="880"/>
      <c r="ACO76" s="880"/>
      <c r="ACP76" s="880"/>
      <c r="ACQ76" s="880"/>
      <c r="ACR76" s="880"/>
      <c r="ACS76" s="880"/>
      <c r="ACT76" s="880"/>
      <c r="ACU76" s="880"/>
      <c r="ACV76" s="880"/>
      <c r="ACW76" s="880"/>
      <c r="ACX76" s="880"/>
      <c r="ACY76" s="880"/>
      <c r="ACZ76" s="880"/>
      <c r="ADA76" s="880"/>
      <c r="ADB76" s="880"/>
      <c r="ADC76" s="880"/>
      <c r="ADD76" s="880"/>
      <c r="ADE76" s="880"/>
      <c r="ADF76" s="880"/>
      <c r="ADG76" s="880"/>
      <c r="ADH76" s="880"/>
      <c r="ADI76" s="880"/>
      <c r="ADJ76" s="880"/>
      <c r="ADK76" s="880"/>
      <c r="ADL76" s="880"/>
      <c r="ADM76" s="880"/>
      <c r="ADN76" s="880"/>
      <c r="ADO76" s="880"/>
      <c r="ADP76" s="880"/>
      <c r="ADQ76" s="880"/>
      <c r="ADR76" s="880"/>
      <c r="ADS76" s="880"/>
      <c r="ADT76" s="880"/>
      <c r="ADU76" s="880"/>
      <c r="ADV76" s="880"/>
      <c r="ADW76" s="880"/>
      <c r="ADX76" s="880"/>
      <c r="ADY76" s="880"/>
      <c r="ADZ76" s="880"/>
      <c r="AEA76" s="880"/>
      <c r="AEB76" s="880"/>
      <c r="AEC76" s="880"/>
      <c r="AED76" s="880"/>
      <c r="AEE76" s="880"/>
      <c r="AEF76" s="880"/>
      <c r="AEG76" s="880"/>
      <c r="AEH76" s="880"/>
      <c r="AEI76" s="880"/>
      <c r="AEJ76" s="880"/>
      <c r="AEK76" s="880"/>
      <c r="AEL76" s="880"/>
      <c r="AEM76" s="880"/>
      <c r="AEN76" s="880"/>
      <c r="AEO76" s="880"/>
      <c r="AEP76" s="880"/>
      <c r="AEQ76" s="880"/>
      <c r="AER76" s="880"/>
      <c r="AES76" s="880"/>
      <c r="AET76" s="880"/>
      <c r="AEU76" s="880"/>
      <c r="AEV76" s="880"/>
      <c r="AEW76" s="880"/>
      <c r="AEX76" s="880"/>
      <c r="AEY76" s="880"/>
      <c r="AEZ76" s="880"/>
      <c r="AFA76" s="880"/>
      <c r="AFB76" s="880"/>
      <c r="AFC76" s="880"/>
      <c r="AFD76" s="880"/>
      <c r="AFE76" s="880"/>
      <c r="AFF76" s="880"/>
      <c r="AFG76" s="880"/>
      <c r="AFH76" s="880"/>
      <c r="AFI76" s="880"/>
      <c r="AFJ76" s="880"/>
      <c r="AFK76" s="880"/>
      <c r="AFL76" s="880"/>
      <c r="AFM76" s="880"/>
      <c r="AFN76" s="880"/>
      <c r="AFO76" s="880"/>
      <c r="AFP76" s="880"/>
      <c r="AFQ76" s="880"/>
      <c r="AFR76" s="880"/>
      <c r="AFS76" s="880"/>
      <c r="AFT76" s="880"/>
      <c r="AFU76" s="880"/>
      <c r="AFV76" s="880"/>
      <c r="AFW76" s="880"/>
      <c r="AFX76" s="880"/>
      <c r="AFY76" s="880"/>
      <c r="AFZ76" s="880"/>
      <c r="AGA76" s="880"/>
      <c r="AGB76" s="880"/>
      <c r="AGC76" s="880"/>
      <c r="AGD76" s="880"/>
      <c r="AGE76" s="880"/>
      <c r="AGF76" s="880"/>
      <c r="AGG76" s="880"/>
      <c r="AGH76" s="880"/>
      <c r="AGI76" s="880"/>
      <c r="AGJ76" s="880"/>
      <c r="AGK76" s="880"/>
      <c r="AGL76" s="880"/>
      <c r="AGM76" s="880"/>
      <c r="AGN76" s="880"/>
      <c r="AGO76" s="880"/>
      <c r="AGP76" s="880"/>
      <c r="AGQ76" s="880"/>
      <c r="AGR76" s="880"/>
      <c r="AGS76" s="880"/>
      <c r="AGT76" s="880"/>
      <c r="AGU76" s="880"/>
      <c r="AGV76" s="880"/>
      <c r="AGW76" s="880"/>
      <c r="AGX76" s="880"/>
      <c r="AGY76" s="880"/>
      <c r="AGZ76" s="880"/>
      <c r="AHA76" s="880"/>
      <c r="AHB76" s="880"/>
      <c r="AHC76" s="880"/>
      <c r="AHD76" s="880"/>
      <c r="AHE76" s="880"/>
      <c r="AHF76" s="880"/>
      <c r="AHG76" s="880"/>
      <c r="AHH76" s="880"/>
      <c r="AHI76" s="880"/>
      <c r="AHJ76" s="880"/>
      <c r="AHK76" s="880"/>
      <c r="AHL76" s="880"/>
      <c r="AHM76" s="880"/>
      <c r="AHN76" s="880"/>
      <c r="AHO76" s="880"/>
      <c r="AHP76" s="880"/>
      <c r="AHQ76" s="880"/>
      <c r="AHR76" s="880"/>
      <c r="AHS76" s="880"/>
      <c r="AHT76" s="880"/>
      <c r="AHU76" s="880"/>
      <c r="AHV76" s="880"/>
      <c r="AHW76" s="880"/>
      <c r="AHX76" s="880"/>
      <c r="AHY76" s="880"/>
      <c r="AHZ76" s="880"/>
      <c r="AIA76" s="880"/>
      <c r="AIB76" s="880"/>
      <c r="AIC76" s="880"/>
      <c r="AID76" s="880"/>
      <c r="AIE76" s="880"/>
      <c r="AIF76" s="880"/>
      <c r="AIG76" s="880"/>
      <c r="AIH76" s="880"/>
      <c r="AII76" s="880"/>
      <c r="AIJ76" s="880"/>
      <c r="AIK76" s="880"/>
      <c r="AIL76" s="880"/>
      <c r="AIM76" s="880"/>
      <c r="AIN76" s="880"/>
      <c r="AIO76" s="880"/>
      <c r="AIP76" s="880"/>
      <c r="AIQ76" s="880"/>
      <c r="AIR76" s="880"/>
      <c r="AIS76" s="880"/>
      <c r="AIT76" s="880"/>
      <c r="AIU76" s="880"/>
      <c r="AIV76" s="880"/>
      <c r="AIW76" s="880"/>
      <c r="AIX76" s="880"/>
      <c r="AIY76" s="880"/>
      <c r="AIZ76" s="880"/>
      <c r="AJA76" s="880"/>
      <c r="AJB76" s="880"/>
      <c r="AJC76" s="880"/>
      <c r="AJD76" s="880"/>
      <c r="AJE76" s="880"/>
      <c r="AJF76" s="880"/>
      <c r="AJG76" s="880"/>
      <c r="AJH76" s="880"/>
      <c r="AJI76" s="880"/>
      <c r="AJJ76" s="880"/>
      <c r="AJK76" s="880"/>
      <c r="AJL76" s="880"/>
      <c r="AJM76" s="880"/>
      <c r="AJN76" s="880"/>
      <c r="AJO76" s="880"/>
      <c r="AJP76" s="880"/>
      <c r="AJQ76" s="880"/>
      <c r="AJR76" s="880"/>
      <c r="AJS76" s="880"/>
      <c r="AJT76" s="880"/>
      <c r="AJU76" s="880"/>
      <c r="AJV76" s="880"/>
      <c r="AJW76" s="880"/>
      <c r="AJX76" s="880"/>
      <c r="AJY76" s="880"/>
      <c r="AJZ76" s="880"/>
      <c r="AKA76" s="880"/>
      <c r="AKB76" s="880"/>
      <c r="AKC76" s="880"/>
      <c r="AKD76" s="880"/>
      <c r="AKE76" s="880"/>
      <c r="AKF76" s="880"/>
      <c r="AKG76" s="880"/>
      <c r="AKH76" s="880"/>
      <c r="AKI76" s="880"/>
      <c r="AKJ76" s="880"/>
      <c r="AKK76" s="880"/>
      <c r="AKL76" s="880"/>
      <c r="AKM76" s="880"/>
      <c r="AKN76" s="880"/>
      <c r="AKO76" s="880"/>
      <c r="AKP76" s="880"/>
      <c r="AKQ76" s="880"/>
      <c r="AKR76" s="880"/>
      <c r="AKS76" s="880"/>
      <c r="AKT76" s="880"/>
      <c r="AKU76" s="880"/>
      <c r="AKV76" s="880"/>
      <c r="AKW76" s="880"/>
      <c r="AKX76" s="880"/>
      <c r="AKY76" s="880"/>
      <c r="AKZ76" s="880"/>
      <c r="ALA76" s="880"/>
      <c r="ALB76" s="880"/>
      <c r="ALC76" s="880"/>
      <c r="ALD76" s="880"/>
      <c r="ALE76" s="880"/>
      <c r="ALF76" s="880"/>
      <c r="ALG76" s="880"/>
      <c r="ALH76" s="880"/>
      <c r="ALI76" s="880"/>
      <c r="ALJ76" s="880"/>
      <c r="ALK76" s="880"/>
      <c r="ALL76" s="880"/>
      <c r="ALM76" s="880"/>
      <c r="ALN76" s="880"/>
      <c r="ALO76" s="880"/>
      <c r="ALP76" s="880"/>
      <c r="ALQ76" s="880"/>
      <c r="ALR76" s="880"/>
      <c r="ALS76" s="880"/>
      <c r="ALT76" s="880"/>
      <c r="ALU76" s="880"/>
      <c r="ALV76" s="880"/>
      <c r="ALW76" s="880"/>
      <c r="ALX76" s="880"/>
      <c r="ALY76" s="880"/>
      <c r="ALZ76" s="880"/>
      <c r="AMA76" s="880"/>
      <c r="AMB76" s="880"/>
      <c r="AMC76" s="880"/>
      <c r="AMD76" s="880"/>
      <c r="AME76" s="880"/>
      <c r="AMF76" s="880"/>
      <c r="AMG76" s="880"/>
      <c r="AMH76" s="880"/>
      <c r="AMI76" s="880"/>
      <c r="AMK76" s="880"/>
      <c r="AML76" s="880"/>
      <c r="AMM76" s="880"/>
      <c r="AMN76" s="880"/>
      <c r="AMO76" s="880"/>
      <c r="AMP76" s="880"/>
      <c r="AMQ76" s="880"/>
      <c r="AMR76" s="880"/>
      <c r="AMS76" s="880"/>
      <c r="AMT76" s="880"/>
      <c r="AMU76" s="880"/>
      <c r="AMV76" s="880"/>
      <c r="AMW76" s="880"/>
      <c r="AMX76" s="880"/>
      <c r="AMY76" s="880"/>
      <c r="AMZ76" s="880"/>
      <c r="ANA76" s="880"/>
      <c r="ANB76" s="880"/>
      <c r="ANC76" s="880"/>
      <c r="AND76" s="880"/>
      <c r="ANE76" s="880"/>
      <c r="ANF76" s="880"/>
      <c r="ANG76" s="880"/>
      <c r="ANH76" s="880"/>
      <c r="ANI76" s="880"/>
      <c r="ANJ76" s="880"/>
      <c r="ANK76" s="880"/>
      <c r="ANL76" s="880"/>
      <c r="ANM76" s="880"/>
      <c r="ANN76" s="880"/>
      <c r="ANO76" s="880"/>
      <c r="ANP76" s="880"/>
      <c r="ANQ76" s="880"/>
      <c r="ANR76" s="880"/>
      <c r="ANS76" s="880"/>
      <c r="ANT76" s="880"/>
      <c r="ANU76" s="880"/>
      <c r="ANV76" s="880"/>
      <c r="ANW76" s="880"/>
      <c r="ANX76" s="880"/>
      <c r="ANY76" s="880"/>
      <c r="ANZ76" s="880"/>
      <c r="AOA76" s="880"/>
      <c r="AOB76" s="880"/>
      <c r="AOC76" s="880"/>
      <c r="AOD76" s="880"/>
      <c r="AOE76" s="880"/>
      <c r="AOF76" s="880"/>
      <c r="AOG76" s="880"/>
      <c r="AOH76" s="880"/>
      <c r="AOI76" s="880"/>
      <c r="AOJ76" s="880"/>
      <c r="AOK76" s="880"/>
      <c r="AOL76" s="880"/>
      <c r="AOM76" s="880"/>
      <c r="AON76" s="880"/>
      <c r="AOO76" s="880"/>
      <c r="AOP76" s="880"/>
      <c r="AOQ76" s="880"/>
      <c r="AOR76" s="880"/>
      <c r="AOS76" s="880"/>
      <c r="AOT76" s="880"/>
      <c r="AOU76" s="880"/>
      <c r="AOV76" s="880"/>
      <c r="AOW76" s="880"/>
      <c r="AOX76" s="880"/>
      <c r="AOY76" s="880"/>
      <c r="AOZ76" s="880"/>
      <c r="APA76" s="880"/>
      <c r="APB76" s="880"/>
      <c r="APC76" s="880"/>
      <c r="APD76" s="880"/>
      <c r="APE76" s="880"/>
      <c r="APF76" s="880"/>
      <c r="APG76" s="880"/>
      <c r="APH76" s="880"/>
      <c r="API76" s="880"/>
      <c r="APJ76" s="880"/>
      <c r="APK76" s="880"/>
      <c r="APL76" s="880"/>
      <c r="APM76" s="880"/>
      <c r="APN76" s="880"/>
      <c r="APO76" s="880"/>
      <c r="APP76" s="880"/>
      <c r="APQ76" s="880"/>
      <c r="APR76" s="880"/>
      <c r="APS76" s="880"/>
      <c r="APT76" s="880"/>
      <c r="APU76" s="880"/>
      <c r="APV76" s="880"/>
      <c r="APW76" s="880"/>
      <c r="APX76" s="880"/>
      <c r="APY76" s="880"/>
      <c r="APZ76" s="880"/>
      <c r="AQA76" s="880"/>
      <c r="AQB76" s="880"/>
      <c r="AQC76" s="880"/>
      <c r="AQD76" s="880"/>
      <c r="AQE76" s="880"/>
      <c r="AQF76" s="880"/>
      <c r="AQG76" s="880"/>
      <c r="AQH76" s="880"/>
      <c r="AQI76" s="880"/>
      <c r="AQJ76" s="880"/>
      <c r="AQK76" s="880"/>
      <c r="AQL76" s="880"/>
      <c r="AQM76" s="880"/>
      <c r="AQN76" s="880"/>
      <c r="AQO76" s="880"/>
      <c r="AQP76" s="880"/>
      <c r="AQQ76" s="880"/>
      <c r="AQR76" s="880"/>
      <c r="AQS76" s="880"/>
      <c r="AQT76" s="880"/>
      <c r="AQU76" s="880"/>
      <c r="AQV76" s="880"/>
      <c r="AQW76" s="880"/>
      <c r="AQX76" s="880"/>
      <c r="AQY76" s="880"/>
      <c r="AQZ76" s="880"/>
      <c r="ARA76" s="880"/>
      <c r="ARB76" s="880"/>
      <c r="ARC76" s="880"/>
      <c r="ARD76" s="880"/>
      <c r="ARE76" s="880"/>
      <c r="ARF76" s="880"/>
      <c r="ARG76" s="880"/>
      <c r="ARH76" s="880"/>
      <c r="ARI76" s="880"/>
      <c r="ARJ76" s="880"/>
      <c r="ARK76" s="880"/>
      <c r="ARL76" s="880"/>
      <c r="ARM76" s="880"/>
      <c r="ARN76" s="880"/>
      <c r="ARO76" s="880"/>
      <c r="ARP76" s="880"/>
      <c r="ARQ76" s="880"/>
      <c r="ARR76" s="880"/>
      <c r="ARS76" s="880"/>
      <c r="ART76" s="880"/>
      <c r="ARU76" s="880"/>
      <c r="ARV76" s="880"/>
      <c r="ARW76" s="880"/>
      <c r="ARX76" s="880"/>
      <c r="ARY76" s="880"/>
      <c r="ARZ76" s="880"/>
      <c r="ASA76" s="880"/>
      <c r="ASB76" s="880"/>
      <c r="ASC76" s="880"/>
      <c r="ASD76" s="880"/>
      <c r="ASE76" s="880"/>
      <c r="ASF76" s="880"/>
      <c r="ASG76" s="880"/>
      <c r="ASH76" s="880"/>
      <c r="ASI76" s="880"/>
      <c r="ASJ76" s="880"/>
      <c r="ASK76" s="880"/>
      <c r="ASL76" s="880"/>
      <c r="ASM76" s="880"/>
      <c r="ASN76" s="880"/>
      <c r="ASO76" s="880"/>
      <c r="ASP76" s="880"/>
      <c r="ASQ76" s="880"/>
      <c r="ASR76" s="880"/>
      <c r="ASS76" s="880"/>
      <c r="AST76" s="880"/>
      <c r="ASU76" s="880"/>
      <c r="ASV76" s="880"/>
      <c r="ASW76" s="880"/>
      <c r="ASX76" s="880"/>
      <c r="ASY76" s="880"/>
      <c r="ASZ76" s="880"/>
      <c r="ATA76" s="880"/>
      <c r="ATB76" s="880"/>
      <c r="ATC76" s="880"/>
      <c r="ATD76" s="880"/>
      <c r="ATE76" s="880"/>
      <c r="ATF76" s="880"/>
      <c r="ATG76" s="880"/>
      <c r="ATH76" s="880"/>
      <c r="ATI76" s="880"/>
      <c r="ATJ76" s="880"/>
      <c r="ATK76" s="880"/>
      <c r="ATL76" s="880"/>
      <c r="ATM76" s="880"/>
      <c r="ATN76" s="880"/>
      <c r="ATO76" s="880"/>
      <c r="ATP76" s="880"/>
      <c r="ATQ76" s="880"/>
      <c r="ATR76" s="880"/>
      <c r="ATS76" s="880"/>
      <c r="ATT76" s="880"/>
      <c r="ATU76" s="880"/>
      <c r="ATV76" s="880"/>
      <c r="ATW76" s="880"/>
      <c r="ATX76" s="880"/>
      <c r="ATY76" s="880"/>
      <c r="ATZ76" s="880"/>
      <c r="AUA76" s="880"/>
      <c r="AUB76" s="880"/>
      <c r="AUC76" s="880"/>
      <c r="AUD76" s="880"/>
      <c r="AUE76" s="880"/>
      <c r="AUF76" s="880"/>
      <c r="AUG76" s="880"/>
      <c r="AUH76" s="880"/>
      <c r="AUI76" s="880"/>
      <c r="AUJ76" s="880"/>
      <c r="AUK76" s="880"/>
      <c r="AUL76" s="880"/>
      <c r="AUM76" s="880"/>
      <c r="AUN76" s="880"/>
      <c r="AUO76" s="880"/>
      <c r="AUP76" s="880"/>
      <c r="AUQ76" s="880"/>
      <c r="AUR76" s="880"/>
      <c r="AUS76" s="880"/>
      <c r="AUT76" s="880"/>
      <c r="AUU76" s="880"/>
      <c r="AUV76" s="880"/>
      <c r="AUW76" s="880"/>
      <c r="AUX76" s="880"/>
      <c r="AUY76" s="880"/>
      <c r="AUZ76" s="880"/>
      <c r="AVA76" s="880"/>
      <c r="AVB76" s="880"/>
      <c r="AVC76" s="880"/>
      <c r="AVD76" s="880"/>
      <c r="AVE76" s="880"/>
      <c r="AVF76" s="880"/>
      <c r="AVG76" s="880"/>
      <c r="AVH76" s="880"/>
      <c r="AVI76" s="880"/>
      <c r="AVJ76" s="880"/>
      <c r="AVK76" s="880"/>
      <c r="AVL76" s="880"/>
      <c r="AVM76" s="880"/>
      <c r="AVN76" s="880"/>
      <c r="AVO76" s="880"/>
      <c r="AVP76" s="880"/>
      <c r="AVQ76" s="880"/>
      <c r="AVR76" s="880"/>
      <c r="AVS76" s="880"/>
      <c r="AVT76" s="880"/>
      <c r="AVU76" s="880"/>
      <c r="AVV76" s="880"/>
      <c r="AVW76" s="880"/>
      <c r="AVX76" s="880"/>
      <c r="AVY76" s="880"/>
      <c r="AVZ76" s="880"/>
      <c r="AWA76" s="880"/>
      <c r="AWB76" s="880"/>
      <c r="AWC76" s="880"/>
      <c r="AWD76" s="880"/>
      <c r="AWE76" s="880"/>
      <c r="AWF76" s="880"/>
      <c r="AWG76" s="880"/>
      <c r="AWH76" s="880"/>
      <c r="AWI76" s="880"/>
      <c r="AWJ76" s="880"/>
      <c r="AWK76" s="880"/>
      <c r="AWL76" s="880"/>
      <c r="AWM76" s="880"/>
      <c r="AWN76" s="880"/>
      <c r="AWO76" s="880"/>
      <c r="AWP76" s="880"/>
      <c r="AWQ76" s="880"/>
      <c r="AWR76" s="880"/>
      <c r="AWS76" s="880"/>
      <c r="AWT76" s="880"/>
      <c r="AWU76" s="880"/>
      <c r="AWV76" s="880"/>
      <c r="AWW76" s="880"/>
      <c r="AWX76" s="880"/>
      <c r="AWY76" s="880"/>
      <c r="AWZ76" s="880"/>
      <c r="AXA76" s="880"/>
      <c r="AXB76" s="880"/>
      <c r="AXC76" s="880"/>
      <c r="AXD76" s="880"/>
      <c r="AXE76" s="880"/>
      <c r="AXF76" s="880"/>
      <c r="AXG76" s="880"/>
      <c r="AXH76" s="880"/>
      <c r="AXI76" s="880"/>
      <c r="AXJ76" s="880"/>
      <c r="AXK76" s="880"/>
      <c r="AXL76" s="880"/>
      <c r="AXM76" s="880"/>
      <c r="AXN76" s="880"/>
      <c r="AXO76" s="880"/>
      <c r="AXP76" s="880"/>
      <c r="AXQ76" s="880"/>
      <c r="AXR76" s="880"/>
      <c r="AXS76" s="880"/>
      <c r="AXT76" s="880"/>
      <c r="AXU76" s="880"/>
      <c r="AXV76" s="880"/>
      <c r="AXW76" s="880"/>
      <c r="AXX76" s="880"/>
      <c r="AXY76" s="880"/>
      <c r="AXZ76" s="880"/>
      <c r="AYA76" s="880"/>
      <c r="AYB76" s="880"/>
      <c r="AYC76" s="880"/>
      <c r="AYD76" s="880"/>
      <c r="AYE76" s="880"/>
      <c r="AYF76" s="880"/>
      <c r="AYG76" s="880"/>
      <c r="AYH76" s="880"/>
      <c r="AYI76" s="880"/>
      <c r="AYJ76" s="880"/>
      <c r="AYK76" s="880"/>
      <c r="AYL76" s="880"/>
      <c r="AYM76" s="880"/>
      <c r="AYN76" s="880"/>
      <c r="AYO76" s="880"/>
      <c r="AYP76" s="880"/>
      <c r="AYQ76" s="880"/>
      <c r="AYR76" s="880"/>
      <c r="AYS76" s="880"/>
      <c r="AYT76" s="880"/>
      <c r="AYU76" s="880"/>
      <c r="AYV76" s="880"/>
      <c r="AYW76" s="880"/>
      <c r="AYX76" s="880"/>
      <c r="AYY76" s="880"/>
      <c r="AYZ76" s="880"/>
      <c r="AZA76" s="880"/>
      <c r="AZB76" s="880"/>
      <c r="AZC76" s="880"/>
      <c r="AZD76" s="880"/>
      <c r="AZE76" s="880"/>
      <c r="AZF76" s="880"/>
      <c r="AZG76" s="880"/>
      <c r="AZH76" s="880"/>
      <c r="AZI76" s="880"/>
      <c r="AZJ76" s="880"/>
      <c r="AZK76" s="880"/>
      <c r="AZL76" s="880"/>
      <c r="AZM76" s="880"/>
      <c r="AZN76" s="880"/>
      <c r="AZO76" s="880"/>
      <c r="AZP76" s="880"/>
      <c r="AZQ76" s="880"/>
      <c r="AZR76" s="880"/>
      <c r="AZS76" s="880"/>
      <c r="AZT76" s="880"/>
      <c r="AZU76" s="880"/>
      <c r="AZV76" s="880"/>
      <c r="AZW76" s="880"/>
      <c r="AZX76" s="880"/>
      <c r="AZY76" s="880"/>
      <c r="AZZ76" s="880"/>
      <c r="BAA76" s="880"/>
      <c r="BAB76" s="880"/>
      <c r="BAC76" s="880"/>
      <c r="BAD76" s="880"/>
      <c r="BAE76" s="880"/>
      <c r="BAF76" s="880"/>
      <c r="BAG76" s="880"/>
      <c r="BAH76" s="880"/>
      <c r="BAI76" s="880"/>
      <c r="BAJ76" s="880"/>
      <c r="BAK76" s="880"/>
      <c r="BAL76" s="880"/>
      <c r="BAM76" s="880"/>
      <c r="BAN76" s="880"/>
      <c r="BAO76" s="880"/>
      <c r="BAP76" s="880"/>
      <c r="BAQ76" s="880"/>
      <c r="BAR76" s="880"/>
      <c r="BAS76" s="880"/>
      <c r="BAT76" s="880"/>
      <c r="BAU76" s="880"/>
      <c r="BAV76" s="880"/>
      <c r="BAW76" s="880"/>
      <c r="BAX76" s="880"/>
      <c r="BAY76" s="880"/>
      <c r="BAZ76" s="880"/>
      <c r="BBA76" s="880"/>
      <c r="BBB76" s="880"/>
      <c r="BBC76" s="880"/>
      <c r="BBD76" s="880"/>
      <c r="BBE76" s="880"/>
      <c r="BBF76" s="880"/>
      <c r="BBG76" s="880"/>
      <c r="BBH76" s="880"/>
      <c r="BBI76" s="880"/>
      <c r="BBJ76" s="880"/>
      <c r="BBK76" s="880"/>
      <c r="BBL76" s="880"/>
      <c r="BBM76" s="880"/>
      <c r="BBN76" s="880"/>
      <c r="BBO76" s="880"/>
      <c r="BBP76" s="880"/>
      <c r="BBQ76" s="880"/>
      <c r="BBR76" s="880"/>
      <c r="BBS76" s="880"/>
      <c r="BBT76" s="880"/>
      <c r="BBU76" s="880"/>
      <c r="BBV76" s="880"/>
      <c r="BBW76" s="880"/>
      <c r="BBX76" s="880"/>
      <c r="BBY76" s="880"/>
      <c r="BBZ76" s="880"/>
      <c r="BCA76" s="880"/>
      <c r="BCB76" s="880"/>
      <c r="BCC76" s="880"/>
      <c r="BCD76" s="880"/>
      <c r="BCE76" s="880"/>
      <c r="BCF76" s="880"/>
      <c r="BCG76" s="880"/>
      <c r="BCH76" s="880"/>
      <c r="BCI76" s="880"/>
      <c r="BCJ76" s="880"/>
      <c r="BCK76" s="880"/>
      <c r="BCL76" s="880"/>
      <c r="BCM76" s="880"/>
      <c r="BCN76" s="880"/>
      <c r="BCO76" s="880"/>
      <c r="BCP76" s="880"/>
      <c r="BCQ76" s="880"/>
      <c r="BCR76" s="880"/>
      <c r="BCS76" s="880"/>
      <c r="BCT76" s="880"/>
      <c r="BCU76" s="880"/>
      <c r="BCV76" s="880"/>
      <c r="BCW76" s="880"/>
      <c r="BCX76" s="880"/>
      <c r="BCY76" s="880"/>
      <c r="BCZ76" s="880"/>
      <c r="BDA76" s="880"/>
      <c r="BDB76" s="880"/>
      <c r="BDC76" s="880"/>
      <c r="BDD76" s="880"/>
      <c r="BDE76" s="880"/>
      <c r="BDF76" s="880"/>
      <c r="BDG76" s="880"/>
      <c r="BDH76" s="880"/>
      <c r="BDI76" s="880"/>
      <c r="BDJ76" s="880"/>
      <c r="BDK76" s="880"/>
      <c r="BDL76" s="880"/>
      <c r="BDM76" s="880"/>
      <c r="BDN76" s="880"/>
      <c r="BDO76" s="880"/>
      <c r="BDP76" s="880"/>
      <c r="BDQ76" s="880"/>
      <c r="BDR76" s="880"/>
      <c r="BDS76" s="880"/>
      <c r="BDT76" s="880"/>
      <c r="BDU76" s="880"/>
      <c r="BDV76" s="880"/>
      <c r="BDW76" s="880"/>
      <c r="BDX76" s="880"/>
      <c r="BDY76" s="880"/>
      <c r="BDZ76" s="880"/>
      <c r="BEA76" s="880"/>
      <c r="BEB76" s="880"/>
      <c r="BEC76" s="880"/>
      <c r="BED76" s="880"/>
      <c r="BEE76" s="880"/>
      <c r="BEF76" s="880"/>
      <c r="BEG76" s="880"/>
      <c r="BEH76" s="880"/>
      <c r="BEI76" s="880"/>
      <c r="BEJ76" s="880"/>
      <c r="BEK76" s="880"/>
      <c r="BEL76" s="880"/>
      <c r="BEM76" s="880"/>
      <c r="BEN76" s="880"/>
      <c r="BEO76" s="880"/>
      <c r="BEP76" s="880"/>
      <c r="BEQ76" s="880"/>
      <c r="BER76" s="880"/>
      <c r="BES76" s="880"/>
      <c r="BET76" s="880"/>
      <c r="BEU76" s="880"/>
      <c r="BEV76" s="880"/>
      <c r="BEW76" s="880"/>
      <c r="BEX76" s="880"/>
      <c r="BEY76" s="880"/>
      <c r="BEZ76" s="880"/>
      <c r="BFA76" s="880"/>
      <c r="BFB76" s="880"/>
      <c r="BFC76" s="880"/>
      <c r="BFD76" s="880"/>
      <c r="BFE76" s="880"/>
      <c r="BFF76" s="880"/>
      <c r="BFG76" s="880"/>
      <c r="BFH76" s="880"/>
      <c r="BFI76" s="880"/>
      <c r="BFJ76" s="880"/>
      <c r="BFK76" s="880"/>
      <c r="BFL76" s="880"/>
      <c r="BFM76" s="880"/>
      <c r="BFN76" s="880"/>
      <c r="BFO76" s="880"/>
      <c r="BFP76" s="880"/>
      <c r="BFQ76" s="880"/>
      <c r="BFR76" s="880"/>
      <c r="BFS76" s="880"/>
      <c r="BFT76" s="880"/>
      <c r="BFU76" s="880"/>
      <c r="BFV76" s="880"/>
      <c r="BFW76" s="880"/>
      <c r="BFX76" s="880"/>
      <c r="BFY76" s="880"/>
      <c r="BFZ76" s="880"/>
      <c r="BGA76" s="880"/>
      <c r="BGB76" s="880"/>
      <c r="BGC76" s="880"/>
      <c r="BGD76" s="880"/>
      <c r="BGE76" s="880"/>
      <c r="BGF76" s="880"/>
      <c r="BGG76" s="880"/>
      <c r="BGH76" s="880"/>
      <c r="BGI76" s="880"/>
      <c r="BGJ76" s="880"/>
      <c r="BGK76" s="880"/>
      <c r="BGL76" s="880"/>
      <c r="BGM76" s="880"/>
      <c r="BGN76" s="880"/>
      <c r="BGO76" s="880"/>
      <c r="BGP76" s="880"/>
      <c r="BGQ76" s="880"/>
      <c r="BGR76" s="880"/>
      <c r="BGS76" s="880"/>
      <c r="BGT76" s="880"/>
      <c r="BGU76" s="880"/>
      <c r="BGV76" s="880"/>
      <c r="BGW76" s="880"/>
      <c r="BGX76" s="880"/>
      <c r="BGY76" s="880"/>
      <c r="BGZ76" s="880"/>
      <c r="BHA76" s="880"/>
      <c r="BHB76" s="880"/>
      <c r="BHC76" s="880"/>
      <c r="BHD76" s="880"/>
      <c r="BHE76" s="880"/>
      <c r="BHF76" s="880"/>
      <c r="BHG76" s="880"/>
      <c r="BHH76" s="880"/>
      <c r="BHI76" s="880"/>
      <c r="BHJ76" s="880"/>
      <c r="BHK76" s="880"/>
      <c r="BHL76" s="880"/>
      <c r="BHM76" s="880"/>
      <c r="BHN76" s="880"/>
      <c r="BHO76" s="880"/>
      <c r="BHP76" s="880"/>
      <c r="BHQ76" s="880"/>
      <c r="BHR76" s="880"/>
      <c r="BHS76" s="880"/>
      <c r="BHT76" s="880"/>
      <c r="BHU76" s="880"/>
      <c r="BHV76" s="880"/>
      <c r="BHW76" s="880"/>
      <c r="BHX76" s="880"/>
      <c r="BHY76" s="880"/>
      <c r="BHZ76" s="880"/>
      <c r="BIA76" s="880"/>
      <c r="BIB76" s="880"/>
      <c r="BIC76" s="880"/>
      <c r="BID76" s="880"/>
      <c r="BIE76" s="880"/>
      <c r="BIF76" s="880"/>
      <c r="BIG76" s="880"/>
      <c r="BIH76" s="880"/>
      <c r="BII76" s="880"/>
      <c r="BIJ76" s="880"/>
      <c r="BIK76" s="880"/>
      <c r="BIL76" s="880"/>
      <c r="BIM76" s="880"/>
      <c r="BIN76" s="880"/>
      <c r="BIO76" s="880"/>
      <c r="BIP76" s="880"/>
      <c r="BIQ76" s="880"/>
      <c r="BIR76" s="880"/>
      <c r="BIS76" s="880"/>
      <c r="BIT76" s="880"/>
      <c r="BIU76" s="880"/>
      <c r="BIV76" s="880"/>
      <c r="BIW76" s="880"/>
      <c r="BIX76" s="880"/>
      <c r="BIY76" s="880"/>
      <c r="BIZ76" s="880"/>
      <c r="BJA76" s="880"/>
      <c r="BJB76" s="880"/>
      <c r="BJC76" s="880"/>
      <c r="BJD76" s="880"/>
      <c r="BJE76" s="880"/>
      <c r="BJF76" s="880"/>
      <c r="BJG76" s="880"/>
      <c r="BJH76" s="880"/>
      <c r="BJI76" s="880"/>
      <c r="BJJ76" s="880"/>
      <c r="BJK76" s="880"/>
      <c r="BJL76" s="880"/>
      <c r="BJM76" s="880"/>
      <c r="BJN76" s="880"/>
      <c r="BJO76" s="880"/>
      <c r="BJP76" s="880"/>
      <c r="BJQ76" s="880"/>
      <c r="BJR76" s="880"/>
      <c r="BJS76" s="880"/>
      <c r="BJT76" s="880"/>
      <c r="BJU76" s="880"/>
      <c r="BJV76" s="880"/>
      <c r="BJW76" s="880"/>
      <c r="BJX76" s="880"/>
      <c r="BJY76" s="880"/>
      <c r="BJZ76" s="880"/>
      <c r="BKA76" s="880"/>
      <c r="BKB76" s="880"/>
      <c r="BKC76" s="880"/>
      <c r="BKD76" s="880"/>
      <c r="BKE76" s="880"/>
      <c r="BKF76" s="880"/>
      <c r="BKG76" s="880"/>
      <c r="BKH76" s="880"/>
      <c r="BKI76" s="880"/>
      <c r="BKJ76" s="880"/>
      <c r="BKK76" s="880"/>
      <c r="BKL76" s="880"/>
      <c r="BKM76" s="880"/>
      <c r="BKN76" s="880"/>
      <c r="BKO76" s="880"/>
      <c r="BKP76" s="880"/>
      <c r="BKQ76" s="880"/>
      <c r="BKR76" s="880"/>
      <c r="BKS76" s="880"/>
      <c r="BKT76" s="880"/>
      <c r="BKU76" s="880"/>
      <c r="BKV76" s="880"/>
      <c r="BKW76" s="880"/>
      <c r="BKX76" s="880"/>
      <c r="BKY76" s="880"/>
      <c r="BKZ76" s="880"/>
      <c r="BLA76" s="880"/>
      <c r="BLB76" s="880"/>
      <c r="BLC76" s="880"/>
      <c r="BLD76" s="880"/>
      <c r="BLE76" s="880"/>
      <c r="BLF76" s="880"/>
      <c r="BLG76" s="880"/>
      <c r="BLH76" s="880"/>
      <c r="BLI76" s="880"/>
      <c r="BLJ76" s="880"/>
      <c r="BLK76" s="880"/>
      <c r="BLL76" s="880"/>
      <c r="BLM76" s="880"/>
      <c r="BLN76" s="880"/>
      <c r="BLO76" s="880"/>
      <c r="BLP76" s="880"/>
      <c r="BLQ76" s="880"/>
      <c r="BLR76" s="880"/>
      <c r="BLS76" s="880"/>
      <c r="BLT76" s="880"/>
      <c r="BLU76" s="880"/>
      <c r="BLV76" s="880"/>
      <c r="BLW76" s="880"/>
      <c r="BLX76" s="880"/>
      <c r="BLY76" s="880"/>
      <c r="BLZ76" s="880"/>
      <c r="BMA76" s="880"/>
      <c r="BMB76" s="880"/>
      <c r="BMC76" s="880"/>
      <c r="BMD76" s="880"/>
      <c r="BME76" s="880"/>
      <c r="BMF76" s="880"/>
      <c r="BMG76" s="880"/>
      <c r="BMH76" s="880"/>
      <c r="BMI76" s="880"/>
      <c r="BMJ76" s="880"/>
      <c r="BMK76" s="880"/>
      <c r="BML76" s="880"/>
      <c r="BMM76" s="880"/>
      <c r="BMN76" s="880"/>
      <c r="BMO76" s="880"/>
      <c r="BMP76" s="880"/>
      <c r="BMQ76" s="880"/>
      <c r="BMR76" s="880"/>
      <c r="BMS76" s="880"/>
      <c r="BMT76" s="880"/>
      <c r="BMU76" s="880"/>
      <c r="BMV76" s="880"/>
      <c r="BMW76" s="880"/>
      <c r="BMX76" s="880"/>
      <c r="BMY76" s="880"/>
      <c r="BMZ76" s="880"/>
      <c r="BNA76" s="880"/>
      <c r="BNB76" s="880"/>
      <c r="BNC76" s="880"/>
      <c r="BND76" s="880"/>
      <c r="BNE76" s="880"/>
      <c r="BNF76" s="880"/>
      <c r="BNG76" s="880"/>
      <c r="BNH76" s="880"/>
      <c r="BNI76" s="880"/>
      <c r="BNJ76" s="880"/>
      <c r="BNK76" s="880"/>
      <c r="BNL76" s="880"/>
      <c r="BNM76" s="880"/>
      <c r="BNN76" s="880"/>
      <c r="BNO76" s="880"/>
      <c r="BNP76" s="880"/>
      <c r="BNQ76" s="880"/>
      <c r="BNR76" s="880"/>
      <c r="BNS76" s="880"/>
      <c r="BNT76" s="880"/>
      <c r="BNU76" s="880"/>
      <c r="BNV76" s="880"/>
      <c r="BNW76" s="880"/>
      <c r="BNX76" s="880"/>
      <c r="BNY76" s="880"/>
      <c r="BNZ76" s="880"/>
      <c r="BOA76" s="880"/>
      <c r="BOB76" s="880"/>
      <c r="BOC76" s="880"/>
      <c r="BOD76" s="880"/>
      <c r="BOE76" s="880"/>
      <c r="BOF76" s="880"/>
      <c r="BOG76" s="880"/>
      <c r="BOH76" s="880"/>
      <c r="BOI76" s="880"/>
      <c r="BOJ76" s="880"/>
      <c r="BOK76" s="880"/>
      <c r="BOL76" s="880"/>
      <c r="BOM76" s="880"/>
      <c r="BON76" s="880"/>
      <c r="BOO76" s="880"/>
      <c r="BOP76" s="880"/>
      <c r="BOQ76" s="880"/>
      <c r="BOR76" s="880"/>
      <c r="BOS76" s="880"/>
      <c r="BOT76" s="880"/>
      <c r="BOU76" s="880"/>
      <c r="BOV76" s="880"/>
      <c r="BOW76" s="880"/>
      <c r="BOX76" s="880"/>
      <c r="BOY76" s="880"/>
      <c r="BOZ76" s="880"/>
      <c r="BPA76" s="880"/>
      <c r="BPB76" s="880"/>
      <c r="BPC76" s="880"/>
      <c r="BPD76" s="880"/>
      <c r="BPE76" s="880"/>
      <c r="BPF76" s="880"/>
      <c r="BPG76" s="880"/>
      <c r="BPH76" s="880"/>
      <c r="BPI76" s="880"/>
      <c r="BPJ76" s="880"/>
      <c r="BPK76" s="880"/>
      <c r="BPL76" s="880"/>
      <c r="BPM76" s="880"/>
      <c r="BPN76" s="880"/>
      <c r="BPO76" s="880"/>
      <c r="BPP76" s="880"/>
      <c r="BPQ76" s="880"/>
      <c r="BPR76" s="880"/>
      <c r="BPS76" s="880"/>
      <c r="BPT76" s="880"/>
      <c r="BPU76" s="880"/>
      <c r="BPV76" s="880"/>
      <c r="BPW76" s="880"/>
      <c r="BPX76" s="880"/>
      <c r="BPY76" s="880"/>
      <c r="BPZ76" s="880"/>
      <c r="BQA76" s="880"/>
      <c r="BQB76" s="880"/>
      <c r="BQC76" s="880"/>
      <c r="BQD76" s="880"/>
      <c r="BQE76" s="880"/>
      <c r="BQF76" s="880"/>
      <c r="BQG76" s="880"/>
      <c r="BQH76" s="880"/>
      <c r="BQI76" s="880"/>
      <c r="BQJ76" s="880"/>
      <c r="BQK76" s="880"/>
      <c r="BQL76" s="880"/>
      <c r="BQM76" s="880"/>
      <c r="BQN76" s="880"/>
      <c r="BQO76" s="880"/>
      <c r="BQP76" s="880"/>
      <c r="BQQ76" s="880"/>
      <c r="BQR76" s="880"/>
      <c r="BQS76" s="880"/>
      <c r="BQT76" s="880"/>
      <c r="BQU76" s="880"/>
      <c r="BQV76" s="880"/>
      <c r="BQW76" s="880"/>
      <c r="BQX76" s="880"/>
      <c r="BQY76" s="880"/>
      <c r="BQZ76" s="880"/>
      <c r="BRA76" s="880"/>
      <c r="BRB76" s="880"/>
      <c r="BRC76" s="880"/>
      <c r="BRD76" s="880"/>
      <c r="BRE76" s="880"/>
      <c r="BRF76" s="880"/>
      <c r="BRG76" s="880"/>
      <c r="BRH76" s="880"/>
      <c r="BRI76" s="880"/>
      <c r="BRJ76" s="880"/>
      <c r="BRK76" s="880"/>
      <c r="BRL76" s="880"/>
      <c r="BRM76" s="880"/>
      <c r="BRN76" s="880"/>
      <c r="BRO76" s="880"/>
      <c r="BRP76" s="880"/>
      <c r="BRQ76" s="880"/>
      <c r="BRR76" s="880"/>
      <c r="BRS76" s="880"/>
      <c r="BRT76" s="880"/>
      <c r="BRU76" s="880"/>
      <c r="BRV76" s="880"/>
      <c r="BRW76" s="880"/>
      <c r="BRX76" s="880"/>
      <c r="BRY76" s="880"/>
      <c r="BRZ76" s="880"/>
      <c r="BSA76" s="880"/>
      <c r="BSB76" s="880"/>
      <c r="BSC76" s="880"/>
      <c r="BSD76" s="880"/>
      <c r="BSE76" s="880"/>
      <c r="BSF76" s="880"/>
      <c r="BSG76" s="880"/>
      <c r="BSH76" s="880"/>
      <c r="BSI76" s="880"/>
      <c r="BSJ76" s="880"/>
      <c r="BSK76" s="880"/>
      <c r="BSL76" s="880"/>
      <c r="BSM76" s="880"/>
      <c r="BSN76" s="880"/>
      <c r="BSO76" s="880"/>
      <c r="BSP76" s="880"/>
      <c r="BSQ76" s="880"/>
      <c r="BSR76" s="880"/>
      <c r="BSS76" s="880"/>
      <c r="BST76" s="880"/>
      <c r="BSU76" s="880"/>
      <c r="BSV76" s="880"/>
      <c r="BSW76" s="880"/>
      <c r="BSX76" s="880"/>
      <c r="BSY76" s="880"/>
      <c r="BSZ76" s="880"/>
      <c r="BTA76" s="880"/>
      <c r="BTB76" s="880"/>
      <c r="BTC76" s="880"/>
      <c r="BTD76" s="880"/>
      <c r="BTE76" s="880"/>
      <c r="BTF76" s="880"/>
      <c r="BTG76" s="880"/>
      <c r="BTH76" s="880"/>
      <c r="BTI76" s="880"/>
      <c r="BTJ76" s="880"/>
      <c r="BTK76" s="880"/>
      <c r="BTL76" s="880"/>
      <c r="BTM76" s="880"/>
      <c r="BTN76" s="880"/>
      <c r="BTO76" s="880"/>
      <c r="BTP76" s="880"/>
      <c r="BTQ76" s="880"/>
      <c r="BTR76" s="880"/>
      <c r="BTS76" s="880"/>
      <c r="BTT76" s="880"/>
      <c r="BTU76" s="880"/>
      <c r="BTV76" s="880"/>
      <c r="BTW76" s="880"/>
      <c r="BTX76" s="880"/>
      <c r="BTY76" s="880"/>
      <c r="BTZ76" s="880"/>
      <c r="BUA76" s="880"/>
      <c r="BUB76" s="880"/>
      <c r="BUC76" s="880"/>
      <c r="BUD76" s="880"/>
      <c r="BUE76" s="880"/>
      <c r="BUF76" s="880"/>
      <c r="BUG76" s="880"/>
      <c r="BUH76" s="880"/>
      <c r="BUI76" s="880"/>
      <c r="BUJ76" s="880"/>
      <c r="BUK76" s="880"/>
      <c r="BUL76" s="880"/>
      <c r="BUM76" s="880"/>
      <c r="BUN76" s="880"/>
      <c r="BUO76" s="880"/>
      <c r="BUP76" s="880"/>
      <c r="BUQ76" s="880"/>
      <c r="BUR76" s="880"/>
      <c r="BUS76" s="880"/>
      <c r="BUT76" s="880"/>
      <c r="BUU76" s="880"/>
      <c r="BUV76" s="880"/>
      <c r="BUW76" s="880"/>
      <c r="BUX76" s="880"/>
      <c r="BUY76" s="880"/>
      <c r="BUZ76" s="880"/>
      <c r="BVA76" s="880"/>
      <c r="BVB76" s="880"/>
      <c r="BVC76" s="880"/>
      <c r="BVD76" s="880"/>
      <c r="BVE76" s="880"/>
      <c r="BVF76" s="880"/>
      <c r="BVG76" s="880"/>
      <c r="BVH76" s="880"/>
      <c r="BVI76" s="880"/>
      <c r="BVJ76" s="880"/>
      <c r="BVK76" s="880"/>
      <c r="BVL76" s="880"/>
      <c r="BVM76" s="880"/>
      <c r="BVN76" s="880"/>
      <c r="BVO76" s="880"/>
      <c r="BVP76" s="880"/>
      <c r="BVQ76" s="880"/>
      <c r="BVR76" s="880"/>
      <c r="BVS76" s="880"/>
      <c r="BVT76" s="880"/>
      <c r="BVU76" s="880"/>
      <c r="BVV76" s="880"/>
      <c r="BVW76" s="880"/>
      <c r="BVX76" s="880"/>
      <c r="BVY76" s="880"/>
      <c r="BVZ76" s="880"/>
      <c r="BWA76" s="880"/>
      <c r="BWB76" s="880"/>
      <c r="BWC76" s="880"/>
      <c r="BWD76" s="880"/>
      <c r="BWE76" s="880"/>
      <c r="BWF76" s="880"/>
      <c r="BWG76" s="880"/>
      <c r="BWH76" s="880"/>
      <c r="BWI76" s="880"/>
      <c r="BWJ76" s="880"/>
      <c r="BWK76" s="880"/>
      <c r="BWL76" s="880"/>
      <c r="BWM76" s="880"/>
      <c r="BWN76" s="880"/>
      <c r="BWO76" s="880"/>
      <c r="BWP76" s="880"/>
      <c r="BWQ76" s="880"/>
      <c r="BWR76" s="880"/>
      <c r="BWS76" s="880"/>
      <c r="BWT76" s="880"/>
      <c r="BWU76" s="880"/>
      <c r="BWV76" s="880"/>
      <c r="BWW76" s="880"/>
      <c r="BWX76" s="880"/>
      <c r="BWY76" s="880"/>
      <c r="BWZ76" s="880"/>
      <c r="BXA76" s="880"/>
      <c r="BXB76" s="880"/>
      <c r="BXC76" s="880"/>
      <c r="BXD76" s="880"/>
      <c r="BXE76" s="880"/>
      <c r="BXF76" s="880"/>
      <c r="BXG76" s="880"/>
      <c r="BXH76" s="880"/>
      <c r="BXI76" s="880"/>
      <c r="BXJ76" s="880"/>
      <c r="BXK76" s="880"/>
      <c r="BXL76" s="880"/>
      <c r="BXM76" s="880"/>
      <c r="BXN76" s="880"/>
      <c r="BXO76" s="880"/>
      <c r="BXP76" s="880"/>
      <c r="BXQ76" s="880"/>
      <c r="BXR76" s="880"/>
      <c r="BXS76" s="880"/>
      <c r="BXT76" s="880"/>
      <c r="BXU76" s="880"/>
      <c r="BXV76" s="880"/>
      <c r="BXW76" s="880"/>
      <c r="BXX76" s="880"/>
      <c r="BXY76" s="880"/>
      <c r="BXZ76" s="880"/>
      <c r="BYA76" s="880"/>
      <c r="BYB76" s="880"/>
      <c r="BYC76" s="880"/>
      <c r="BYD76" s="880"/>
      <c r="BYE76" s="880"/>
      <c r="BYF76" s="880"/>
      <c r="BYG76" s="880"/>
      <c r="BYH76" s="880"/>
      <c r="BYI76" s="880"/>
      <c r="BYJ76" s="880"/>
      <c r="BYK76" s="880"/>
      <c r="BYL76" s="880"/>
      <c r="BYM76" s="880"/>
      <c r="BYN76" s="880"/>
      <c r="BYO76" s="880"/>
      <c r="BYP76" s="880"/>
      <c r="BYQ76" s="880"/>
      <c r="BYR76" s="880"/>
      <c r="BYS76" s="880"/>
      <c r="BYT76" s="880"/>
      <c r="BYU76" s="880"/>
      <c r="BYV76" s="880"/>
      <c r="BYW76" s="880"/>
      <c r="BYX76" s="880"/>
      <c r="BYY76" s="880"/>
      <c r="BYZ76" s="880"/>
      <c r="BZA76" s="880"/>
      <c r="BZB76" s="880"/>
      <c r="BZC76" s="880"/>
      <c r="BZD76" s="880"/>
      <c r="BZE76" s="880"/>
      <c r="BZF76" s="880"/>
      <c r="BZG76" s="880"/>
      <c r="BZH76" s="880"/>
      <c r="BZI76" s="880"/>
      <c r="BZJ76" s="880"/>
      <c r="BZK76" s="880"/>
      <c r="BZL76" s="880"/>
      <c r="BZM76" s="880"/>
      <c r="BZN76" s="880"/>
      <c r="BZO76" s="880"/>
      <c r="BZP76" s="880"/>
      <c r="BZQ76" s="880"/>
      <c r="BZR76" s="880"/>
      <c r="BZS76" s="880"/>
      <c r="BZU76" s="880"/>
      <c r="BZV76" s="880"/>
      <c r="BZW76" s="880"/>
      <c r="BZX76" s="880"/>
      <c r="BZY76" s="880"/>
      <c r="BZZ76" s="880"/>
      <c r="CAA76" s="880"/>
      <c r="CAB76" s="880"/>
      <c r="CAC76" s="880"/>
      <c r="CAD76" s="880"/>
      <c r="CAE76" s="880"/>
      <c r="CAF76" s="880"/>
      <c r="CAG76" s="880"/>
      <c r="CAH76" s="880"/>
      <c r="CAI76" s="880"/>
      <c r="CAJ76" s="880"/>
      <c r="CAK76" s="880"/>
      <c r="CAL76" s="880"/>
      <c r="CAM76" s="880"/>
      <c r="CAN76" s="880"/>
      <c r="CAO76" s="880"/>
      <c r="CAP76" s="880"/>
      <c r="CAQ76" s="880"/>
      <c r="CAR76" s="880"/>
      <c r="CAS76" s="880"/>
      <c r="CAT76" s="880"/>
      <c r="CAU76" s="880"/>
      <c r="CAV76" s="880"/>
      <c r="CAW76" s="880"/>
      <c r="CAX76" s="880"/>
      <c r="CAY76" s="880"/>
      <c r="CAZ76" s="880"/>
      <c r="CBA76" s="880"/>
      <c r="CBB76" s="880"/>
      <c r="CBC76" s="880"/>
      <c r="CBD76" s="880"/>
      <c r="CBE76" s="880"/>
      <c r="CBF76" s="880"/>
      <c r="CBG76" s="880"/>
      <c r="CBH76" s="880"/>
      <c r="CBI76" s="880"/>
      <c r="CBJ76" s="880"/>
      <c r="CBK76" s="880"/>
      <c r="CBL76" s="880"/>
      <c r="CBM76" s="880"/>
      <c r="CBN76" s="880"/>
      <c r="CBO76" s="880"/>
      <c r="CBP76" s="880"/>
      <c r="CBQ76" s="880"/>
      <c r="CBR76" s="880"/>
      <c r="CBS76" s="880"/>
      <c r="CBT76" s="880"/>
      <c r="CBU76" s="880"/>
      <c r="CBV76" s="880"/>
      <c r="CBW76" s="880"/>
      <c r="CBX76" s="880"/>
      <c r="CBY76" s="880"/>
      <c r="CBZ76" s="880"/>
      <c r="CCA76" s="880"/>
      <c r="CCB76" s="880"/>
      <c r="CCC76" s="880"/>
      <c r="CCD76" s="880"/>
      <c r="CCE76" s="880"/>
      <c r="CCF76" s="880"/>
      <c r="CCG76" s="880"/>
      <c r="CCH76" s="880"/>
      <c r="CCI76" s="880"/>
      <c r="CCJ76" s="880"/>
      <c r="CCK76" s="880"/>
      <c r="CCL76" s="880"/>
      <c r="CCM76" s="880"/>
      <c r="CCN76" s="880"/>
      <c r="CCO76" s="880"/>
      <c r="CCP76" s="880"/>
      <c r="CCQ76" s="880"/>
      <c r="CCR76" s="880"/>
      <c r="CCS76" s="880"/>
      <c r="CCT76" s="880"/>
      <c r="CCU76" s="880"/>
      <c r="CCV76" s="880"/>
      <c r="CCW76" s="880"/>
      <c r="CCX76" s="880"/>
      <c r="CCY76" s="880"/>
      <c r="CCZ76" s="880"/>
      <c r="CDA76" s="880"/>
      <c r="CDB76" s="880"/>
      <c r="CDC76" s="880"/>
      <c r="CDD76" s="880"/>
      <c r="CDE76" s="880"/>
      <c r="CDF76" s="880"/>
      <c r="CDG76" s="880"/>
      <c r="CDH76" s="880"/>
      <c r="CDI76" s="880"/>
      <c r="CDJ76" s="880"/>
      <c r="CDK76" s="880"/>
      <c r="CDL76" s="880"/>
      <c r="CDM76" s="880"/>
      <c r="CDN76" s="880"/>
      <c r="CDO76" s="880"/>
      <c r="CDP76" s="880"/>
      <c r="CDQ76" s="880"/>
      <c r="CDR76" s="880"/>
      <c r="CDS76" s="880"/>
      <c r="CDT76" s="880"/>
      <c r="CDU76" s="880"/>
      <c r="CDV76" s="880"/>
      <c r="CDW76" s="880"/>
      <c r="CDX76" s="880"/>
      <c r="CDY76" s="880"/>
      <c r="CDZ76" s="880"/>
      <c r="CEA76" s="880"/>
      <c r="CEB76" s="880"/>
      <c r="CEC76" s="880"/>
      <c r="CED76" s="880"/>
      <c r="CEE76" s="880"/>
      <c r="CEF76" s="880"/>
      <c r="CEG76" s="880"/>
      <c r="CEH76" s="880"/>
      <c r="CEI76" s="880"/>
      <c r="CEJ76" s="880"/>
      <c r="CEK76" s="880"/>
      <c r="CEL76" s="880"/>
      <c r="CEM76" s="880"/>
      <c r="CEN76" s="880"/>
      <c r="CEO76" s="880"/>
      <c r="CEP76" s="880"/>
      <c r="CEQ76" s="880"/>
      <c r="CER76" s="880"/>
      <c r="CES76" s="880"/>
      <c r="CET76" s="880"/>
      <c r="CEU76" s="880"/>
      <c r="CEV76" s="880"/>
      <c r="CEW76" s="880"/>
      <c r="CEX76" s="880"/>
      <c r="CEY76" s="880"/>
      <c r="CEZ76" s="880"/>
      <c r="CFA76" s="880"/>
      <c r="CFB76" s="880"/>
      <c r="CFC76" s="880"/>
      <c r="CFD76" s="880"/>
      <c r="CFE76" s="880"/>
      <c r="CFF76" s="880"/>
      <c r="CFG76" s="880"/>
      <c r="CFH76" s="880"/>
      <c r="CFI76" s="880"/>
      <c r="CFJ76" s="880"/>
      <c r="CFK76" s="880"/>
      <c r="CFL76" s="880"/>
      <c r="CFM76" s="880"/>
      <c r="CFN76" s="880"/>
      <c r="CFO76" s="880"/>
      <c r="CFP76" s="880"/>
      <c r="CFQ76" s="880"/>
      <c r="CFR76" s="880"/>
      <c r="CFS76" s="880"/>
      <c r="CFT76" s="880"/>
      <c r="CFU76" s="880"/>
      <c r="CFV76" s="880"/>
      <c r="CFW76" s="880"/>
      <c r="CFX76" s="880"/>
      <c r="CFY76" s="880"/>
      <c r="CFZ76" s="880"/>
      <c r="CGA76" s="880"/>
      <c r="CGB76" s="880"/>
      <c r="CGC76" s="880"/>
      <c r="CGD76" s="880"/>
      <c r="CGE76" s="880"/>
      <c r="CGF76" s="880"/>
      <c r="CGG76" s="880"/>
      <c r="CGH76" s="880"/>
      <c r="CGI76" s="880"/>
      <c r="CGJ76" s="880"/>
      <c r="CGK76" s="880"/>
      <c r="CGL76" s="880"/>
      <c r="CGM76" s="880"/>
      <c r="CGN76" s="880"/>
      <c r="CGO76" s="880"/>
      <c r="CGP76" s="880"/>
      <c r="CGQ76" s="880"/>
      <c r="CGR76" s="880"/>
      <c r="CGS76" s="880"/>
      <c r="CGT76" s="880"/>
      <c r="CGU76" s="880"/>
      <c r="CGV76" s="880"/>
      <c r="CGW76" s="880"/>
      <c r="CGX76" s="880"/>
      <c r="CGY76" s="880"/>
      <c r="CGZ76" s="880"/>
      <c r="CHA76" s="880"/>
      <c r="CHB76" s="880"/>
      <c r="CHC76" s="880"/>
      <c r="CHD76" s="880"/>
      <c r="CHE76" s="880"/>
      <c r="CHF76" s="880"/>
      <c r="CHG76" s="880"/>
      <c r="CHH76" s="880"/>
      <c r="CHI76" s="880"/>
      <c r="CHJ76" s="880"/>
      <c r="CHK76" s="880"/>
      <c r="CHL76" s="880"/>
      <c r="CHM76" s="880"/>
      <c r="CHN76" s="880"/>
      <c r="CHO76" s="880"/>
      <c r="CHP76" s="880"/>
      <c r="CHQ76" s="880"/>
      <c r="CHR76" s="880"/>
      <c r="CHS76" s="880"/>
      <c r="CHT76" s="880"/>
      <c r="CHU76" s="880"/>
      <c r="CHV76" s="880"/>
      <c r="CHW76" s="880"/>
      <c r="CHX76" s="880"/>
      <c r="CHY76" s="880"/>
      <c r="CHZ76" s="880"/>
      <c r="CIA76" s="880"/>
      <c r="CIB76" s="880"/>
      <c r="CIC76" s="880"/>
      <c r="CID76" s="880"/>
      <c r="CIE76" s="880"/>
      <c r="CIF76" s="880"/>
      <c r="CIG76" s="880"/>
      <c r="CIH76" s="880"/>
      <c r="CII76" s="880"/>
      <c r="CIJ76" s="880"/>
      <c r="CIK76" s="880"/>
      <c r="CIL76" s="880"/>
      <c r="CIM76" s="880"/>
      <c r="CIN76" s="880"/>
      <c r="CIO76" s="880"/>
      <c r="CIP76" s="880"/>
      <c r="CIQ76" s="880"/>
      <c r="CIR76" s="880"/>
      <c r="CIS76" s="880"/>
      <c r="CIT76" s="880"/>
      <c r="CIU76" s="880"/>
      <c r="CIV76" s="880"/>
      <c r="CIW76" s="880"/>
      <c r="CIX76" s="880"/>
      <c r="CIY76" s="880"/>
      <c r="CIZ76" s="880"/>
      <c r="CJA76" s="880"/>
      <c r="CJB76" s="880"/>
      <c r="CJC76" s="880"/>
      <c r="CJD76" s="880"/>
      <c r="CJE76" s="880"/>
      <c r="CJF76" s="880"/>
      <c r="CJG76" s="880"/>
      <c r="CJH76" s="880"/>
      <c r="CJI76" s="880"/>
      <c r="CJJ76" s="880"/>
      <c r="CJK76" s="880"/>
      <c r="CJL76" s="880"/>
      <c r="CJM76" s="880"/>
      <c r="CJN76" s="880"/>
      <c r="CJO76" s="880"/>
      <c r="CJP76" s="880"/>
      <c r="CJQ76" s="880"/>
      <c r="CJR76" s="880"/>
      <c r="CJS76" s="880"/>
      <c r="CJT76" s="880"/>
      <c r="CJU76" s="880"/>
      <c r="CJV76" s="880"/>
      <c r="CJW76" s="880"/>
      <c r="CJX76" s="880"/>
      <c r="CJY76" s="880"/>
      <c r="CJZ76" s="880"/>
      <c r="CKA76" s="880"/>
      <c r="CKB76" s="880"/>
      <c r="CKC76" s="880"/>
      <c r="CKD76" s="880"/>
      <c r="CKE76" s="880"/>
      <c r="CKF76" s="880"/>
      <c r="CKG76" s="880"/>
      <c r="CKH76" s="880"/>
      <c r="CKI76" s="880"/>
      <c r="CKJ76" s="880"/>
      <c r="CKK76" s="880"/>
      <c r="CKL76" s="880"/>
      <c r="CKM76" s="880"/>
      <c r="CKN76" s="880"/>
      <c r="CKO76" s="880"/>
      <c r="CKP76" s="880"/>
      <c r="CKQ76" s="880"/>
      <c r="CKR76" s="880"/>
      <c r="CKS76" s="880"/>
      <c r="CKT76" s="880"/>
      <c r="CKU76" s="880"/>
      <c r="CKV76" s="880"/>
      <c r="CKW76" s="880"/>
      <c r="CKX76" s="880"/>
      <c r="CKY76" s="880"/>
      <c r="CKZ76" s="880"/>
      <c r="CLA76" s="880"/>
      <c r="CLB76" s="880"/>
      <c r="CLC76" s="880"/>
      <c r="CLD76" s="880"/>
      <c r="CLE76" s="880"/>
      <c r="CLF76" s="880"/>
      <c r="CLG76" s="880"/>
      <c r="CLH76" s="880"/>
      <c r="CLI76" s="880"/>
      <c r="CLJ76" s="880"/>
      <c r="CLK76" s="880"/>
      <c r="CLL76" s="880"/>
      <c r="CLM76" s="880"/>
      <c r="CLN76" s="880"/>
      <c r="CLO76" s="880"/>
      <c r="CLP76" s="880"/>
      <c r="CLQ76" s="880"/>
      <c r="CLR76" s="880"/>
      <c r="CLS76" s="880"/>
      <c r="CLT76" s="880"/>
      <c r="CLU76" s="880"/>
      <c r="CLV76" s="880"/>
      <c r="CLW76" s="880"/>
      <c r="CLX76" s="880"/>
      <c r="CLY76" s="880"/>
      <c r="CLZ76" s="880"/>
      <c r="CMA76" s="880"/>
      <c r="CMB76" s="880"/>
      <c r="CMC76" s="880"/>
      <c r="CMD76" s="880"/>
      <c r="CME76" s="880"/>
      <c r="CMF76" s="880"/>
      <c r="CMG76" s="880"/>
      <c r="CMH76" s="880"/>
      <c r="CMI76" s="880"/>
      <c r="CMJ76" s="880"/>
      <c r="CMK76" s="880"/>
      <c r="CML76" s="880"/>
      <c r="CMM76" s="880"/>
      <c r="CMN76" s="880"/>
      <c r="CMO76" s="880"/>
      <c r="CMP76" s="880"/>
      <c r="CMQ76" s="880"/>
      <c r="CMR76" s="880"/>
      <c r="CMS76" s="880"/>
      <c r="CMT76" s="880"/>
      <c r="CMU76" s="880"/>
      <c r="CMV76" s="880"/>
      <c r="CMW76" s="880"/>
      <c r="CMX76" s="880"/>
      <c r="CMY76" s="880"/>
      <c r="CMZ76" s="880"/>
      <c r="CNA76" s="880"/>
      <c r="CNB76" s="880"/>
      <c r="CNC76" s="880"/>
      <c r="CND76" s="880"/>
      <c r="CNE76" s="880"/>
      <c r="CNF76" s="880"/>
      <c r="CNG76" s="880"/>
      <c r="CNH76" s="880"/>
      <c r="CNI76" s="880"/>
      <c r="CNJ76" s="880"/>
      <c r="CNK76" s="880"/>
      <c r="CNL76" s="880"/>
      <c r="CNM76" s="880"/>
      <c r="CNN76" s="880"/>
      <c r="CNO76" s="880"/>
      <c r="CNP76" s="880"/>
      <c r="CNQ76" s="880"/>
      <c r="CNR76" s="880"/>
      <c r="CNS76" s="880"/>
      <c r="CNT76" s="880"/>
      <c r="CNU76" s="880"/>
      <c r="CNV76" s="880"/>
      <c r="CNW76" s="880"/>
      <c r="CNX76" s="880"/>
      <c r="CNY76" s="880"/>
      <c r="CNZ76" s="880"/>
      <c r="COA76" s="880"/>
      <c r="COB76" s="880"/>
      <c r="COC76" s="880"/>
      <c r="COD76" s="880"/>
      <c r="COE76" s="880"/>
      <c r="COF76" s="880"/>
      <c r="COG76" s="880"/>
      <c r="COH76" s="880"/>
      <c r="COI76" s="880"/>
      <c r="COJ76" s="880"/>
      <c r="COK76" s="880"/>
      <c r="COL76" s="880"/>
      <c r="COM76" s="880"/>
      <c r="CON76" s="880"/>
      <c r="COO76" s="880"/>
      <c r="COP76" s="880"/>
      <c r="COQ76" s="880"/>
      <c r="COR76" s="880"/>
      <c r="COS76" s="880"/>
      <c r="COT76" s="880"/>
      <c r="COU76" s="880"/>
      <c r="COV76" s="880"/>
      <c r="COW76" s="880"/>
      <c r="COX76" s="880"/>
      <c r="COY76" s="880"/>
      <c r="COZ76" s="880"/>
      <c r="CPA76" s="880"/>
      <c r="CPB76" s="880"/>
      <c r="CPC76" s="880"/>
      <c r="CPD76" s="880"/>
      <c r="CPE76" s="880"/>
      <c r="CPF76" s="880"/>
      <c r="CPG76" s="880"/>
      <c r="CPH76" s="880"/>
      <c r="CPI76" s="880"/>
      <c r="CPJ76" s="880"/>
      <c r="CPK76" s="880"/>
      <c r="CPL76" s="880"/>
      <c r="CPM76" s="880"/>
      <c r="CPN76" s="880"/>
      <c r="CPO76" s="880"/>
      <c r="CPP76" s="880"/>
      <c r="CPQ76" s="880"/>
      <c r="CPR76" s="880"/>
      <c r="CPS76" s="880"/>
      <c r="CPT76" s="880"/>
      <c r="CPU76" s="880"/>
      <c r="CPV76" s="880"/>
      <c r="CPW76" s="880"/>
      <c r="CPX76" s="880"/>
      <c r="CPY76" s="880"/>
      <c r="CPZ76" s="880"/>
      <c r="CQA76" s="880"/>
      <c r="CQB76" s="880"/>
      <c r="CQC76" s="880"/>
      <c r="CQD76" s="880"/>
      <c r="CQE76" s="880"/>
      <c r="CQF76" s="880"/>
      <c r="CQG76" s="880"/>
      <c r="CQH76" s="880"/>
      <c r="CQI76" s="880"/>
      <c r="CQJ76" s="880"/>
      <c r="CQK76" s="880"/>
      <c r="CQL76" s="880"/>
      <c r="CQM76" s="880"/>
      <c r="CQN76" s="880"/>
      <c r="CQO76" s="880"/>
      <c r="CQP76" s="880"/>
      <c r="CQQ76" s="880"/>
      <c r="CQR76" s="880"/>
      <c r="CQS76" s="880"/>
      <c r="CQT76" s="880"/>
      <c r="CQU76" s="880"/>
      <c r="CQV76" s="880"/>
      <c r="CQW76" s="880"/>
      <c r="CQX76" s="880"/>
      <c r="CQY76" s="880"/>
      <c r="CQZ76" s="880"/>
      <c r="CRA76" s="880"/>
      <c r="CRB76" s="880"/>
      <c r="CRC76" s="880"/>
      <c r="CRD76" s="880"/>
      <c r="CRE76" s="880"/>
      <c r="CRF76" s="880"/>
      <c r="CRG76" s="880"/>
      <c r="CRH76" s="880"/>
      <c r="CRI76" s="880"/>
      <c r="CRJ76" s="880"/>
      <c r="CRK76" s="880"/>
      <c r="CRL76" s="880"/>
      <c r="CRM76" s="880"/>
      <c r="CRN76" s="880"/>
      <c r="CRO76" s="880"/>
      <c r="CRP76" s="880"/>
      <c r="CRQ76" s="880"/>
      <c r="CRR76" s="880"/>
      <c r="CRS76" s="880"/>
      <c r="CRT76" s="880"/>
      <c r="CRU76" s="880"/>
      <c r="CRV76" s="880"/>
      <c r="CRW76" s="880"/>
      <c r="CRX76" s="880"/>
      <c r="CRY76" s="880"/>
      <c r="CRZ76" s="880"/>
      <c r="CSA76" s="880"/>
      <c r="CSB76" s="880"/>
      <c r="CSC76" s="880"/>
      <c r="CSD76" s="880"/>
      <c r="CSE76" s="880"/>
      <c r="CSF76" s="880"/>
      <c r="CSG76" s="880"/>
      <c r="CSH76" s="880"/>
      <c r="CSI76" s="880"/>
      <c r="CSJ76" s="880"/>
      <c r="CSK76" s="880"/>
      <c r="CSL76" s="880"/>
      <c r="CSM76" s="880"/>
      <c r="CSN76" s="880"/>
      <c r="CSO76" s="880"/>
      <c r="CSP76" s="880"/>
      <c r="CSQ76" s="880"/>
      <c r="CSR76" s="880"/>
      <c r="CSS76" s="880"/>
      <c r="CST76" s="880"/>
      <c r="CSU76" s="880"/>
      <c r="CSV76" s="880"/>
      <c r="CSW76" s="880"/>
      <c r="CSX76" s="880"/>
      <c r="CSY76" s="880"/>
      <c r="CSZ76" s="880"/>
      <c r="CTA76" s="880"/>
      <c r="CTB76" s="880"/>
      <c r="CTC76" s="880"/>
      <c r="CTD76" s="880"/>
      <c r="CTE76" s="880"/>
      <c r="CTF76" s="880"/>
      <c r="CTG76" s="880"/>
      <c r="CTH76" s="880"/>
      <c r="CTI76" s="880"/>
      <c r="CTJ76" s="880"/>
      <c r="CTK76" s="880"/>
      <c r="CTL76" s="880"/>
      <c r="CTM76" s="880"/>
      <c r="CTN76" s="880"/>
      <c r="CTO76" s="880"/>
      <c r="CTP76" s="880"/>
      <c r="CTQ76" s="880"/>
      <c r="CTR76" s="880"/>
      <c r="CTS76" s="880"/>
      <c r="CTT76" s="880"/>
      <c r="CTU76" s="880"/>
      <c r="CTV76" s="880"/>
      <c r="CTW76" s="880"/>
      <c r="CTX76" s="880"/>
      <c r="CTY76" s="880"/>
      <c r="CTZ76" s="880"/>
      <c r="CUA76" s="880"/>
      <c r="CUB76" s="880"/>
      <c r="CUC76" s="880"/>
      <c r="CUD76" s="880"/>
      <c r="CUE76" s="880"/>
      <c r="CUF76" s="880"/>
      <c r="CUG76" s="880"/>
      <c r="CUH76" s="880"/>
      <c r="CUI76" s="880"/>
      <c r="CUJ76" s="880"/>
      <c r="CUK76" s="880"/>
      <c r="CUL76" s="880"/>
      <c r="CUM76" s="880"/>
      <c r="CUN76" s="880"/>
      <c r="CUO76" s="880"/>
      <c r="CUP76" s="880"/>
      <c r="CUQ76" s="880"/>
      <c r="CUR76" s="880"/>
      <c r="CUS76" s="880"/>
      <c r="CUT76" s="880"/>
      <c r="CUU76" s="880"/>
      <c r="CUV76" s="880"/>
      <c r="CUW76" s="880"/>
      <c r="CUX76" s="880"/>
      <c r="CUY76" s="880"/>
      <c r="CUZ76" s="880"/>
      <c r="CVA76" s="880"/>
      <c r="CVB76" s="880"/>
      <c r="CVC76" s="880"/>
      <c r="CVD76" s="880"/>
      <c r="CVE76" s="880"/>
      <c r="CVF76" s="880"/>
      <c r="CVG76" s="880"/>
      <c r="CVH76" s="880"/>
      <c r="CVI76" s="880"/>
      <c r="CVJ76" s="880"/>
      <c r="CVK76" s="880"/>
      <c r="CVL76" s="880"/>
      <c r="CVM76" s="880"/>
      <c r="CVN76" s="880"/>
      <c r="CVO76" s="880"/>
      <c r="CVP76" s="880"/>
      <c r="CVQ76" s="880"/>
      <c r="CVR76" s="880"/>
      <c r="CVS76" s="880"/>
      <c r="CVT76" s="880"/>
      <c r="CVU76" s="880"/>
      <c r="CVV76" s="880"/>
      <c r="CVW76" s="880"/>
      <c r="CVX76" s="880"/>
      <c r="CVY76" s="880"/>
      <c r="CVZ76" s="880"/>
      <c r="CWA76" s="880"/>
      <c r="CWB76" s="880"/>
      <c r="CWC76" s="880"/>
      <c r="CWD76" s="880"/>
      <c r="CWE76" s="880"/>
      <c r="CWF76" s="880"/>
      <c r="CWG76" s="880"/>
      <c r="CWH76" s="880"/>
      <c r="CWI76" s="880"/>
      <c r="CWJ76" s="880"/>
      <c r="CWK76" s="880"/>
      <c r="CWL76" s="880"/>
      <c r="CWM76" s="880"/>
      <c r="CWN76" s="880"/>
      <c r="CWO76" s="880"/>
      <c r="CWP76" s="880"/>
      <c r="CWQ76" s="880"/>
      <c r="CWR76" s="880"/>
      <c r="CWS76" s="880"/>
      <c r="CWT76" s="880"/>
      <c r="CWU76" s="880"/>
      <c r="CWV76" s="880"/>
      <c r="CWW76" s="880"/>
      <c r="CWX76" s="880"/>
      <c r="CWY76" s="880"/>
      <c r="CWZ76" s="880"/>
      <c r="CXA76" s="880"/>
      <c r="CXB76" s="880"/>
      <c r="CXC76" s="880"/>
      <c r="CXD76" s="880"/>
      <c r="CXE76" s="880"/>
      <c r="CXF76" s="880"/>
      <c r="CXG76" s="880"/>
      <c r="CXH76" s="880"/>
      <c r="CXI76" s="880"/>
      <c r="CXJ76" s="880"/>
      <c r="CXK76" s="880"/>
      <c r="CXL76" s="880"/>
      <c r="CXM76" s="880"/>
      <c r="CXN76" s="880"/>
      <c r="CXO76" s="880"/>
      <c r="CXP76" s="880"/>
      <c r="CXQ76" s="880"/>
      <c r="CXR76" s="880"/>
      <c r="CXS76" s="880"/>
      <c r="CXT76" s="880"/>
      <c r="CXU76" s="880"/>
      <c r="CXV76" s="880"/>
      <c r="CXW76" s="880"/>
      <c r="CXX76" s="880"/>
      <c r="CXY76" s="880"/>
      <c r="CXZ76" s="880"/>
      <c r="CYA76" s="880"/>
      <c r="CYB76" s="880"/>
      <c r="CYC76" s="880"/>
      <c r="CYD76" s="880"/>
      <c r="CYE76" s="880"/>
      <c r="CYF76" s="880"/>
      <c r="CYG76" s="880"/>
      <c r="CYH76" s="880"/>
      <c r="CYI76" s="880"/>
      <c r="CYJ76" s="880"/>
      <c r="CYK76" s="880"/>
      <c r="CYL76" s="880"/>
      <c r="CYM76" s="880"/>
      <c r="CYN76" s="880"/>
      <c r="CYO76" s="880"/>
      <c r="CYP76" s="880"/>
      <c r="CYQ76" s="880"/>
      <c r="CYR76" s="880"/>
      <c r="CYS76" s="880"/>
      <c r="CYT76" s="880"/>
      <c r="CYU76" s="880"/>
      <c r="CYV76" s="880"/>
      <c r="CYW76" s="880"/>
      <c r="CYX76" s="880"/>
      <c r="CYY76" s="880"/>
      <c r="CYZ76" s="880"/>
      <c r="CZA76" s="880"/>
      <c r="CZB76" s="880"/>
      <c r="CZC76" s="880"/>
      <c r="CZD76" s="880"/>
      <c r="CZE76" s="880"/>
      <c r="CZF76" s="880"/>
      <c r="CZG76" s="880"/>
      <c r="CZH76" s="880"/>
      <c r="CZI76" s="880"/>
      <c r="CZJ76" s="880"/>
      <c r="CZK76" s="880"/>
      <c r="CZL76" s="880"/>
      <c r="CZM76" s="880"/>
      <c r="CZN76" s="880"/>
      <c r="CZO76" s="880"/>
      <c r="CZP76" s="880"/>
      <c r="CZQ76" s="880"/>
      <c r="CZR76" s="880"/>
      <c r="CZS76" s="880"/>
      <c r="CZT76" s="880"/>
      <c r="CZU76" s="880"/>
      <c r="CZV76" s="880"/>
      <c r="CZW76" s="880"/>
      <c r="CZX76" s="880"/>
      <c r="CZY76" s="880"/>
      <c r="CZZ76" s="880"/>
      <c r="DAA76" s="880"/>
      <c r="DAB76" s="880"/>
      <c r="DAC76" s="880"/>
      <c r="DAD76" s="880"/>
      <c r="DAE76" s="880"/>
      <c r="DAF76" s="880"/>
      <c r="DAG76" s="880"/>
      <c r="DAH76" s="880"/>
      <c r="DAI76" s="880"/>
      <c r="DAJ76" s="880"/>
      <c r="DAK76" s="880"/>
      <c r="DAL76" s="880"/>
      <c r="DAM76" s="880"/>
      <c r="DAN76" s="880"/>
      <c r="DAO76" s="880"/>
      <c r="DAP76" s="880"/>
      <c r="DAQ76" s="880"/>
      <c r="DAR76" s="880"/>
      <c r="DAS76" s="880"/>
      <c r="DAT76" s="880"/>
      <c r="DAU76" s="880"/>
      <c r="DAV76" s="880"/>
      <c r="DAW76" s="880"/>
      <c r="DAX76" s="880"/>
      <c r="DAY76" s="880"/>
      <c r="DAZ76" s="880"/>
      <c r="DBA76" s="880"/>
      <c r="DBB76" s="880"/>
      <c r="DBC76" s="880"/>
      <c r="DBD76" s="880"/>
      <c r="DBE76" s="880"/>
      <c r="DBF76" s="880"/>
      <c r="DBG76" s="880"/>
      <c r="DBH76" s="880"/>
      <c r="DBI76" s="880"/>
      <c r="DBJ76" s="880"/>
      <c r="DBK76" s="880"/>
      <c r="DBL76" s="880"/>
      <c r="DBM76" s="880"/>
      <c r="DBN76" s="880"/>
      <c r="DBO76" s="880"/>
      <c r="DBP76" s="880"/>
      <c r="DBQ76" s="880"/>
      <c r="DBR76" s="880"/>
      <c r="DBS76" s="880"/>
      <c r="DBT76" s="880"/>
      <c r="DBU76" s="880"/>
      <c r="DBV76" s="880"/>
      <c r="DBW76" s="880"/>
      <c r="DBX76" s="880"/>
      <c r="DBY76" s="880"/>
      <c r="DBZ76" s="880"/>
      <c r="DCA76" s="880"/>
      <c r="DCB76" s="880"/>
      <c r="DCC76" s="880"/>
      <c r="DCD76" s="880"/>
      <c r="DCE76" s="880"/>
      <c r="DCF76" s="880"/>
      <c r="DCG76" s="880"/>
      <c r="DCH76" s="880"/>
      <c r="DCI76" s="880"/>
      <c r="DCJ76" s="880"/>
      <c r="DCK76" s="880"/>
      <c r="DCL76" s="880"/>
      <c r="DCM76" s="880"/>
      <c r="DCN76" s="880"/>
      <c r="DCO76" s="880"/>
      <c r="DCP76" s="880"/>
      <c r="DCQ76" s="880"/>
      <c r="DCR76" s="880"/>
      <c r="DCS76" s="880"/>
      <c r="DCT76" s="880"/>
      <c r="DCU76" s="880"/>
      <c r="DCV76" s="880"/>
      <c r="DCW76" s="880"/>
      <c r="DCX76" s="880"/>
      <c r="DCY76" s="880"/>
      <c r="DCZ76" s="880"/>
      <c r="DDA76" s="880"/>
      <c r="DDB76" s="880"/>
      <c r="DDC76" s="880"/>
      <c r="DDD76" s="880"/>
      <c r="DDE76" s="880"/>
      <c r="DDF76" s="880"/>
      <c r="DDG76" s="880"/>
      <c r="DDH76" s="880"/>
      <c r="DDI76" s="880"/>
      <c r="DDJ76" s="880"/>
      <c r="DDK76" s="880"/>
      <c r="DDL76" s="880"/>
      <c r="DDM76" s="880"/>
      <c r="DDN76" s="880"/>
      <c r="DDO76" s="880"/>
      <c r="DDP76" s="880"/>
      <c r="DDQ76" s="880"/>
      <c r="DDR76" s="880"/>
      <c r="DDS76" s="880"/>
      <c r="DDT76" s="880"/>
      <c r="DDU76" s="880"/>
      <c r="DDV76" s="880"/>
      <c r="DDW76" s="880"/>
      <c r="DDX76" s="880"/>
      <c r="DDY76" s="880"/>
      <c r="DDZ76" s="880"/>
      <c r="DEA76" s="880"/>
      <c r="DEB76" s="880"/>
      <c r="DEC76" s="880"/>
      <c r="DED76" s="880"/>
      <c r="DEE76" s="880"/>
      <c r="DEF76" s="880"/>
      <c r="DEG76" s="880"/>
      <c r="DEH76" s="880"/>
      <c r="DEI76" s="880"/>
      <c r="DEJ76" s="880"/>
      <c r="DEK76" s="880"/>
      <c r="DEL76" s="880"/>
      <c r="DEM76" s="880"/>
      <c r="DEN76" s="880"/>
      <c r="DEO76" s="880"/>
      <c r="DEP76" s="880"/>
      <c r="DEQ76" s="880"/>
      <c r="DER76" s="880"/>
      <c r="DES76" s="880"/>
      <c r="DET76" s="880"/>
      <c r="DEU76" s="880"/>
      <c r="DEV76" s="880"/>
      <c r="DEW76" s="880"/>
      <c r="DEX76" s="880"/>
      <c r="DEY76" s="880"/>
      <c r="DEZ76" s="880"/>
      <c r="DFA76" s="880"/>
      <c r="DFB76" s="880"/>
      <c r="DFC76" s="880"/>
      <c r="DFD76" s="880"/>
      <c r="DFE76" s="880"/>
      <c r="DFF76" s="880"/>
      <c r="DFG76" s="880"/>
      <c r="DFH76" s="880"/>
      <c r="DFI76" s="880"/>
      <c r="DFJ76" s="880"/>
      <c r="DFK76" s="880"/>
      <c r="DFL76" s="880"/>
      <c r="DFM76" s="880"/>
      <c r="DFN76" s="880"/>
      <c r="DFO76" s="880"/>
      <c r="DFP76" s="880"/>
      <c r="DFQ76" s="880"/>
      <c r="DFR76" s="880"/>
      <c r="DFS76" s="880"/>
      <c r="DFT76" s="880"/>
      <c r="DFU76" s="880"/>
      <c r="DFV76" s="880"/>
      <c r="DFW76" s="880"/>
      <c r="DFX76" s="880"/>
      <c r="DFY76" s="880"/>
      <c r="DFZ76" s="880"/>
      <c r="DGA76" s="880"/>
      <c r="DGB76" s="880"/>
      <c r="DGC76" s="880"/>
      <c r="DGD76" s="880"/>
      <c r="DGE76" s="880"/>
      <c r="DGF76" s="880"/>
      <c r="DGG76" s="880"/>
      <c r="DGH76" s="880"/>
      <c r="DGI76" s="880"/>
      <c r="DGJ76" s="880"/>
      <c r="DGK76" s="880"/>
      <c r="DGL76" s="880"/>
      <c r="DGM76" s="880"/>
      <c r="DGN76" s="880"/>
      <c r="DGO76" s="880"/>
      <c r="DGP76" s="880"/>
      <c r="DGQ76" s="880"/>
      <c r="DGR76" s="880"/>
      <c r="DGS76" s="880"/>
      <c r="DGT76" s="880"/>
      <c r="DGU76" s="880"/>
      <c r="DGV76" s="880"/>
      <c r="DGW76" s="880"/>
      <c r="DGX76" s="880"/>
      <c r="DGY76" s="880"/>
      <c r="DGZ76" s="880"/>
      <c r="DHA76" s="880"/>
      <c r="DHB76" s="880"/>
      <c r="DHC76" s="880"/>
      <c r="DHD76" s="880"/>
      <c r="DHE76" s="880"/>
      <c r="DHF76" s="880"/>
      <c r="DHG76" s="880"/>
      <c r="DHH76" s="880"/>
      <c r="DHI76" s="880"/>
      <c r="DHJ76" s="880"/>
      <c r="DHK76" s="880"/>
      <c r="DHL76" s="880"/>
      <c r="DHM76" s="880"/>
      <c r="DHN76" s="880"/>
      <c r="DHO76" s="880"/>
      <c r="DHP76" s="880"/>
      <c r="DHQ76" s="880"/>
      <c r="DHR76" s="880"/>
      <c r="DHS76" s="880"/>
      <c r="DHT76" s="880"/>
      <c r="DHU76" s="880"/>
      <c r="DHV76" s="880"/>
      <c r="DHW76" s="880"/>
      <c r="DHX76" s="880"/>
      <c r="DHY76" s="880"/>
      <c r="DHZ76" s="880"/>
      <c r="DIA76" s="880"/>
      <c r="DIB76" s="880"/>
      <c r="DIC76" s="880"/>
      <c r="DID76" s="880"/>
      <c r="DIE76" s="880"/>
      <c r="DIF76" s="880"/>
      <c r="DIG76" s="880"/>
      <c r="DIH76" s="880"/>
      <c r="DII76" s="880"/>
      <c r="DIJ76" s="880"/>
      <c r="DIK76" s="880"/>
      <c r="DIL76" s="880"/>
      <c r="DIM76" s="880"/>
      <c r="DIN76" s="880"/>
      <c r="DIO76" s="880"/>
      <c r="DIP76" s="880"/>
      <c r="DIQ76" s="880"/>
      <c r="DIR76" s="880"/>
      <c r="DIS76" s="880"/>
      <c r="DIT76" s="880"/>
      <c r="DIU76" s="880"/>
      <c r="DIV76" s="880"/>
      <c r="DIW76" s="880"/>
      <c r="DIX76" s="880"/>
      <c r="DIY76" s="880"/>
      <c r="DIZ76" s="880"/>
      <c r="DJA76" s="880"/>
      <c r="DJB76" s="880"/>
      <c r="DJC76" s="880"/>
      <c r="DJD76" s="880"/>
      <c r="DJE76" s="880"/>
      <c r="DJF76" s="880"/>
      <c r="DJG76" s="880"/>
      <c r="DJH76" s="880"/>
      <c r="DJI76" s="880"/>
      <c r="DJJ76" s="880"/>
      <c r="DJK76" s="880"/>
      <c r="DJL76" s="880"/>
      <c r="DJM76" s="880"/>
      <c r="DJN76" s="880"/>
      <c r="DJO76" s="880"/>
      <c r="DJP76" s="880"/>
      <c r="DJQ76" s="880"/>
      <c r="DJR76" s="880"/>
      <c r="DJS76" s="880"/>
      <c r="DJT76" s="880"/>
      <c r="DJU76" s="880"/>
      <c r="DJV76" s="880"/>
      <c r="DJW76" s="880"/>
      <c r="DJX76" s="880"/>
      <c r="DJY76" s="880"/>
      <c r="DJZ76" s="880"/>
      <c r="DKA76" s="880"/>
      <c r="DKB76" s="880"/>
      <c r="DKC76" s="880"/>
      <c r="DKD76" s="880"/>
      <c r="DKE76" s="880"/>
      <c r="DKF76" s="880"/>
      <c r="DKG76" s="880"/>
      <c r="DKH76" s="880"/>
      <c r="DKI76" s="880"/>
      <c r="DKJ76" s="880"/>
      <c r="DKK76" s="880"/>
      <c r="DKL76" s="880"/>
      <c r="DKM76" s="880"/>
      <c r="DKN76" s="880"/>
      <c r="DKO76" s="880"/>
      <c r="DKP76" s="880"/>
      <c r="DKQ76" s="880"/>
      <c r="DKR76" s="880"/>
      <c r="DKS76" s="880"/>
      <c r="DKT76" s="880"/>
      <c r="DKU76" s="880"/>
      <c r="DKV76" s="880"/>
      <c r="DKW76" s="880"/>
      <c r="DKX76" s="880"/>
      <c r="DKY76" s="880"/>
      <c r="DKZ76" s="880"/>
      <c r="DLA76" s="880"/>
      <c r="DLB76" s="880"/>
      <c r="DLC76" s="880"/>
      <c r="DLD76" s="880"/>
      <c r="DLE76" s="880"/>
      <c r="DLF76" s="880"/>
      <c r="DLG76" s="880"/>
      <c r="DLH76" s="880"/>
      <c r="DLI76" s="880"/>
      <c r="DLJ76" s="880"/>
      <c r="DLK76" s="880"/>
      <c r="DLL76" s="880"/>
      <c r="DLM76" s="880"/>
      <c r="DLN76" s="880"/>
      <c r="DLO76" s="880"/>
      <c r="DLP76" s="880"/>
      <c r="DLQ76" s="880"/>
      <c r="DLR76" s="880"/>
      <c r="DLS76" s="880"/>
      <c r="DLT76" s="880"/>
      <c r="DLU76" s="880"/>
      <c r="DLV76" s="880"/>
      <c r="DLW76" s="880"/>
      <c r="DLX76" s="880"/>
      <c r="DLY76" s="880"/>
      <c r="DLZ76" s="880"/>
      <c r="DMA76" s="880"/>
      <c r="DMB76" s="880"/>
      <c r="DMC76" s="880"/>
      <c r="DMD76" s="880"/>
      <c r="DME76" s="880"/>
      <c r="DMF76" s="880"/>
      <c r="DMG76" s="880"/>
      <c r="DMH76" s="880"/>
      <c r="DMI76" s="880"/>
      <c r="DMJ76" s="880"/>
      <c r="DMK76" s="880"/>
      <c r="DML76" s="880"/>
      <c r="DMM76" s="880"/>
      <c r="DMN76" s="880"/>
      <c r="DMO76" s="880"/>
      <c r="DMP76" s="880"/>
      <c r="DMQ76" s="880"/>
      <c r="DMR76" s="880"/>
      <c r="DMS76" s="880"/>
      <c r="DMT76" s="880"/>
      <c r="DMU76" s="880"/>
      <c r="DMV76" s="880"/>
      <c r="DMW76" s="880"/>
      <c r="DMX76" s="880"/>
      <c r="DMY76" s="880"/>
      <c r="DMZ76" s="880"/>
      <c r="DNA76" s="880"/>
      <c r="DNB76" s="880"/>
      <c r="DNC76" s="880"/>
      <c r="DNE76" s="880"/>
      <c r="DNF76" s="880"/>
      <c r="DNG76" s="880"/>
      <c r="DNH76" s="880"/>
      <c r="DNI76" s="880"/>
      <c r="DNJ76" s="880"/>
      <c r="DNK76" s="880"/>
      <c r="DNL76" s="880"/>
      <c r="DNM76" s="880"/>
      <c r="DNN76" s="880"/>
      <c r="DNO76" s="880"/>
      <c r="DNP76" s="880"/>
      <c r="DNQ76" s="880"/>
      <c r="DNR76" s="880"/>
      <c r="DNS76" s="880"/>
      <c r="DNT76" s="880"/>
      <c r="DNU76" s="880"/>
      <c r="DNV76" s="880"/>
      <c r="DNW76" s="880"/>
      <c r="DNX76" s="880"/>
      <c r="DNY76" s="880"/>
      <c r="DNZ76" s="880"/>
      <c r="DOA76" s="880"/>
      <c r="DOB76" s="880"/>
      <c r="DOC76" s="880"/>
      <c r="DOD76" s="880"/>
      <c r="DOE76" s="880"/>
      <c r="DOF76" s="880"/>
      <c r="DOG76" s="880"/>
      <c r="DOH76" s="880"/>
      <c r="DOI76" s="880"/>
      <c r="DOJ76" s="880"/>
      <c r="DOK76" s="880"/>
      <c r="DOL76" s="880"/>
      <c r="DOM76" s="880"/>
      <c r="DON76" s="880"/>
      <c r="DOO76" s="880"/>
      <c r="DOP76" s="880"/>
      <c r="DOQ76" s="880"/>
      <c r="DOR76" s="880"/>
      <c r="DOS76" s="880"/>
      <c r="DOT76" s="880"/>
      <c r="DOU76" s="880"/>
      <c r="DOV76" s="880"/>
      <c r="DOW76" s="880"/>
      <c r="DOX76" s="880"/>
      <c r="DOY76" s="880"/>
      <c r="DOZ76" s="880"/>
      <c r="DPA76" s="880"/>
      <c r="DPB76" s="880"/>
      <c r="DPC76" s="880"/>
      <c r="DPD76" s="880"/>
      <c r="DPE76" s="880"/>
      <c r="DPF76" s="880"/>
      <c r="DPG76" s="880"/>
      <c r="DPH76" s="880"/>
      <c r="DPI76" s="880"/>
      <c r="DPJ76" s="880"/>
      <c r="DPK76" s="880"/>
      <c r="DPL76" s="880"/>
      <c r="DPM76" s="880"/>
      <c r="DPN76" s="880"/>
      <c r="DPO76" s="880"/>
      <c r="DPP76" s="880"/>
      <c r="DPQ76" s="880"/>
      <c r="DPR76" s="880"/>
      <c r="DPS76" s="880"/>
      <c r="DPT76" s="880"/>
      <c r="DPU76" s="880"/>
      <c r="DPV76" s="880"/>
      <c r="DPW76" s="880"/>
      <c r="DPX76" s="880"/>
      <c r="DPY76" s="880"/>
      <c r="DPZ76" s="880"/>
      <c r="DQA76" s="880"/>
      <c r="DQB76" s="880"/>
      <c r="DQC76" s="880"/>
      <c r="DQD76" s="880"/>
      <c r="DQE76" s="880"/>
      <c r="DQF76" s="880"/>
      <c r="DQG76" s="880"/>
      <c r="DQH76" s="880"/>
      <c r="DQI76" s="880"/>
      <c r="DQJ76" s="880"/>
      <c r="DQK76" s="880"/>
      <c r="DQL76" s="880"/>
      <c r="DQM76" s="880"/>
      <c r="DQN76" s="880"/>
      <c r="DQO76" s="880"/>
      <c r="DQP76" s="880"/>
      <c r="DQQ76" s="880"/>
      <c r="DQR76" s="880"/>
      <c r="DQS76" s="880"/>
      <c r="DQT76" s="880"/>
      <c r="DQU76" s="880"/>
      <c r="DQV76" s="880"/>
      <c r="DQW76" s="880"/>
      <c r="DQX76" s="880"/>
      <c r="DQY76" s="880"/>
      <c r="DQZ76" s="880"/>
      <c r="DRA76" s="880"/>
      <c r="DRB76" s="880"/>
      <c r="DRC76" s="880"/>
      <c r="DRD76" s="880"/>
      <c r="DRE76" s="880"/>
      <c r="DRF76" s="880"/>
      <c r="DRG76" s="880"/>
      <c r="DRH76" s="880"/>
      <c r="DRI76" s="880"/>
      <c r="DRJ76" s="880"/>
      <c r="DRK76" s="880"/>
      <c r="DRL76" s="880"/>
      <c r="DRM76" s="880"/>
      <c r="DRN76" s="880"/>
      <c r="DRO76" s="880"/>
      <c r="DRP76" s="880"/>
      <c r="DRQ76" s="880"/>
      <c r="DRR76" s="880"/>
      <c r="DRS76" s="880"/>
      <c r="DRT76" s="880"/>
      <c r="DRU76" s="880"/>
      <c r="DRV76" s="880"/>
      <c r="DRW76" s="880"/>
      <c r="DRX76" s="880"/>
      <c r="DRY76" s="880"/>
      <c r="DRZ76" s="880"/>
      <c r="DSA76" s="880"/>
      <c r="DSB76" s="880"/>
      <c r="DSC76" s="880"/>
      <c r="DSD76" s="880"/>
      <c r="DSE76" s="880"/>
      <c r="DSF76" s="880"/>
      <c r="DSG76" s="880"/>
      <c r="DSH76" s="880"/>
      <c r="DSI76" s="880"/>
      <c r="DSJ76" s="880"/>
      <c r="DSK76" s="880"/>
      <c r="DSL76" s="880"/>
      <c r="DSM76" s="880"/>
      <c r="DSN76" s="880"/>
      <c r="DSO76" s="880"/>
      <c r="DSP76" s="880"/>
      <c r="DSQ76" s="880"/>
      <c r="DSR76" s="880"/>
      <c r="DSS76" s="880"/>
      <c r="DST76" s="880"/>
      <c r="DSU76" s="880"/>
      <c r="DSV76" s="880"/>
      <c r="DSW76" s="880"/>
      <c r="DSX76" s="880"/>
      <c r="DSY76" s="880"/>
      <c r="DSZ76" s="880"/>
      <c r="DTA76" s="880"/>
      <c r="DTB76" s="880"/>
      <c r="DTC76" s="880"/>
      <c r="DTD76" s="880"/>
      <c r="DTE76" s="880"/>
      <c r="DTF76" s="880"/>
      <c r="DTG76" s="880"/>
      <c r="DTH76" s="880"/>
      <c r="DTI76" s="880"/>
      <c r="DTJ76" s="880"/>
      <c r="DTK76" s="880"/>
      <c r="DTL76" s="880"/>
      <c r="DTM76" s="880"/>
      <c r="DTN76" s="880"/>
      <c r="DTO76" s="880"/>
      <c r="DTP76" s="880"/>
      <c r="DTQ76" s="880"/>
      <c r="DTR76" s="880"/>
      <c r="DTS76" s="880"/>
      <c r="DTT76" s="880"/>
      <c r="DTU76" s="880"/>
      <c r="DTV76" s="880"/>
      <c r="DTW76" s="880"/>
      <c r="DTX76" s="880"/>
      <c r="DTY76" s="880"/>
      <c r="DTZ76" s="880"/>
      <c r="DUA76" s="880"/>
      <c r="DUB76" s="880"/>
      <c r="DUC76" s="880"/>
      <c r="DUD76" s="880"/>
      <c r="DUE76" s="880"/>
      <c r="DUF76" s="880"/>
      <c r="DUG76" s="880"/>
      <c r="DUH76" s="880"/>
      <c r="DUI76" s="880"/>
      <c r="DUJ76" s="880"/>
      <c r="DUK76" s="880"/>
      <c r="DUL76" s="880"/>
      <c r="DUM76" s="880"/>
      <c r="DUN76" s="880"/>
      <c r="DUO76" s="880"/>
      <c r="DUP76" s="880"/>
      <c r="DUQ76" s="880"/>
      <c r="DUR76" s="880"/>
      <c r="DUS76" s="880"/>
      <c r="DUT76" s="880"/>
      <c r="DUU76" s="880"/>
      <c r="DUV76" s="880"/>
      <c r="DUW76" s="880"/>
      <c r="DUX76" s="880"/>
      <c r="DUY76" s="880"/>
      <c r="DUZ76" s="880"/>
      <c r="DVA76" s="880"/>
      <c r="DVB76" s="880"/>
      <c r="DVC76" s="880"/>
      <c r="DVD76" s="880"/>
      <c r="DVE76" s="880"/>
      <c r="DVF76" s="880"/>
      <c r="DVG76" s="880"/>
      <c r="DVH76" s="880"/>
      <c r="DVI76" s="880"/>
      <c r="DVJ76" s="880"/>
      <c r="DVK76" s="880"/>
      <c r="DVL76" s="880"/>
      <c r="DVM76" s="880"/>
      <c r="DVN76" s="880"/>
      <c r="DVO76" s="880"/>
      <c r="DVP76" s="880"/>
      <c r="DVQ76" s="880"/>
      <c r="DVR76" s="880"/>
      <c r="DVS76" s="880"/>
      <c r="DVT76" s="880"/>
      <c r="DVU76" s="880"/>
      <c r="DVV76" s="880"/>
      <c r="DVW76" s="880"/>
      <c r="DVX76" s="880"/>
      <c r="DVY76" s="880"/>
      <c r="DVZ76" s="880"/>
      <c r="DWA76" s="880"/>
      <c r="DWB76" s="880"/>
      <c r="DWC76" s="880"/>
      <c r="DWD76" s="880"/>
      <c r="DWE76" s="880"/>
      <c r="DWF76" s="880"/>
      <c r="DWG76" s="880"/>
      <c r="DWH76" s="880"/>
      <c r="DWI76" s="880"/>
      <c r="DWJ76" s="880"/>
      <c r="DWK76" s="880"/>
      <c r="DWL76" s="880"/>
      <c r="DWM76" s="880"/>
      <c r="DWN76" s="880"/>
      <c r="DWO76" s="880"/>
      <c r="DWP76" s="880"/>
      <c r="DWQ76" s="880"/>
      <c r="DWR76" s="880"/>
      <c r="DWS76" s="880"/>
      <c r="DWT76" s="880"/>
      <c r="DWU76" s="880"/>
      <c r="DWV76" s="880"/>
      <c r="DWW76" s="880"/>
      <c r="DWX76" s="880"/>
      <c r="DWY76" s="880"/>
      <c r="DWZ76" s="880"/>
      <c r="DXA76" s="880"/>
      <c r="DXB76" s="880"/>
      <c r="DXC76" s="880"/>
      <c r="DXD76" s="880"/>
      <c r="DXE76" s="880"/>
      <c r="DXF76" s="880"/>
      <c r="DXG76" s="880"/>
      <c r="DXH76" s="880"/>
      <c r="DXI76" s="880"/>
      <c r="DXJ76" s="880"/>
      <c r="DXK76" s="880"/>
      <c r="DXL76" s="880"/>
      <c r="DXM76" s="880"/>
      <c r="DXN76" s="880"/>
      <c r="DXO76" s="880"/>
      <c r="DXP76" s="880"/>
      <c r="DXQ76" s="880"/>
      <c r="DXR76" s="880"/>
      <c r="DXS76" s="880"/>
      <c r="DXT76" s="880"/>
      <c r="DXU76" s="880"/>
      <c r="DXV76" s="880"/>
      <c r="DXW76" s="880"/>
      <c r="DXX76" s="880"/>
      <c r="DXY76" s="880"/>
      <c r="DXZ76" s="880"/>
      <c r="DYA76" s="880"/>
      <c r="DYB76" s="880"/>
      <c r="DYC76" s="880"/>
      <c r="DYD76" s="880"/>
      <c r="DYE76" s="880"/>
      <c r="DYF76" s="880"/>
      <c r="DYG76" s="880"/>
      <c r="DYH76" s="880"/>
      <c r="DYI76" s="880"/>
      <c r="DYJ76" s="880"/>
      <c r="DYK76" s="880"/>
      <c r="DYL76" s="880"/>
      <c r="DYM76" s="880"/>
      <c r="DYN76" s="880"/>
      <c r="DYO76" s="880"/>
      <c r="DYP76" s="880"/>
      <c r="DYQ76" s="880"/>
      <c r="DYR76" s="880"/>
      <c r="DYS76" s="880"/>
      <c r="DYT76" s="880"/>
      <c r="DYU76" s="880"/>
      <c r="DYV76" s="880"/>
      <c r="DYW76" s="880"/>
      <c r="DYX76" s="880"/>
      <c r="DYY76" s="880"/>
      <c r="DYZ76" s="880"/>
      <c r="DZA76" s="880"/>
      <c r="DZB76" s="880"/>
      <c r="DZC76" s="880"/>
      <c r="DZD76" s="880"/>
      <c r="DZE76" s="880"/>
      <c r="DZF76" s="880"/>
      <c r="DZG76" s="880"/>
      <c r="DZH76" s="880"/>
      <c r="DZI76" s="880"/>
      <c r="DZJ76" s="880"/>
      <c r="DZK76" s="880"/>
      <c r="DZL76" s="880"/>
      <c r="DZM76" s="880"/>
      <c r="DZN76" s="880"/>
      <c r="DZO76" s="880"/>
      <c r="DZP76" s="880"/>
      <c r="DZQ76" s="880"/>
      <c r="DZR76" s="880"/>
      <c r="DZS76" s="880"/>
      <c r="DZT76" s="880"/>
      <c r="DZU76" s="880"/>
      <c r="DZV76" s="880"/>
      <c r="DZW76" s="880"/>
      <c r="DZX76" s="880"/>
      <c r="DZY76" s="880"/>
      <c r="DZZ76" s="880"/>
      <c r="EAA76" s="880"/>
      <c r="EAB76" s="880"/>
      <c r="EAC76" s="880"/>
      <c r="EAD76" s="880"/>
      <c r="EAE76" s="880"/>
      <c r="EAF76" s="880"/>
      <c r="EAG76" s="880"/>
      <c r="EAH76" s="880"/>
      <c r="EAI76" s="880"/>
      <c r="EAJ76" s="880"/>
      <c r="EAK76" s="880"/>
      <c r="EAL76" s="880"/>
      <c r="EAM76" s="880"/>
      <c r="EAN76" s="880"/>
      <c r="EAO76" s="880"/>
      <c r="EAP76" s="880"/>
      <c r="EAQ76" s="880"/>
      <c r="EAR76" s="880"/>
      <c r="EAS76" s="880"/>
      <c r="EAT76" s="880"/>
      <c r="EAU76" s="880"/>
      <c r="EAV76" s="880"/>
      <c r="EAW76" s="880"/>
      <c r="EAX76" s="880"/>
      <c r="EAY76" s="880"/>
      <c r="EAZ76" s="880"/>
      <c r="EBA76" s="880"/>
      <c r="EBB76" s="880"/>
      <c r="EBC76" s="880"/>
      <c r="EBD76" s="880"/>
      <c r="EBE76" s="880"/>
      <c r="EBF76" s="880"/>
      <c r="EBG76" s="880"/>
      <c r="EBH76" s="880"/>
      <c r="EBI76" s="880"/>
      <c r="EBJ76" s="880"/>
      <c r="EBK76" s="880"/>
      <c r="EBL76" s="880"/>
      <c r="EBM76" s="880"/>
      <c r="EBN76" s="880"/>
      <c r="EBO76" s="880"/>
      <c r="EBP76" s="880"/>
      <c r="EBQ76" s="880"/>
      <c r="EBR76" s="880"/>
      <c r="EBS76" s="880"/>
      <c r="EBT76" s="880"/>
      <c r="EBU76" s="880"/>
      <c r="EBV76" s="880"/>
      <c r="EBW76" s="880"/>
      <c r="EBX76" s="880"/>
      <c r="EBY76" s="880"/>
      <c r="EBZ76" s="880"/>
      <c r="ECA76" s="880"/>
      <c r="ECB76" s="880"/>
      <c r="ECC76" s="880"/>
      <c r="ECD76" s="880"/>
      <c r="ECE76" s="880"/>
      <c r="ECF76" s="880"/>
      <c r="ECG76" s="880"/>
      <c r="ECH76" s="880"/>
      <c r="ECI76" s="880"/>
      <c r="ECJ76" s="880"/>
      <c r="ECK76" s="880"/>
      <c r="ECL76" s="880"/>
      <c r="ECM76" s="880"/>
      <c r="ECN76" s="880"/>
      <c r="ECO76" s="880"/>
      <c r="ECP76" s="880"/>
      <c r="ECQ76" s="880"/>
      <c r="ECR76" s="880"/>
      <c r="ECS76" s="880"/>
      <c r="ECT76" s="880"/>
      <c r="ECU76" s="880"/>
      <c r="ECV76" s="880"/>
      <c r="ECW76" s="880"/>
      <c r="ECX76" s="880"/>
      <c r="ECY76" s="880"/>
      <c r="ECZ76" s="880"/>
      <c r="EDA76" s="880"/>
      <c r="EDB76" s="880"/>
      <c r="EDC76" s="880"/>
      <c r="EDD76" s="880"/>
      <c r="EDE76" s="880"/>
      <c r="EDF76" s="880"/>
      <c r="EDG76" s="880"/>
      <c r="EDH76" s="880"/>
      <c r="EDI76" s="880"/>
      <c r="EDJ76" s="880"/>
      <c r="EDK76" s="880"/>
      <c r="EDL76" s="880"/>
      <c r="EDM76" s="880"/>
      <c r="EDN76" s="880"/>
      <c r="EDO76" s="880"/>
      <c r="EDP76" s="880"/>
      <c r="EDQ76" s="880"/>
      <c r="EDR76" s="880"/>
      <c r="EDS76" s="880"/>
      <c r="EDT76" s="880"/>
      <c r="EDU76" s="880"/>
      <c r="EDV76" s="880"/>
      <c r="EDW76" s="880"/>
      <c r="EDX76" s="880"/>
      <c r="EDY76" s="880"/>
      <c r="EDZ76" s="880"/>
      <c r="EEA76" s="880"/>
      <c r="EEB76" s="880"/>
      <c r="EEC76" s="880"/>
      <c r="EED76" s="880"/>
      <c r="EEE76" s="880"/>
      <c r="EEF76" s="880"/>
      <c r="EEG76" s="880"/>
      <c r="EEH76" s="880"/>
      <c r="EEI76" s="880"/>
      <c r="EEJ76" s="880"/>
      <c r="EEK76" s="880"/>
      <c r="EEL76" s="880"/>
      <c r="EEM76" s="880"/>
      <c r="EEN76" s="880"/>
      <c r="EEO76" s="880"/>
      <c r="EEP76" s="880"/>
      <c r="EEQ76" s="880"/>
      <c r="EER76" s="880"/>
      <c r="EES76" s="880"/>
      <c r="EET76" s="880"/>
      <c r="EEU76" s="880"/>
      <c r="EEV76" s="880"/>
      <c r="EEW76" s="880"/>
      <c r="EEX76" s="880"/>
      <c r="EEY76" s="880"/>
      <c r="EEZ76" s="880"/>
      <c r="EFA76" s="880"/>
      <c r="EFB76" s="880"/>
      <c r="EFC76" s="880"/>
      <c r="EFD76" s="880"/>
      <c r="EFE76" s="880"/>
      <c r="EFF76" s="880"/>
      <c r="EFG76" s="880"/>
      <c r="EFH76" s="880"/>
      <c r="EFI76" s="880"/>
      <c r="EFJ76" s="880"/>
      <c r="EFK76" s="880"/>
      <c r="EFL76" s="880"/>
      <c r="EFM76" s="880"/>
      <c r="EFN76" s="880"/>
      <c r="EFO76" s="880"/>
      <c r="EFP76" s="880"/>
      <c r="EFQ76" s="880"/>
      <c r="EFR76" s="880"/>
      <c r="EFS76" s="880"/>
      <c r="EFT76" s="880"/>
      <c r="EFU76" s="880"/>
      <c r="EFV76" s="880"/>
      <c r="EFW76" s="880"/>
      <c r="EFX76" s="880"/>
      <c r="EFY76" s="880"/>
      <c r="EFZ76" s="880"/>
      <c r="EGA76" s="880"/>
      <c r="EGB76" s="880"/>
      <c r="EGC76" s="880"/>
      <c r="EGD76" s="880"/>
      <c r="EGE76" s="880"/>
      <c r="EGF76" s="880"/>
      <c r="EGG76" s="880"/>
      <c r="EGH76" s="880"/>
      <c r="EGI76" s="880"/>
      <c r="EGJ76" s="880"/>
      <c r="EGK76" s="880"/>
      <c r="EGL76" s="880"/>
      <c r="EGM76" s="880"/>
      <c r="EGN76" s="880"/>
      <c r="EGO76" s="880"/>
      <c r="EGP76" s="880"/>
      <c r="EGQ76" s="880"/>
      <c r="EGR76" s="880"/>
      <c r="EGS76" s="880"/>
      <c r="EGT76" s="880"/>
      <c r="EGU76" s="880"/>
      <c r="EGV76" s="880"/>
      <c r="EGW76" s="880"/>
      <c r="EGX76" s="880"/>
      <c r="EGY76" s="880"/>
      <c r="EGZ76" s="880"/>
      <c r="EHA76" s="880"/>
      <c r="EHB76" s="880"/>
      <c r="EHC76" s="880"/>
      <c r="EHD76" s="880"/>
      <c r="EHE76" s="880"/>
      <c r="EHF76" s="880"/>
      <c r="EHG76" s="880"/>
      <c r="EHH76" s="880"/>
      <c r="EHI76" s="880"/>
      <c r="EHJ76" s="880"/>
      <c r="EHK76" s="880"/>
      <c r="EHL76" s="880"/>
      <c r="EHM76" s="880"/>
      <c r="EHN76" s="880"/>
      <c r="EHO76" s="880"/>
      <c r="EHP76" s="880"/>
      <c r="EHQ76" s="880"/>
      <c r="EHR76" s="880"/>
      <c r="EHS76" s="880"/>
      <c r="EHT76" s="880"/>
      <c r="EHU76" s="880"/>
      <c r="EHV76" s="880"/>
      <c r="EHW76" s="880"/>
      <c r="EHX76" s="880"/>
      <c r="EHY76" s="880"/>
      <c r="EHZ76" s="880"/>
      <c r="EIA76" s="880"/>
      <c r="EIB76" s="880"/>
      <c r="EIC76" s="880"/>
      <c r="EID76" s="880"/>
      <c r="EIE76" s="880"/>
      <c r="EIF76" s="880"/>
      <c r="EIG76" s="880"/>
      <c r="EIH76" s="880"/>
      <c r="EII76" s="880"/>
      <c r="EIJ76" s="880"/>
      <c r="EIK76" s="880"/>
      <c r="EIL76" s="880"/>
      <c r="EIM76" s="880"/>
      <c r="EIN76" s="880"/>
      <c r="EIO76" s="880"/>
      <c r="EIP76" s="880"/>
      <c r="EIQ76" s="880"/>
      <c r="EIR76" s="880"/>
      <c r="EIS76" s="880"/>
      <c r="EIT76" s="880"/>
      <c r="EIU76" s="880"/>
      <c r="EIV76" s="880"/>
      <c r="EIW76" s="880"/>
      <c r="EIX76" s="880"/>
      <c r="EIY76" s="880"/>
      <c r="EIZ76" s="880"/>
      <c r="EJA76" s="880"/>
      <c r="EJB76" s="880"/>
      <c r="EJC76" s="880"/>
      <c r="EJD76" s="880"/>
      <c r="EJE76" s="880"/>
      <c r="EJF76" s="880"/>
      <c r="EJG76" s="880"/>
      <c r="EJH76" s="880"/>
      <c r="EJI76" s="880"/>
      <c r="EJJ76" s="880"/>
      <c r="EJK76" s="880"/>
      <c r="EJL76" s="880"/>
      <c r="EJM76" s="880"/>
      <c r="EJN76" s="880"/>
      <c r="EJO76" s="880"/>
      <c r="EJP76" s="880"/>
      <c r="EJQ76" s="880"/>
      <c r="EJR76" s="880"/>
      <c r="EJS76" s="880"/>
      <c r="EJT76" s="880"/>
      <c r="EJU76" s="880"/>
      <c r="EJV76" s="880"/>
      <c r="EJW76" s="880"/>
      <c r="EJX76" s="880"/>
      <c r="EJY76" s="880"/>
      <c r="EJZ76" s="880"/>
      <c r="EKA76" s="880"/>
      <c r="EKB76" s="880"/>
      <c r="EKC76" s="880"/>
      <c r="EKD76" s="880"/>
      <c r="EKE76" s="880"/>
      <c r="EKF76" s="880"/>
      <c r="EKG76" s="880"/>
      <c r="EKH76" s="880"/>
      <c r="EKI76" s="880"/>
      <c r="EKJ76" s="880"/>
      <c r="EKK76" s="880"/>
      <c r="EKL76" s="880"/>
      <c r="EKM76" s="880"/>
      <c r="EKN76" s="880"/>
      <c r="EKO76" s="880"/>
      <c r="EKP76" s="880"/>
      <c r="EKQ76" s="880"/>
      <c r="EKR76" s="880"/>
      <c r="EKS76" s="880"/>
      <c r="EKT76" s="880"/>
      <c r="EKU76" s="880"/>
      <c r="EKV76" s="880"/>
      <c r="EKW76" s="880"/>
      <c r="EKX76" s="880"/>
      <c r="EKY76" s="880"/>
      <c r="EKZ76" s="880"/>
      <c r="ELA76" s="880"/>
      <c r="ELB76" s="880"/>
      <c r="ELC76" s="880"/>
      <c r="ELD76" s="880"/>
      <c r="ELE76" s="880"/>
      <c r="ELF76" s="880"/>
      <c r="ELG76" s="880"/>
      <c r="ELH76" s="880"/>
      <c r="ELI76" s="880"/>
      <c r="ELJ76" s="880"/>
      <c r="ELK76" s="880"/>
      <c r="ELL76" s="880"/>
      <c r="ELM76" s="880"/>
      <c r="ELN76" s="880"/>
      <c r="ELO76" s="880"/>
      <c r="ELP76" s="880"/>
      <c r="ELQ76" s="880"/>
      <c r="ELR76" s="880"/>
      <c r="ELS76" s="880"/>
      <c r="ELT76" s="880"/>
      <c r="ELU76" s="880"/>
      <c r="ELV76" s="880"/>
      <c r="ELW76" s="880"/>
      <c r="ELX76" s="880"/>
      <c r="ELY76" s="880"/>
      <c r="ELZ76" s="880"/>
      <c r="EMA76" s="880"/>
      <c r="EMB76" s="880"/>
      <c r="EMC76" s="880"/>
      <c r="EMD76" s="880"/>
      <c r="EME76" s="880"/>
      <c r="EMF76" s="880"/>
      <c r="EMG76" s="880"/>
      <c r="EMH76" s="880"/>
      <c r="EMI76" s="880"/>
      <c r="EMJ76" s="880"/>
      <c r="EMK76" s="880"/>
      <c r="EML76" s="880"/>
      <c r="EMM76" s="880"/>
      <c r="EMN76" s="880"/>
      <c r="EMO76" s="880"/>
      <c r="EMP76" s="880"/>
      <c r="EMQ76" s="880"/>
      <c r="EMR76" s="880"/>
      <c r="EMS76" s="880"/>
      <c r="EMT76" s="880"/>
      <c r="EMU76" s="880"/>
      <c r="EMV76" s="880"/>
      <c r="EMW76" s="880"/>
      <c r="EMX76" s="880"/>
      <c r="EMY76" s="880"/>
      <c r="EMZ76" s="880"/>
      <c r="ENA76" s="880"/>
      <c r="ENB76" s="880"/>
      <c r="ENC76" s="880"/>
      <c r="END76" s="880"/>
      <c r="ENE76" s="880"/>
      <c r="ENF76" s="880"/>
      <c r="ENG76" s="880"/>
      <c r="ENH76" s="880"/>
      <c r="ENI76" s="880"/>
      <c r="ENJ76" s="880"/>
      <c r="ENK76" s="880"/>
      <c r="ENL76" s="880"/>
      <c r="ENM76" s="880"/>
      <c r="ENN76" s="880"/>
      <c r="ENO76" s="880"/>
      <c r="ENP76" s="880"/>
      <c r="ENQ76" s="880"/>
      <c r="ENR76" s="880"/>
      <c r="ENS76" s="880"/>
      <c r="ENT76" s="880"/>
      <c r="ENU76" s="880"/>
      <c r="ENV76" s="880"/>
      <c r="ENW76" s="880"/>
      <c r="ENX76" s="880"/>
      <c r="ENY76" s="880"/>
      <c r="ENZ76" s="880"/>
      <c r="EOA76" s="880"/>
      <c r="EOB76" s="880"/>
      <c r="EOC76" s="880"/>
      <c r="EOD76" s="880"/>
      <c r="EOE76" s="880"/>
      <c r="EOF76" s="880"/>
      <c r="EOG76" s="880"/>
      <c r="EOH76" s="880"/>
      <c r="EOI76" s="880"/>
      <c r="EOJ76" s="880"/>
      <c r="EOK76" s="880"/>
      <c r="EOL76" s="880"/>
      <c r="EOM76" s="880"/>
      <c r="EON76" s="880"/>
      <c r="EOO76" s="880"/>
      <c r="EOP76" s="880"/>
      <c r="EOQ76" s="880"/>
      <c r="EOR76" s="880"/>
      <c r="EOS76" s="880"/>
      <c r="EOT76" s="880"/>
      <c r="EOU76" s="880"/>
      <c r="EOV76" s="880"/>
      <c r="EOW76" s="880"/>
      <c r="EOX76" s="880"/>
      <c r="EOY76" s="880"/>
      <c r="EOZ76" s="880"/>
      <c r="EPA76" s="880"/>
      <c r="EPB76" s="880"/>
      <c r="EPC76" s="880"/>
      <c r="EPD76" s="880"/>
      <c r="EPE76" s="880"/>
      <c r="EPF76" s="880"/>
      <c r="EPG76" s="880"/>
      <c r="EPH76" s="880"/>
      <c r="EPI76" s="880"/>
      <c r="EPJ76" s="880"/>
      <c r="EPK76" s="880"/>
      <c r="EPL76" s="880"/>
      <c r="EPM76" s="880"/>
      <c r="EPN76" s="880"/>
      <c r="EPO76" s="880"/>
      <c r="EPP76" s="880"/>
      <c r="EPQ76" s="880"/>
      <c r="EPR76" s="880"/>
      <c r="EPS76" s="880"/>
      <c r="EPT76" s="880"/>
      <c r="EPU76" s="880"/>
      <c r="EPV76" s="880"/>
      <c r="EPW76" s="880"/>
      <c r="EPX76" s="880"/>
      <c r="EPY76" s="880"/>
      <c r="EPZ76" s="880"/>
      <c r="EQA76" s="880"/>
      <c r="EQB76" s="880"/>
      <c r="EQC76" s="880"/>
      <c r="EQD76" s="880"/>
      <c r="EQE76" s="880"/>
      <c r="EQF76" s="880"/>
      <c r="EQG76" s="880"/>
      <c r="EQH76" s="880"/>
      <c r="EQI76" s="880"/>
      <c r="EQJ76" s="880"/>
      <c r="EQK76" s="880"/>
      <c r="EQL76" s="880"/>
      <c r="EQM76" s="880"/>
      <c r="EQN76" s="880"/>
      <c r="EQO76" s="880"/>
      <c r="EQP76" s="880"/>
      <c r="EQQ76" s="880"/>
      <c r="EQR76" s="880"/>
      <c r="EQS76" s="880"/>
      <c r="EQT76" s="880"/>
      <c r="EQU76" s="880"/>
      <c r="EQV76" s="880"/>
      <c r="EQW76" s="880"/>
      <c r="EQX76" s="880"/>
      <c r="EQY76" s="880"/>
      <c r="EQZ76" s="880"/>
      <c r="ERA76" s="880"/>
      <c r="ERB76" s="880"/>
      <c r="ERC76" s="880"/>
      <c r="ERD76" s="880"/>
      <c r="ERE76" s="880"/>
      <c r="ERF76" s="880"/>
      <c r="ERG76" s="880"/>
      <c r="ERH76" s="880"/>
      <c r="ERI76" s="880"/>
      <c r="ERJ76" s="880"/>
      <c r="ERK76" s="880"/>
      <c r="ERL76" s="880"/>
      <c r="ERM76" s="880"/>
      <c r="ERN76" s="880"/>
      <c r="ERO76" s="880"/>
      <c r="ERP76" s="880"/>
      <c r="ERQ76" s="880"/>
      <c r="ERR76" s="880"/>
      <c r="ERS76" s="880"/>
      <c r="ERT76" s="880"/>
      <c r="ERU76" s="880"/>
      <c r="ERV76" s="880"/>
      <c r="ERW76" s="880"/>
      <c r="ERX76" s="880"/>
      <c r="ERY76" s="880"/>
      <c r="ERZ76" s="880"/>
      <c r="ESA76" s="880"/>
      <c r="ESB76" s="880"/>
      <c r="ESC76" s="880"/>
      <c r="ESD76" s="880"/>
      <c r="ESE76" s="880"/>
      <c r="ESF76" s="880"/>
      <c r="ESG76" s="880"/>
      <c r="ESH76" s="880"/>
      <c r="ESI76" s="880"/>
      <c r="ESJ76" s="880"/>
      <c r="ESK76" s="880"/>
      <c r="ESL76" s="880"/>
      <c r="ESM76" s="880"/>
      <c r="ESN76" s="880"/>
      <c r="ESO76" s="880"/>
      <c r="ESP76" s="880"/>
      <c r="ESQ76" s="880"/>
      <c r="ESR76" s="880"/>
      <c r="ESS76" s="880"/>
      <c r="EST76" s="880"/>
      <c r="ESU76" s="880"/>
      <c r="ESV76" s="880"/>
      <c r="ESW76" s="880"/>
      <c r="ESX76" s="880"/>
      <c r="ESY76" s="880"/>
      <c r="ESZ76" s="880"/>
      <c r="ETA76" s="880"/>
      <c r="ETB76" s="880"/>
      <c r="ETC76" s="880"/>
      <c r="ETD76" s="880"/>
      <c r="ETE76" s="880"/>
      <c r="ETF76" s="880"/>
      <c r="ETG76" s="880"/>
      <c r="ETH76" s="880"/>
      <c r="ETI76" s="880"/>
      <c r="ETJ76" s="880"/>
      <c r="ETK76" s="880"/>
      <c r="ETL76" s="880"/>
      <c r="ETM76" s="880"/>
      <c r="ETN76" s="880"/>
      <c r="ETO76" s="880"/>
      <c r="ETP76" s="880"/>
      <c r="ETQ76" s="880"/>
      <c r="ETR76" s="880"/>
      <c r="ETS76" s="880"/>
      <c r="ETT76" s="880"/>
      <c r="ETU76" s="880"/>
      <c r="ETV76" s="880"/>
      <c r="ETW76" s="880"/>
      <c r="ETX76" s="880"/>
      <c r="ETY76" s="880"/>
      <c r="ETZ76" s="880"/>
      <c r="EUA76" s="880"/>
      <c r="EUB76" s="880"/>
      <c r="EUC76" s="880"/>
      <c r="EUD76" s="880"/>
      <c r="EUE76" s="880"/>
      <c r="EUF76" s="880"/>
      <c r="EUG76" s="880"/>
      <c r="EUH76" s="880"/>
      <c r="EUI76" s="880"/>
      <c r="EUJ76" s="880"/>
      <c r="EUK76" s="880"/>
      <c r="EUL76" s="880"/>
      <c r="EUM76" s="880"/>
      <c r="EUN76" s="880"/>
      <c r="EUO76" s="880"/>
      <c r="EUP76" s="880"/>
      <c r="EUQ76" s="880"/>
      <c r="EUR76" s="880"/>
      <c r="EUS76" s="880"/>
      <c r="EUT76" s="880"/>
      <c r="EUU76" s="880"/>
      <c r="EUV76" s="880"/>
      <c r="EUW76" s="880"/>
      <c r="EUX76" s="880"/>
      <c r="EUY76" s="880"/>
      <c r="EUZ76" s="880"/>
      <c r="EVA76" s="880"/>
      <c r="EVB76" s="880"/>
      <c r="EVC76" s="880"/>
      <c r="EVD76" s="880"/>
      <c r="EVE76" s="880"/>
      <c r="EVF76" s="880"/>
      <c r="EVG76" s="880"/>
      <c r="EVH76" s="880"/>
      <c r="EVI76" s="880"/>
      <c r="EVJ76" s="880"/>
      <c r="EVK76" s="880"/>
      <c r="EVL76" s="880"/>
      <c r="EVM76" s="880"/>
      <c r="EVN76" s="880"/>
      <c r="EVO76" s="880"/>
      <c r="EVP76" s="880"/>
      <c r="EVQ76" s="880"/>
      <c r="EVR76" s="880"/>
      <c r="EVS76" s="880"/>
      <c r="EVT76" s="880"/>
      <c r="EVU76" s="880"/>
      <c r="EVV76" s="880"/>
      <c r="EVW76" s="880"/>
      <c r="EVX76" s="880"/>
      <c r="EVY76" s="880"/>
      <c r="EVZ76" s="880"/>
      <c r="EWA76" s="880"/>
      <c r="EWB76" s="880"/>
      <c r="EWC76" s="880"/>
      <c r="EWD76" s="880"/>
      <c r="EWE76" s="880"/>
      <c r="EWF76" s="880"/>
      <c r="EWG76" s="880"/>
      <c r="EWH76" s="880"/>
      <c r="EWI76" s="880"/>
      <c r="EWJ76" s="880"/>
      <c r="EWK76" s="880"/>
      <c r="EWL76" s="880"/>
      <c r="EWM76" s="880"/>
      <c r="EWN76" s="880"/>
      <c r="EWO76" s="880"/>
      <c r="EWP76" s="880"/>
      <c r="EWQ76" s="880"/>
      <c r="EWR76" s="880"/>
      <c r="EWS76" s="880"/>
      <c r="EWT76" s="880"/>
      <c r="EWU76" s="880"/>
      <c r="EWV76" s="880"/>
      <c r="EWW76" s="880"/>
      <c r="EWX76" s="880"/>
      <c r="EWY76" s="880"/>
      <c r="EWZ76" s="880"/>
      <c r="EXA76" s="880"/>
      <c r="EXB76" s="880"/>
      <c r="EXC76" s="880"/>
      <c r="EXD76" s="880"/>
      <c r="EXE76" s="880"/>
      <c r="EXF76" s="880"/>
      <c r="EXG76" s="880"/>
      <c r="EXH76" s="880"/>
      <c r="EXI76" s="880"/>
      <c r="EXJ76" s="880"/>
      <c r="EXK76" s="880"/>
      <c r="EXL76" s="880"/>
      <c r="EXM76" s="880"/>
      <c r="EXN76" s="880"/>
      <c r="EXO76" s="880"/>
      <c r="EXP76" s="880"/>
      <c r="EXQ76" s="880"/>
      <c r="EXR76" s="880"/>
      <c r="EXS76" s="880"/>
      <c r="EXT76" s="880"/>
      <c r="EXU76" s="880"/>
      <c r="EXV76" s="880"/>
      <c r="EXW76" s="880"/>
      <c r="EXX76" s="880"/>
      <c r="EXY76" s="880"/>
      <c r="EXZ76" s="880"/>
      <c r="EYA76" s="880"/>
      <c r="EYB76" s="880"/>
      <c r="EYC76" s="880"/>
      <c r="EYD76" s="880"/>
      <c r="EYE76" s="880"/>
      <c r="EYF76" s="880"/>
      <c r="EYG76" s="880"/>
      <c r="EYH76" s="880"/>
      <c r="EYI76" s="880"/>
      <c r="EYJ76" s="880"/>
      <c r="EYK76" s="880"/>
      <c r="EYL76" s="880"/>
      <c r="EYM76" s="880"/>
      <c r="EYN76" s="880"/>
      <c r="EYO76" s="880"/>
      <c r="EYP76" s="880"/>
      <c r="EYQ76" s="880"/>
      <c r="EYR76" s="880"/>
      <c r="EYS76" s="880"/>
      <c r="EYT76" s="880"/>
      <c r="EYU76" s="880"/>
      <c r="EYV76" s="880"/>
      <c r="EYW76" s="880"/>
      <c r="EYX76" s="880"/>
      <c r="EYY76" s="880"/>
      <c r="EYZ76" s="880"/>
      <c r="EZA76" s="880"/>
      <c r="EZB76" s="880"/>
      <c r="EZC76" s="880"/>
      <c r="EZD76" s="880"/>
      <c r="EZE76" s="880"/>
      <c r="EZF76" s="880"/>
      <c r="EZG76" s="880"/>
      <c r="EZH76" s="880"/>
      <c r="EZI76" s="880"/>
      <c r="EZJ76" s="880"/>
      <c r="EZK76" s="880"/>
      <c r="EZL76" s="880"/>
      <c r="EZM76" s="880"/>
      <c r="EZN76" s="880"/>
      <c r="EZO76" s="880"/>
      <c r="EZP76" s="880"/>
      <c r="EZQ76" s="880"/>
      <c r="EZR76" s="880"/>
      <c r="EZS76" s="880"/>
      <c r="EZT76" s="880"/>
      <c r="EZU76" s="880"/>
      <c r="EZV76" s="880"/>
      <c r="EZW76" s="880"/>
      <c r="EZX76" s="880"/>
      <c r="EZY76" s="880"/>
      <c r="EZZ76" s="880"/>
      <c r="FAA76" s="880"/>
      <c r="FAB76" s="880"/>
      <c r="FAC76" s="880"/>
      <c r="FAD76" s="880"/>
      <c r="FAE76" s="880"/>
      <c r="FAF76" s="880"/>
      <c r="FAG76" s="880"/>
      <c r="FAH76" s="880"/>
      <c r="FAI76" s="880"/>
      <c r="FAJ76" s="880"/>
      <c r="FAK76" s="880"/>
      <c r="FAL76" s="880"/>
      <c r="FAM76" s="880"/>
      <c r="FAO76" s="880"/>
      <c r="FAP76" s="880"/>
      <c r="FAQ76" s="880"/>
      <c r="FAR76" s="880"/>
      <c r="FAS76" s="880"/>
      <c r="FAT76" s="880"/>
      <c r="FAU76" s="880"/>
      <c r="FAV76" s="880"/>
      <c r="FAW76" s="880"/>
      <c r="FAX76" s="880"/>
      <c r="FAY76" s="880"/>
      <c r="FAZ76" s="880"/>
      <c r="FBA76" s="880"/>
      <c r="FBB76" s="880"/>
      <c r="FBC76" s="880"/>
      <c r="FBD76" s="880"/>
      <c r="FBE76" s="880"/>
      <c r="FBF76" s="880"/>
      <c r="FBG76" s="880"/>
      <c r="FBH76" s="880"/>
      <c r="FBI76" s="880"/>
      <c r="FBJ76" s="880"/>
      <c r="FBK76" s="880"/>
      <c r="FBL76" s="880"/>
      <c r="FBM76" s="880"/>
      <c r="FBN76" s="880"/>
      <c r="FBO76" s="880"/>
      <c r="FBP76" s="880"/>
      <c r="FBQ76" s="880"/>
      <c r="FBR76" s="880"/>
      <c r="FBS76" s="880"/>
      <c r="FBT76" s="880"/>
      <c r="FBU76" s="880"/>
      <c r="FBV76" s="880"/>
      <c r="FBW76" s="880"/>
      <c r="FBX76" s="880"/>
      <c r="FBY76" s="880"/>
      <c r="FBZ76" s="880"/>
      <c r="FCA76" s="880"/>
      <c r="FCB76" s="880"/>
      <c r="FCC76" s="880"/>
      <c r="FCD76" s="880"/>
      <c r="FCE76" s="880"/>
      <c r="FCF76" s="880"/>
      <c r="FCG76" s="880"/>
      <c r="FCH76" s="880"/>
      <c r="FCI76" s="880"/>
      <c r="FCJ76" s="880"/>
      <c r="FCK76" s="880"/>
      <c r="FCL76" s="880"/>
      <c r="FCM76" s="880"/>
      <c r="FCN76" s="880"/>
      <c r="FCO76" s="880"/>
      <c r="FCP76" s="880"/>
      <c r="FCQ76" s="880"/>
      <c r="FCR76" s="880"/>
      <c r="FCS76" s="880"/>
      <c r="FCT76" s="880"/>
      <c r="FCU76" s="880"/>
      <c r="FCV76" s="880"/>
      <c r="FCW76" s="880"/>
      <c r="FCX76" s="880"/>
      <c r="FCY76" s="880"/>
      <c r="FCZ76" s="880"/>
      <c r="FDA76" s="880"/>
      <c r="FDB76" s="880"/>
      <c r="FDC76" s="880"/>
      <c r="FDD76" s="880"/>
      <c r="FDE76" s="880"/>
      <c r="FDF76" s="880"/>
      <c r="FDG76" s="880"/>
      <c r="FDH76" s="880"/>
      <c r="FDI76" s="880"/>
      <c r="FDJ76" s="880"/>
      <c r="FDK76" s="880"/>
      <c r="FDL76" s="880"/>
      <c r="FDM76" s="880"/>
      <c r="FDN76" s="880"/>
      <c r="FDO76" s="880"/>
      <c r="FDP76" s="880"/>
      <c r="FDQ76" s="880"/>
      <c r="FDR76" s="880"/>
      <c r="FDS76" s="880"/>
      <c r="FDT76" s="880"/>
      <c r="FDU76" s="880"/>
      <c r="FDV76" s="880"/>
      <c r="FDW76" s="880"/>
      <c r="FDX76" s="880"/>
      <c r="FDY76" s="880"/>
      <c r="FDZ76" s="880"/>
      <c r="FEA76" s="880"/>
      <c r="FEB76" s="880"/>
      <c r="FEC76" s="880"/>
      <c r="FED76" s="880"/>
      <c r="FEE76" s="880"/>
      <c r="FEF76" s="880"/>
      <c r="FEG76" s="880"/>
      <c r="FEH76" s="880"/>
      <c r="FEI76" s="880"/>
      <c r="FEJ76" s="880"/>
      <c r="FEK76" s="880"/>
      <c r="FEL76" s="880"/>
      <c r="FEM76" s="880"/>
      <c r="FEN76" s="880"/>
      <c r="FEO76" s="880"/>
      <c r="FEP76" s="880"/>
      <c r="FEQ76" s="880"/>
      <c r="FER76" s="880"/>
      <c r="FES76" s="880"/>
      <c r="FET76" s="880"/>
      <c r="FEU76" s="880"/>
      <c r="FEV76" s="880"/>
      <c r="FEW76" s="880"/>
      <c r="FEX76" s="880"/>
      <c r="FEY76" s="880"/>
      <c r="FEZ76" s="880"/>
      <c r="FFA76" s="880"/>
      <c r="FFB76" s="880"/>
      <c r="FFC76" s="880"/>
      <c r="FFD76" s="880"/>
      <c r="FFE76" s="880"/>
      <c r="FFF76" s="880"/>
      <c r="FFG76" s="880"/>
      <c r="FFH76" s="880"/>
      <c r="FFI76" s="880"/>
      <c r="FFJ76" s="880"/>
      <c r="FFK76" s="880"/>
      <c r="FFL76" s="880"/>
      <c r="FFM76" s="880"/>
      <c r="FFN76" s="880"/>
      <c r="FFO76" s="880"/>
      <c r="FFP76" s="880"/>
      <c r="FFQ76" s="880"/>
      <c r="FFR76" s="880"/>
      <c r="FFS76" s="880"/>
      <c r="FFT76" s="880"/>
      <c r="FFU76" s="880"/>
      <c r="FFV76" s="880"/>
      <c r="FFW76" s="880"/>
      <c r="FFX76" s="880"/>
      <c r="FFY76" s="880"/>
      <c r="FFZ76" s="880"/>
      <c r="FGA76" s="880"/>
      <c r="FGB76" s="880"/>
      <c r="FGC76" s="880"/>
      <c r="FGD76" s="880"/>
      <c r="FGE76" s="880"/>
      <c r="FGF76" s="880"/>
      <c r="FGG76" s="880"/>
      <c r="FGH76" s="880"/>
      <c r="FGI76" s="880"/>
      <c r="FGJ76" s="880"/>
      <c r="FGK76" s="880"/>
      <c r="FGL76" s="880"/>
      <c r="FGM76" s="880"/>
      <c r="FGN76" s="880"/>
      <c r="FGO76" s="880"/>
      <c r="FGP76" s="880"/>
      <c r="FGQ76" s="880"/>
      <c r="FGR76" s="880"/>
      <c r="FGS76" s="880"/>
      <c r="FGT76" s="880"/>
      <c r="FGU76" s="880"/>
      <c r="FGV76" s="880"/>
      <c r="FGW76" s="880"/>
      <c r="FGX76" s="880"/>
      <c r="FGY76" s="880"/>
      <c r="FGZ76" s="880"/>
      <c r="FHA76" s="880"/>
      <c r="FHB76" s="880"/>
      <c r="FHC76" s="880"/>
      <c r="FHD76" s="880"/>
      <c r="FHE76" s="880"/>
      <c r="FHF76" s="880"/>
      <c r="FHG76" s="880"/>
      <c r="FHH76" s="880"/>
      <c r="FHI76" s="880"/>
      <c r="FHJ76" s="880"/>
      <c r="FHK76" s="880"/>
      <c r="FHL76" s="880"/>
      <c r="FHM76" s="880"/>
      <c r="FHN76" s="880"/>
      <c r="FHO76" s="880"/>
      <c r="FHP76" s="880"/>
      <c r="FHQ76" s="880"/>
      <c r="FHR76" s="880"/>
      <c r="FHS76" s="880"/>
      <c r="FHT76" s="880"/>
      <c r="FHU76" s="880"/>
      <c r="FHV76" s="880"/>
      <c r="FHW76" s="880"/>
      <c r="FHX76" s="880"/>
      <c r="FHY76" s="880"/>
      <c r="FHZ76" s="880"/>
      <c r="FIA76" s="880"/>
      <c r="FIB76" s="880"/>
      <c r="FIC76" s="880"/>
      <c r="FID76" s="880"/>
      <c r="FIE76" s="880"/>
      <c r="FIF76" s="880"/>
      <c r="FIG76" s="880"/>
      <c r="FIH76" s="880"/>
      <c r="FII76" s="880"/>
      <c r="FIJ76" s="880"/>
      <c r="FIK76" s="880"/>
      <c r="FIL76" s="880"/>
      <c r="FIM76" s="880"/>
      <c r="FIN76" s="880"/>
      <c r="FIO76" s="880"/>
      <c r="FIP76" s="880"/>
      <c r="FIQ76" s="880"/>
      <c r="FIR76" s="880"/>
      <c r="FIS76" s="880"/>
      <c r="FIT76" s="880"/>
      <c r="FIU76" s="880"/>
      <c r="FIV76" s="880"/>
      <c r="FIW76" s="880"/>
      <c r="FIX76" s="880"/>
      <c r="FIY76" s="880"/>
      <c r="FIZ76" s="880"/>
      <c r="FJA76" s="880"/>
      <c r="FJB76" s="880"/>
      <c r="FJC76" s="880"/>
      <c r="FJD76" s="880"/>
      <c r="FJE76" s="880"/>
      <c r="FJF76" s="880"/>
      <c r="FJG76" s="880"/>
      <c r="FJH76" s="880"/>
      <c r="FJI76" s="880"/>
      <c r="FJJ76" s="880"/>
      <c r="FJK76" s="880"/>
      <c r="FJL76" s="880"/>
      <c r="FJM76" s="880"/>
      <c r="FJN76" s="880"/>
      <c r="FJO76" s="880"/>
      <c r="FJP76" s="880"/>
      <c r="FJQ76" s="880"/>
      <c r="FJR76" s="880"/>
      <c r="FJS76" s="880"/>
      <c r="FJT76" s="880"/>
      <c r="FJU76" s="880"/>
      <c r="FJV76" s="880"/>
      <c r="FJW76" s="880"/>
      <c r="FJX76" s="880"/>
      <c r="FJY76" s="880"/>
      <c r="FJZ76" s="880"/>
      <c r="FKA76" s="880"/>
      <c r="FKB76" s="880"/>
      <c r="FKC76" s="880"/>
      <c r="FKD76" s="880"/>
      <c r="FKE76" s="880"/>
      <c r="FKF76" s="880"/>
      <c r="FKG76" s="880"/>
      <c r="FKH76" s="880"/>
      <c r="FKI76" s="880"/>
      <c r="FKJ76" s="880"/>
      <c r="FKK76" s="880"/>
      <c r="FKL76" s="880"/>
      <c r="FKM76" s="880"/>
      <c r="FKN76" s="880"/>
      <c r="FKO76" s="880"/>
      <c r="FKP76" s="880"/>
      <c r="FKQ76" s="880"/>
      <c r="FKR76" s="880"/>
      <c r="FKS76" s="880"/>
      <c r="FKT76" s="880"/>
      <c r="FKU76" s="880"/>
      <c r="FKV76" s="880"/>
      <c r="FKW76" s="880"/>
      <c r="FKX76" s="880"/>
      <c r="FKY76" s="880"/>
      <c r="FKZ76" s="880"/>
      <c r="FLA76" s="880"/>
      <c r="FLB76" s="880"/>
      <c r="FLC76" s="880"/>
      <c r="FLD76" s="880"/>
      <c r="FLE76" s="880"/>
      <c r="FLF76" s="880"/>
      <c r="FLG76" s="880"/>
      <c r="FLH76" s="880"/>
      <c r="FLI76" s="880"/>
      <c r="FLJ76" s="880"/>
      <c r="FLK76" s="880"/>
      <c r="FLL76" s="880"/>
      <c r="FLM76" s="880"/>
      <c r="FLN76" s="880"/>
      <c r="FLO76" s="880"/>
      <c r="FLP76" s="880"/>
      <c r="FLQ76" s="880"/>
      <c r="FLR76" s="880"/>
      <c r="FLS76" s="880"/>
      <c r="FLT76" s="880"/>
      <c r="FLU76" s="880"/>
      <c r="FLV76" s="880"/>
      <c r="FLW76" s="880"/>
      <c r="FLX76" s="880"/>
      <c r="FLY76" s="880"/>
      <c r="FLZ76" s="880"/>
      <c r="FMA76" s="880"/>
      <c r="FMB76" s="880"/>
      <c r="FMC76" s="880"/>
      <c r="FMD76" s="880"/>
      <c r="FME76" s="880"/>
      <c r="FMF76" s="880"/>
      <c r="FMG76" s="880"/>
      <c r="FMH76" s="880"/>
      <c r="FMI76" s="880"/>
      <c r="FMJ76" s="880"/>
      <c r="FMK76" s="880"/>
      <c r="FML76" s="880"/>
      <c r="FMM76" s="880"/>
      <c r="FMN76" s="880"/>
      <c r="FMO76" s="880"/>
      <c r="FMP76" s="880"/>
      <c r="FMQ76" s="880"/>
      <c r="FMR76" s="880"/>
      <c r="FMS76" s="880"/>
      <c r="FMT76" s="880"/>
      <c r="FMU76" s="880"/>
      <c r="FMV76" s="880"/>
      <c r="FMW76" s="880"/>
      <c r="FMX76" s="880"/>
      <c r="FMY76" s="880"/>
      <c r="FMZ76" s="880"/>
      <c r="FNA76" s="880"/>
      <c r="FNB76" s="880"/>
      <c r="FNC76" s="880"/>
      <c r="FND76" s="880"/>
      <c r="FNE76" s="880"/>
      <c r="FNF76" s="880"/>
      <c r="FNG76" s="880"/>
      <c r="FNH76" s="880"/>
      <c r="FNI76" s="880"/>
      <c r="FNJ76" s="880"/>
      <c r="FNK76" s="880"/>
      <c r="FNL76" s="880"/>
      <c r="FNM76" s="880"/>
      <c r="FNN76" s="880"/>
      <c r="FNO76" s="880"/>
      <c r="FNP76" s="880"/>
      <c r="FNQ76" s="880"/>
      <c r="FNR76" s="880"/>
      <c r="FNS76" s="880"/>
      <c r="FNT76" s="880"/>
      <c r="FNU76" s="880"/>
      <c r="FNV76" s="880"/>
      <c r="FNW76" s="880"/>
      <c r="FNX76" s="880"/>
      <c r="FNY76" s="880"/>
      <c r="FNZ76" s="880"/>
      <c r="FOA76" s="880"/>
      <c r="FOB76" s="880"/>
      <c r="FOC76" s="880"/>
      <c r="FOD76" s="880"/>
      <c r="FOE76" s="880"/>
      <c r="FOF76" s="880"/>
      <c r="FOG76" s="880"/>
      <c r="FOH76" s="880"/>
      <c r="FOI76" s="880"/>
      <c r="FOJ76" s="880"/>
      <c r="FOK76" s="880"/>
      <c r="FOL76" s="880"/>
      <c r="FOM76" s="880"/>
      <c r="FON76" s="880"/>
      <c r="FOO76" s="880"/>
      <c r="FOP76" s="880"/>
      <c r="FOQ76" s="880"/>
      <c r="FOR76" s="880"/>
      <c r="FOS76" s="880"/>
      <c r="FOT76" s="880"/>
      <c r="FOU76" s="880"/>
      <c r="FOV76" s="880"/>
      <c r="FOW76" s="880"/>
      <c r="FOX76" s="880"/>
      <c r="FOY76" s="880"/>
      <c r="FOZ76" s="880"/>
      <c r="FPA76" s="880"/>
      <c r="FPB76" s="880"/>
      <c r="FPC76" s="880"/>
      <c r="FPD76" s="880"/>
      <c r="FPE76" s="880"/>
      <c r="FPF76" s="880"/>
      <c r="FPG76" s="880"/>
      <c r="FPH76" s="880"/>
      <c r="FPI76" s="880"/>
      <c r="FPJ76" s="880"/>
      <c r="FPK76" s="880"/>
      <c r="FPL76" s="880"/>
      <c r="FPM76" s="880"/>
      <c r="FPN76" s="880"/>
      <c r="FPO76" s="880"/>
      <c r="FPP76" s="880"/>
      <c r="FPQ76" s="880"/>
      <c r="FPR76" s="880"/>
      <c r="FPS76" s="880"/>
      <c r="FPT76" s="880"/>
      <c r="FPU76" s="880"/>
      <c r="FPV76" s="880"/>
      <c r="FPW76" s="880"/>
      <c r="FPX76" s="880"/>
      <c r="FPY76" s="880"/>
      <c r="FPZ76" s="880"/>
      <c r="FQA76" s="880"/>
      <c r="FQB76" s="880"/>
      <c r="FQC76" s="880"/>
      <c r="FQD76" s="880"/>
      <c r="FQE76" s="880"/>
      <c r="FQF76" s="880"/>
      <c r="FQG76" s="880"/>
      <c r="FQH76" s="880"/>
      <c r="FQI76" s="880"/>
      <c r="FQJ76" s="880"/>
      <c r="FQK76" s="880"/>
      <c r="FQL76" s="880"/>
      <c r="FQM76" s="880"/>
      <c r="FQN76" s="880"/>
      <c r="FQO76" s="880"/>
      <c r="FQP76" s="880"/>
      <c r="FQQ76" s="880"/>
      <c r="FQR76" s="880"/>
      <c r="FQS76" s="880"/>
      <c r="FQT76" s="880"/>
      <c r="FQU76" s="880"/>
      <c r="FQV76" s="880"/>
      <c r="FQW76" s="880"/>
      <c r="FQX76" s="880"/>
      <c r="FQY76" s="880"/>
      <c r="FQZ76" s="880"/>
      <c r="FRA76" s="880"/>
      <c r="FRB76" s="880"/>
      <c r="FRC76" s="880"/>
      <c r="FRD76" s="880"/>
      <c r="FRE76" s="880"/>
      <c r="FRF76" s="880"/>
      <c r="FRG76" s="880"/>
      <c r="FRH76" s="880"/>
      <c r="FRI76" s="880"/>
      <c r="FRJ76" s="880"/>
      <c r="FRK76" s="880"/>
      <c r="FRL76" s="880"/>
      <c r="FRM76" s="880"/>
      <c r="FRN76" s="880"/>
      <c r="FRO76" s="880"/>
      <c r="FRP76" s="880"/>
      <c r="FRQ76" s="880"/>
      <c r="FRR76" s="880"/>
      <c r="FRS76" s="880"/>
      <c r="FRT76" s="880"/>
      <c r="FRU76" s="880"/>
      <c r="FRV76" s="880"/>
      <c r="FRW76" s="880"/>
      <c r="FRX76" s="880"/>
      <c r="FRY76" s="880"/>
      <c r="FRZ76" s="880"/>
      <c r="FSA76" s="880"/>
      <c r="FSB76" s="880"/>
      <c r="FSC76" s="880"/>
      <c r="FSD76" s="880"/>
      <c r="FSE76" s="880"/>
      <c r="FSF76" s="880"/>
      <c r="FSG76" s="880"/>
      <c r="FSH76" s="880"/>
      <c r="FSI76" s="880"/>
      <c r="FSJ76" s="880"/>
      <c r="FSK76" s="880"/>
      <c r="FSL76" s="880"/>
      <c r="FSM76" s="880"/>
      <c r="FSN76" s="880"/>
      <c r="FSO76" s="880"/>
      <c r="FSP76" s="880"/>
      <c r="FSQ76" s="880"/>
      <c r="FSR76" s="880"/>
      <c r="FSS76" s="880"/>
      <c r="FST76" s="880"/>
      <c r="FSU76" s="880"/>
      <c r="FSV76" s="880"/>
      <c r="FSW76" s="880"/>
      <c r="FSX76" s="880"/>
      <c r="FSY76" s="880"/>
      <c r="FSZ76" s="880"/>
      <c r="FTA76" s="880"/>
      <c r="FTB76" s="880"/>
      <c r="FTC76" s="880"/>
      <c r="FTD76" s="880"/>
      <c r="FTE76" s="880"/>
      <c r="FTF76" s="880"/>
      <c r="FTG76" s="880"/>
      <c r="FTH76" s="880"/>
      <c r="FTI76" s="880"/>
      <c r="FTJ76" s="880"/>
      <c r="FTK76" s="880"/>
      <c r="FTL76" s="880"/>
      <c r="FTM76" s="880"/>
      <c r="FTN76" s="880"/>
      <c r="FTO76" s="880"/>
      <c r="FTP76" s="880"/>
      <c r="FTQ76" s="880"/>
      <c r="FTR76" s="880"/>
      <c r="FTS76" s="880"/>
      <c r="FTT76" s="880"/>
      <c r="FTU76" s="880"/>
      <c r="FTV76" s="880"/>
      <c r="FTW76" s="880"/>
      <c r="FTX76" s="880"/>
      <c r="FTY76" s="880"/>
      <c r="FTZ76" s="880"/>
      <c r="FUA76" s="880"/>
      <c r="FUB76" s="880"/>
      <c r="FUC76" s="880"/>
      <c r="FUD76" s="880"/>
      <c r="FUE76" s="880"/>
      <c r="FUF76" s="880"/>
      <c r="FUG76" s="880"/>
      <c r="FUH76" s="880"/>
      <c r="FUI76" s="880"/>
      <c r="FUJ76" s="880"/>
      <c r="FUK76" s="880"/>
      <c r="FUL76" s="880"/>
      <c r="FUM76" s="880"/>
      <c r="FUN76" s="880"/>
      <c r="FUO76" s="880"/>
      <c r="FUP76" s="880"/>
      <c r="FUQ76" s="880"/>
      <c r="FUR76" s="880"/>
      <c r="FUS76" s="880"/>
      <c r="FUT76" s="880"/>
      <c r="FUU76" s="880"/>
      <c r="FUV76" s="880"/>
      <c r="FUW76" s="880"/>
      <c r="FUX76" s="880"/>
      <c r="FUY76" s="880"/>
      <c r="FUZ76" s="880"/>
      <c r="FVA76" s="880"/>
      <c r="FVB76" s="880"/>
      <c r="FVC76" s="880"/>
      <c r="FVD76" s="880"/>
      <c r="FVE76" s="880"/>
      <c r="FVF76" s="880"/>
      <c r="FVG76" s="880"/>
      <c r="FVH76" s="880"/>
      <c r="FVI76" s="880"/>
      <c r="FVJ76" s="880"/>
      <c r="FVK76" s="880"/>
      <c r="FVL76" s="880"/>
      <c r="FVM76" s="880"/>
      <c r="FVN76" s="880"/>
      <c r="FVO76" s="880"/>
      <c r="FVP76" s="880"/>
      <c r="FVQ76" s="880"/>
      <c r="FVR76" s="880"/>
      <c r="FVS76" s="880"/>
      <c r="FVT76" s="880"/>
      <c r="FVU76" s="880"/>
      <c r="FVV76" s="880"/>
      <c r="FVW76" s="880"/>
      <c r="FVX76" s="880"/>
      <c r="FVY76" s="880"/>
      <c r="FVZ76" s="880"/>
      <c r="FWA76" s="880"/>
      <c r="FWB76" s="880"/>
      <c r="FWC76" s="880"/>
      <c r="FWD76" s="880"/>
      <c r="FWE76" s="880"/>
      <c r="FWF76" s="880"/>
      <c r="FWG76" s="880"/>
      <c r="FWH76" s="880"/>
      <c r="FWI76" s="880"/>
      <c r="FWJ76" s="880"/>
      <c r="FWK76" s="880"/>
      <c r="FWL76" s="880"/>
      <c r="FWM76" s="880"/>
      <c r="FWN76" s="880"/>
      <c r="FWO76" s="880"/>
      <c r="FWP76" s="880"/>
      <c r="FWQ76" s="880"/>
      <c r="FWR76" s="880"/>
      <c r="FWS76" s="880"/>
      <c r="FWT76" s="880"/>
      <c r="FWU76" s="880"/>
      <c r="FWV76" s="880"/>
      <c r="FWW76" s="880"/>
      <c r="FWX76" s="880"/>
      <c r="FWY76" s="880"/>
      <c r="FWZ76" s="880"/>
      <c r="FXA76" s="880"/>
      <c r="FXB76" s="880"/>
      <c r="FXC76" s="880"/>
      <c r="FXD76" s="880"/>
      <c r="FXE76" s="880"/>
      <c r="FXF76" s="880"/>
      <c r="FXG76" s="880"/>
      <c r="FXH76" s="880"/>
      <c r="FXI76" s="880"/>
      <c r="FXJ76" s="880"/>
      <c r="FXK76" s="880"/>
      <c r="FXL76" s="880"/>
      <c r="FXM76" s="880"/>
      <c r="FXN76" s="880"/>
      <c r="FXO76" s="880"/>
      <c r="FXP76" s="880"/>
      <c r="FXQ76" s="880"/>
      <c r="FXR76" s="880"/>
      <c r="FXS76" s="880"/>
      <c r="FXT76" s="880"/>
      <c r="FXU76" s="880"/>
      <c r="FXV76" s="880"/>
      <c r="FXW76" s="880"/>
      <c r="FXX76" s="880"/>
      <c r="FXY76" s="880"/>
      <c r="FXZ76" s="880"/>
      <c r="FYA76" s="880"/>
      <c r="FYB76" s="880"/>
      <c r="FYC76" s="880"/>
      <c r="FYD76" s="880"/>
      <c r="FYE76" s="880"/>
      <c r="FYF76" s="880"/>
      <c r="FYG76" s="880"/>
      <c r="FYH76" s="880"/>
      <c r="FYI76" s="880"/>
      <c r="FYJ76" s="880"/>
      <c r="FYK76" s="880"/>
      <c r="FYL76" s="880"/>
      <c r="FYM76" s="880"/>
      <c r="FYN76" s="880"/>
      <c r="FYO76" s="880"/>
      <c r="FYP76" s="880"/>
      <c r="FYQ76" s="880"/>
      <c r="FYR76" s="880"/>
      <c r="FYS76" s="880"/>
      <c r="FYT76" s="880"/>
      <c r="FYU76" s="880"/>
      <c r="FYV76" s="880"/>
      <c r="FYW76" s="880"/>
      <c r="FYX76" s="880"/>
      <c r="FYY76" s="880"/>
      <c r="FYZ76" s="880"/>
      <c r="FZA76" s="880"/>
      <c r="FZB76" s="880"/>
      <c r="FZC76" s="880"/>
      <c r="FZD76" s="880"/>
      <c r="FZE76" s="880"/>
      <c r="FZF76" s="880"/>
      <c r="FZG76" s="880"/>
      <c r="FZH76" s="880"/>
      <c r="FZI76" s="880"/>
      <c r="FZJ76" s="880"/>
      <c r="FZK76" s="880"/>
      <c r="FZL76" s="880"/>
      <c r="FZM76" s="880"/>
      <c r="FZN76" s="880"/>
      <c r="FZO76" s="880"/>
      <c r="FZP76" s="880"/>
      <c r="FZQ76" s="880"/>
      <c r="FZR76" s="880"/>
      <c r="FZS76" s="880"/>
      <c r="FZT76" s="880"/>
      <c r="FZU76" s="880"/>
      <c r="FZV76" s="880"/>
      <c r="FZW76" s="880"/>
      <c r="FZX76" s="880"/>
      <c r="FZY76" s="880"/>
      <c r="FZZ76" s="880"/>
      <c r="GAA76" s="880"/>
      <c r="GAB76" s="880"/>
      <c r="GAC76" s="880"/>
      <c r="GAD76" s="880"/>
      <c r="GAE76" s="880"/>
      <c r="GAF76" s="880"/>
      <c r="GAG76" s="880"/>
      <c r="GAH76" s="880"/>
      <c r="GAI76" s="880"/>
      <c r="GAJ76" s="880"/>
      <c r="GAK76" s="880"/>
      <c r="GAL76" s="880"/>
      <c r="GAM76" s="880"/>
      <c r="GAN76" s="880"/>
      <c r="GAO76" s="880"/>
      <c r="GAP76" s="880"/>
      <c r="GAQ76" s="880"/>
      <c r="GAR76" s="880"/>
      <c r="GAS76" s="880"/>
      <c r="GAT76" s="880"/>
      <c r="GAU76" s="880"/>
      <c r="GAV76" s="880"/>
      <c r="GAW76" s="880"/>
      <c r="GAX76" s="880"/>
      <c r="GAY76" s="880"/>
      <c r="GAZ76" s="880"/>
      <c r="GBA76" s="880"/>
      <c r="GBB76" s="880"/>
      <c r="GBC76" s="880"/>
      <c r="GBD76" s="880"/>
      <c r="GBE76" s="880"/>
      <c r="GBF76" s="880"/>
      <c r="GBG76" s="880"/>
      <c r="GBH76" s="880"/>
      <c r="GBI76" s="880"/>
      <c r="GBJ76" s="880"/>
      <c r="GBK76" s="880"/>
      <c r="GBL76" s="880"/>
      <c r="GBM76" s="880"/>
      <c r="GBN76" s="880"/>
      <c r="GBO76" s="880"/>
      <c r="GBP76" s="880"/>
      <c r="GBQ76" s="880"/>
      <c r="GBR76" s="880"/>
      <c r="GBS76" s="880"/>
      <c r="GBT76" s="880"/>
      <c r="GBU76" s="880"/>
      <c r="GBV76" s="880"/>
      <c r="GBW76" s="880"/>
      <c r="GBX76" s="880"/>
      <c r="GBY76" s="880"/>
      <c r="GBZ76" s="880"/>
      <c r="GCA76" s="880"/>
      <c r="GCB76" s="880"/>
      <c r="GCC76" s="880"/>
      <c r="GCD76" s="880"/>
      <c r="GCE76" s="880"/>
      <c r="GCF76" s="880"/>
      <c r="GCG76" s="880"/>
      <c r="GCH76" s="880"/>
      <c r="GCI76" s="880"/>
      <c r="GCJ76" s="880"/>
      <c r="GCK76" s="880"/>
      <c r="GCL76" s="880"/>
      <c r="GCM76" s="880"/>
      <c r="GCN76" s="880"/>
      <c r="GCO76" s="880"/>
      <c r="GCP76" s="880"/>
      <c r="GCQ76" s="880"/>
      <c r="GCR76" s="880"/>
      <c r="GCS76" s="880"/>
      <c r="GCT76" s="880"/>
      <c r="GCU76" s="880"/>
      <c r="GCV76" s="880"/>
      <c r="GCW76" s="880"/>
      <c r="GCX76" s="880"/>
      <c r="GCY76" s="880"/>
      <c r="GCZ76" s="880"/>
      <c r="GDA76" s="880"/>
      <c r="GDB76" s="880"/>
      <c r="GDC76" s="880"/>
      <c r="GDD76" s="880"/>
      <c r="GDE76" s="880"/>
      <c r="GDF76" s="880"/>
      <c r="GDG76" s="880"/>
      <c r="GDH76" s="880"/>
      <c r="GDI76" s="880"/>
      <c r="GDJ76" s="880"/>
      <c r="GDK76" s="880"/>
      <c r="GDL76" s="880"/>
      <c r="GDM76" s="880"/>
      <c r="GDN76" s="880"/>
      <c r="GDO76" s="880"/>
      <c r="GDP76" s="880"/>
      <c r="GDQ76" s="880"/>
      <c r="GDR76" s="880"/>
      <c r="GDS76" s="880"/>
      <c r="GDT76" s="880"/>
      <c r="GDU76" s="880"/>
      <c r="GDV76" s="880"/>
      <c r="GDW76" s="880"/>
      <c r="GDX76" s="880"/>
      <c r="GDY76" s="880"/>
      <c r="GDZ76" s="880"/>
      <c r="GEA76" s="880"/>
      <c r="GEB76" s="880"/>
      <c r="GEC76" s="880"/>
      <c r="GED76" s="880"/>
      <c r="GEE76" s="880"/>
      <c r="GEF76" s="880"/>
      <c r="GEG76" s="880"/>
      <c r="GEH76" s="880"/>
      <c r="GEI76" s="880"/>
      <c r="GEJ76" s="880"/>
      <c r="GEK76" s="880"/>
      <c r="GEL76" s="880"/>
      <c r="GEM76" s="880"/>
      <c r="GEN76" s="880"/>
      <c r="GEO76" s="880"/>
      <c r="GEP76" s="880"/>
      <c r="GEQ76" s="880"/>
      <c r="GER76" s="880"/>
      <c r="GES76" s="880"/>
      <c r="GET76" s="880"/>
      <c r="GEU76" s="880"/>
      <c r="GEV76" s="880"/>
      <c r="GEW76" s="880"/>
      <c r="GEX76" s="880"/>
      <c r="GEY76" s="880"/>
      <c r="GEZ76" s="880"/>
      <c r="GFA76" s="880"/>
      <c r="GFB76" s="880"/>
      <c r="GFC76" s="880"/>
      <c r="GFD76" s="880"/>
      <c r="GFE76" s="880"/>
      <c r="GFF76" s="880"/>
      <c r="GFG76" s="880"/>
      <c r="GFH76" s="880"/>
      <c r="GFI76" s="880"/>
      <c r="GFJ76" s="880"/>
      <c r="GFK76" s="880"/>
      <c r="GFL76" s="880"/>
      <c r="GFM76" s="880"/>
      <c r="GFN76" s="880"/>
      <c r="GFO76" s="880"/>
      <c r="GFP76" s="880"/>
      <c r="GFQ76" s="880"/>
      <c r="GFR76" s="880"/>
      <c r="GFS76" s="880"/>
      <c r="GFT76" s="880"/>
      <c r="GFU76" s="880"/>
      <c r="GFV76" s="880"/>
      <c r="GFW76" s="880"/>
      <c r="GFX76" s="880"/>
      <c r="GFY76" s="880"/>
      <c r="GFZ76" s="880"/>
      <c r="GGA76" s="880"/>
      <c r="GGB76" s="880"/>
      <c r="GGC76" s="880"/>
      <c r="GGD76" s="880"/>
      <c r="GGE76" s="880"/>
      <c r="GGF76" s="880"/>
      <c r="GGG76" s="880"/>
      <c r="GGH76" s="880"/>
      <c r="GGI76" s="880"/>
      <c r="GGJ76" s="880"/>
      <c r="GGK76" s="880"/>
      <c r="GGL76" s="880"/>
      <c r="GGM76" s="880"/>
      <c r="GGN76" s="880"/>
      <c r="GGO76" s="880"/>
      <c r="GGP76" s="880"/>
      <c r="GGQ76" s="880"/>
      <c r="GGR76" s="880"/>
      <c r="GGS76" s="880"/>
      <c r="GGT76" s="880"/>
      <c r="GGU76" s="880"/>
      <c r="GGV76" s="880"/>
      <c r="GGW76" s="880"/>
      <c r="GGX76" s="880"/>
      <c r="GGY76" s="880"/>
      <c r="GGZ76" s="880"/>
      <c r="GHA76" s="880"/>
      <c r="GHB76" s="880"/>
      <c r="GHC76" s="880"/>
      <c r="GHD76" s="880"/>
      <c r="GHE76" s="880"/>
      <c r="GHF76" s="880"/>
      <c r="GHG76" s="880"/>
      <c r="GHH76" s="880"/>
      <c r="GHI76" s="880"/>
      <c r="GHJ76" s="880"/>
      <c r="GHK76" s="880"/>
      <c r="GHL76" s="880"/>
      <c r="GHM76" s="880"/>
      <c r="GHN76" s="880"/>
      <c r="GHO76" s="880"/>
      <c r="GHP76" s="880"/>
      <c r="GHQ76" s="880"/>
      <c r="GHR76" s="880"/>
      <c r="GHS76" s="880"/>
      <c r="GHT76" s="880"/>
      <c r="GHU76" s="880"/>
      <c r="GHV76" s="880"/>
      <c r="GHW76" s="880"/>
      <c r="GHX76" s="880"/>
      <c r="GHY76" s="880"/>
      <c r="GHZ76" s="880"/>
      <c r="GIA76" s="880"/>
      <c r="GIB76" s="880"/>
      <c r="GIC76" s="880"/>
      <c r="GID76" s="880"/>
      <c r="GIE76" s="880"/>
      <c r="GIF76" s="880"/>
      <c r="GIG76" s="880"/>
      <c r="GIH76" s="880"/>
      <c r="GII76" s="880"/>
      <c r="GIJ76" s="880"/>
      <c r="GIK76" s="880"/>
      <c r="GIL76" s="880"/>
      <c r="GIM76" s="880"/>
      <c r="GIN76" s="880"/>
      <c r="GIO76" s="880"/>
      <c r="GIP76" s="880"/>
      <c r="GIQ76" s="880"/>
      <c r="GIR76" s="880"/>
      <c r="GIS76" s="880"/>
      <c r="GIT76" s="880"/>
      <c r="GIU76" s="880"/>
      <c r="GIV76" s="880"/>
      <c r="GIW76" s="880"/>
      <c r="GIX76" s="880"/>
      <c r="GIY76" s="880"/>
      <c r="GIZ76" s="880"/>
      <c r="GJA76" s="880"/>
      <c r="GJB76" s="880"/>
      <c r="GJC76" s="880"/>
      <c r="GJD76" s="880"/>
      <c r="GJE76" s="880"/>
      <c r="GJF76" s="880"/>
      <c r="GJG76" s="880"/>
      <c r="GJH76" s="880"/>
      <c r="GJI76" s="880"/>
      <c r="GJJ76" s="880"/>
      <c r="GJK76" s="880"/>
      <c r="GJL76" s="880"/>
      <c r="GJM76" s="880"/>
      <c r="GJN76" s="880"/>
      <c r="GJO76" s="880"/>
      <c r="GJP76" s="880"/>
      <c r="GJQ76" s="880"/>
      <c r="GJR76" s="880"/>
      <c r="GJS76" s="880"/>
      <c r="GJT76" s="880"/>
      <c r="GJU76" s="880"/>
      <c r="GJV76" s="880"/>
      <c r="GJW76" s="880"/>
      <c r="GJX76" s="880"/>
      <c r="GJY76" s="880"/>
      <c r="GJZ76" s="880"/>
      <c r="GKA76" s="880"/>
      <c r="GKB76" s="880"/>
      <c r="GKC76" s="880"/>
      <c r="GKD76" s="880"/>
      <c r="GKE76" s="880"/>
      <c r="GKF76" s="880"/>
      <c r="GKG76" s="880"/>
      <c r="GKH76" s="880"/>
      <c r="GKI76" s="880"/>
      <c r="GKJ76" s="880"/>
      <c r="GKK76" s="880"/>
      <c r="GKL76" s="880"/>
      <c r="GKM76" s="880"/>
      <c r="GKN76" s="880"/>
      <c r="GKO76" s="880"/>
      <c r="GKP76" s="880"/>
      <c r="GKQ76" s="880"/>
      <c r="GKR76" s="880"/>
      <c r="GKS76" s="880"/>
      <c r="GKT76" s="880"/>
      <c r="GKU76" s="880"/>
      <c r="GKV76" s="880"/>
      <c r="GKW76" s="880"/>
      <c r="GKX76" s="880"/>
      <c r="GKY76" s="880"/>
      <c r="GKZ76" s="880"/>
      <c r="GLA76" s="880"/>
      <c r="GLB76" s="880"/>
      <c r="GLC76" s="880"/>
      <c r="GLD76" s="880"/>
      <c r="GLE76" s="880"/>
      <c r="GLF76" s="880"/>
      <c r="GLG76" s="880"/>
      <c r="GLH76" s="880"/>
      <c r="GLI76" s="880"/>
      <c r="GLJ76" s="880"/>
      <c r="GLK76" s="880"/>
      <c r="GLL76" s="880"/>
      <c r="GLM76" s="880"/>
      <c r="GLN76" s="880"/>
      <c r="GLO76" s="880"/>
      <c r="GLP76" s="880"/>
      <c r="GLQ76" s="880"/>
      <c r="GLR76" s="880"/>
      <c r="GLS76" s="880"/>
      <c r="GLT76" s="880"/>
      <c r="GLU76" s="880"/>
      <c r="GLV76" s="880"/>
      <c r="GLW76" s="880"/>
      <c r="GLX76" s="880"/>
      <c r="GLY76" s="880"/>
      <c r="GLZ76" s="880"/>
      <c r="GMA76" s="880"/>
      <c r="GMB76" s="880"/>
      <c r="GMC76" s="880"/>
      <c r="GMD76" s="880"/>
      <c r="GME76" s="880"/>
      <c r="GMF76" s="880"/>
      <c r="GMG76" s="880"/>
      <c r="GMH76" s="880"/>
      <c r="GMI76" s="880"/>
      <c r="GMJ76" s="880"/>
      <c r="GMK76" s="880"/>
      <c r="GML76" s="880"/>
      <c r="GMM76" s="880"/>
      <c r="GMN76" s="880"/>
      <c r="GMO76" s="880"/>
      <c r="GMP76" s="880"/>
      <c r="GMQ76" s="880"/>
      <c r="GMR76" s="880"/>
      <c r="GMS76" s="880"/>
      <c r="GMT76" s="880"/>
      <c r="GMU76" s="880"/>
      <c r="GMV76" s="880"/>
      <c r="GMW76" s="880"/>
      <c r="GMX76" s="880"/>
      <c r="GMY76" s="880"/>
      <c r="GMZ76" s="880"/>
      <c r="GNA76" s="880"/>
      <c r="GNB76" s="880"/>
      <c r="GNC76" s="880"/>
      <c r="GND76" s="880"/>
      <c r="GNE76" s="880"/>
      <c r="GNF76" s="880"/>
      <c r="GNG76" s="880"/>
      <c r="GNH76" s="880"/>
      <c r="GNI76" s="880"/>
      <c r="GNJ76" s="880"/>
      <c r="GNK76" s="880"/>
      <c r="GNL76" s="880"/>
      <c r="GNM76" s="880"/>
      <c r="GNN76" s="880"/>
      <c r="GNO76" s="880"/>
      <c r="GNP76" s="880"/>
      <c r="GNQ76" s="880"/>
      <c r="GNR76" s="880"/>
      <c r="GNS76" s="880"/>
      <c r="GNT76" s="880"/>
      <c r="GNU76" s="880"/>
      <c r="GNV76" s="880"/>
      <c r="GNW76" s="880"/>
      <c r="GNY76" s="880"/>
      <c r="GNZ76" s="880"/>
      <c r="GOA76" s="880"/>
      <c r="GOB76" s="880"/>
      <c r="GOC76" s="880"/>
      <c r="GOD76" s="880"/>
      <c r="GOE76" s="880"/>
      <c r="GOF76" s="880"/>
      <c r="GOG76" s="880"/>
      <c r="GOH76" s="880"/>
      <c r="GOI76" s="880"/>
      <c r="GOJ76" s="880"/>
      <c r="GOK76" s="880"/>
      <c r="GOL76" s="880"/>
      <c r="GOM76" s="880"/>
      <c r="GON76" s="880"/>
      <c r="GOO76" s="880"/>
      <c r="GOP76" s="880"/>
      <c r="GOQ76" s="880"/>
      <c r="GOR76" s="880"/>
      <c r="GOS76" s="880"/>
      <c r="GOT76" s="880"/>
      <c r="GOU76" s="880"/>
      <c r="GOV76" s="880"/>
      <c r="GOW76" s="880"/>
      <c r="GOX76" s="880"/>
      <c r="GOY76" s="880"/>
      <c r="GOZ76" s="880"/>
      <c r="GPA76" s="880"/>
      <c r="GPB76" s="880"/>
      <c r="GPC76" s="880"/>
      <c r="GPD76" s="880"/>
      <c r="GPE76" s="880"/>
      <c r="GPF76" s="880"/>
      <c r="GPG76" s="880"/>
      <c r="GPH76" s="880"/>
      <c r="GPI76" s="880"/>
      <c r="GPJ76" s="880"/>
      <c r="GPK76" s="880"/>
      <c r="GPL76" s="880"/>
      <c r="GPM76" s="880"/>
      <c r="GPN76" s="880"/>
      <c r="GPO76" s="880"/>
      <c r="GPP76" s="880"/>
      <c r="GPQ76" s="880"/>
      <c r="GPR76" s="880"/>
      <c r="GPS76" s="880"/>
      <c r="GPT76" s="880"/>
      <c r="GPU76" s="880"/>
      <c r="GPV76" s="880"/>
      <c r="GPW76" s="880"/>
      <c r="GPX76" s="880"/>
      <c r="GPY76" s="880"/>
      <c r="GPZ76" s="880"/>
      <c r="GQA76" s="880"/>
      <c r="GQB76" s="880"/>
      <c r="GQC76" s="880"/>
      <c r="GQD76" s="880"/>
      <c r="GQE76" s="880"/>
      <c r="GQF76" s="880"/>
      <c r="GQG76" s="880"/>
      <c r="GQH76" s="880"/>
      <c r="GQI76" s="880"/>
      <c r="GQJ76" s="880"/>
      <c r="GQK76" s="880"/>
      <c r="GQL76" s="880"/>
      <c r="GQM76" s="880"/>
      <c r="GQN76" s="880"/>
      <c r="GQO76" s="880"/>
      <c r="GQP76" s="880"/>
      <c r="GQQ76" s="880"/>
      <c r="GQR76" s="880"/>
      <c r="GQS76" s="880"/>
      <c r="GQT76" s="880"/>
      <c r="GQU76" s="880"/>
      <c r="GQV76" s="880"/>
      <c r="GQW76" s="880"/>
      <c r="GQX76" s="880"/>
      <c r="GQY76" s="880"/>
      <c r="GQZ76" s="880"/>
      <c r="GRA76" s="880"/>
      <c r="GRB76" s="880"/>
      <c r="GRC76" s="880"/>
      <c r="GRD76" s="880"/>
      <c r="GRE76" s="880"/>
      <c r="GRF76" s="880"/>
      <c r="GRG76" s="880"/>
      <c r="GRH76" s="880"/>
      <c r="GRI76" s="880"/>
      <c r="GRJ76" s="880"/>
      <c r="GRK76" s="880"/>
      <c r="GRL76" s="880"/>
      <c r="GRM76" s="880"/>
      <c r="GRN76" s="880"/>
      <c r="GRO76" s="880"/>
      <c r="GRP76" s="880"/>
      <c r="GRQ76" s="880"/>
      <c r="GRR76" s="880"/>
      <c r="GRS76" s="880"/>
      <c r="GRT76" s="880"/>
      <c r="GRU76" s="880"/>
      <c r="GRV76" s="880"/>
      <c r="GRW76" s="880"/>
      <c r="GRX76" s="880"/>
      <c r="GRY76" s="880"/>
      <c r="GRZ76" s="880"/>
      <c r="GSA76" s="880"/>
      <c r="GSB76" s="880"/>
      <c r="GSC76" s="880"/>
      <c r="GSD76" s="880"/>
      <c r="GSE76" s="880"/>
      <c r="GSF76" s="880"/>
      <c r="GSG76" s="880"/>
      <c r="GSH76" s="880"/>
      <c r="GSI76" s="880"/>
      <c r="GSJ76" s="880"/>
      <c r="GSK76" s="880"/>
      <c r="GSL76" s="880"/>
      <c r="GSM76" s="880"/>
      <c r="GSN76" s="880"/>
      <c r="GSO76" s="880"/>
      <c r="GSP76" s="880"/>
      <c r="GSQ76" s="880"/>
      <c r="GSR76" s="880"/>
      <c r="GSS76" s="880"/>
      <c r="GST76" s="880"/>
      <c r="GSU76" s="880"/>
      <c r="GSV76" s="880"/>
      <c r="GSW76" s="880"/>
      <c r="GSX76" s="880"/>
      <c r="GSY76" s="880"/>
      <c r="GSZ76" s="880"/>
      <c r="GTA76" s="880"/>
      <c r="GTB76" s="880"/>
      <c r="GTC76" s="880"/>
      <c r="GTD76" s="880"/>
      <c r="GTE76" s="880"/>
      <c r="GTF76" s="880"/>
      <c r="GTG76" s="880"/>
      <c r="GTH76" s="880"/>
      <c r="GTI76" s="880"/>
      <c r="GTJ76" s="880"/>
      <c r="GTK76" s="880"/>
      <c r="GTL76" s="880"/>
      <c r="GTM76" s="880"/>
      <c r="GTN76" s="880"/>
      <c r="GTO76" s="880"/>
      <c r="GTP76" s="880"/>
      <c r="GTQ76" s="880"/>
      <c r="GTR76" s="880"/>
      <c r="GTS76" s="880"/>
      <c r="GTT76" s="880"/>
      <c r="GTU76" s="880"/>
      <c r="GTV76" s="880"/>
      <c r="GTW76" s="880"/>
      <c r="GTX76" s="880"/>
      <c r="GTY76" s="880"/>
      <c r="GTZ76" s="880"/>
      <c r="GUA76" s="880"/>
      <c r="GUB76" s="880"/>
      <c r="GUC76" s="880"/>
      <c r="GUD76" s="880"/>
      <c r="GUE76" s="880"/>
      <c r="GUF76" s="880"/>
      <c r="GUG76" s="880"/>
      <c r="GUH76" s="880"/>
      <c r="GUI76" s="880"/>
      <c r="GUJ76" s="880"/>
      <c r="GUK76" s="880"/>
      <c r="GUL76" s="880"/>
      <c r="GUM76" s="880"/>
      <c r="GUN76" s="880"/>
      <c r="GUO76" s="880"/>
      <c r="GUP76" s="880"/>
      <c r="GUQ76" s="880"/>
      <c r="GUR76" s="880"/>
      <c r="GUS76" s="880"/>
      <c r="GUT76" s="880"/>
      <c r="GUU76" s="880"/>
      <c r="GUV76" s="880"/>
      <c r="GUW76" s="880"/>
      <c r="GUX76" s="880"/>
      <c r="GUY76" s="880"/>
      <c r="GUZ76" s="880"/>
      <c r="GVA76" s="880"/>
      <c r="GVB76" s="880"/>
      <c r="GVC76" s="880"/>
      <c r="GVD76" s="880"/>
      <c r="GVE76" s="880"/>
      <c r="GVF76" s="880"/>
      <c r="GVG76" s="880"/>
      <c r="GVH76" s="880"/>
      <c r="GVI76" s="880"/>
      <c r="GVJ76" s="880"/>
      <c r="GVK76" s="880"/>
      <c r="GVL76" s="880"/>
      <c r="GVM76" s="880"/>
      <c r="GVN76" s="880"/>
      <c r="GVO76" s="880"/>
      <c r="GVP76" s="880"/>
      <c r="GVQ76" s="880"/>
      <c r="GVR76" s="880"/>
      <c r="GVS76" s="880"/>
      <c r="GVT76" s="880"/>
      <c r="GVU76" s="880"/>
      <c r="GVV76" s="880"/>
      <c r="GVW76" s="880"/>
      <c r="GVX76" s="880"/>
      <c r="GVY76" s="880"/>
      <c r="GVZ76" s="880"/>
      <c r="GWA76" s="880"/>
      <c r="GWB76" s="880"/>
      <c r="GWC76" s="880"/>
      <c r="GWD76" s="880"/>
      <c r="GWE76" s="880"/>
      <c r="GWF76" s="880"/>
      <c r="GWG76" s="880"/>
      <c r="GWH76" s="880"/>
      <c r="GWI76" s="880"/>
      <c r="GWJ76" s="880"/>
      <c r="GWK76" s="880"/>
      <c r="GWL76" s="880"/>
      <c r="GWM76" s="880"/>
      <c r="GWN76" s="880"/>
      <c r="GWO76" s="880"/>
      <c r="GWP76" s="880"/>
      <c r="GWQ76" s="880"/>
      <c r="GWR76" s="880"/>
      <c r="GWS76" s="880"/>
      <c r="GWT76" s="880"/>
      <c r="GWU76" s="880"/>
      <c r="GWV76" s="880"/>
      <c r="GWW76" s="880"/>
      <c r="GWX76" s="880"/>
      <c r="GWY76" s="880"/>
      <c r="GWZ76" s="880"/>
      <c r="GXA76" s="880"/>
      <c r="GXB76" s="880"/>
      <c r="GXC76" s="880"/>
      <c r="GXD76" s="880"/>
      <c r="GXE76" s="880"/>
      <c r="GXF76" s="880"/>
      <c r="GXG76" s="880"/>
      <c r="GXH76" s="880"/>
      <c r="GXI76" s="880"/>
      <c r="GXJ76" s="880"/>
      <c r="GXK76" s="880"/>
      <c r="GXL76" s="880"/>
      <c r="GXM76" s="880"/>
      <c r="GXN76" s="880"/>
      <c r="GXO76" s="880"/>
      <c r="GXP76" s="880"/>
      <c r="GXQ76" s="880"/>
      <c r="GXR76" s="880"/>
      <c r="GXS76" s="880"/>
      <c r="GXT76" s="880"/>
      <c r="GXU76" s="880"/>
      <c r="GXV76" s="880"/>
      <c r="GXW76" s="880"/>
      <c r="GXX76" s="880"/>
      <c r="GXY76" s="880"/>
      <c r="GXZ76" s="880"/>
      <c r="GYA76" s="880"/>
      <c r="GYB76" s="880"/>
      <c r="GYC76" s="880"/>
      <c r="GYD76" s="880"/>
      <c r="GYE76" s="880"/>
      <c r="GYF76" s="880"/>
      <c r="GYG76" s="880"/>
      <c r="GYH76" s="880"/>
      <c r="GYI76" s="880"/>
      <c r="GYJ76" s="880"/>
      <c r="GYK76" s="880"/>
      <c r="GYL76" s="880"/>
      <c r="GYM76" s="880"/>
      <c r="GYN76" s="880"/>
      <c r="GYO76" s="880"/>
      <c r="GYP76" s="880"/>
      <c r="GYQ76" s="880"/>
      <c r="GYR76" s="880"/>
      <c r="GYS76" s="880"/>
      <c r="GYT76" s="880"/>
      <c r="GYU76" s="880"/>
      <c r="GYV76" s="880"/>
      <c r="GYW76" s="880"/>
      <c r="GYX76" s="880"/>
      <c r="GYY76" s="880"/>
      <c r="GYZ76" s="880"/>
      <c r="GZA76" s="880"/>
      <c r="GZB76" s="880"/>
      <c r="GZC76" s="880"/>
      <c r="GZD76" s="880"/>
      <c r="GZE76" s="880"/>
      <c r="GZF76" s="880"/>
      <c r="GZG76" s="880"/>
      <c r="GZH76" s="880"/>
      <c r="GZI76" s="880"/>
      <c r="GZJ76" s="880"/>
      <c r="GZK76" s="880"/>
      <c r="GZL76" s="880"/>
      <c r="GZM76" s="880"/>
      <c r="GZN76" s="880"/>
      <c r="GZO76" s="880"/>
      <c r="GZP76" s="880"/>
      <c r="GZQ76" s="880"/>
      <c r="GZR76" s="880"/>
      <c r="GZS76" s="880"/>
      <c r="GZT76" s="880"/>
      <c r="GZU76" s="880"/>
      <c r="GZV76" s="880"/>
      <c r="GZW76" s="880"/>
      <c r="GZX76" s="880"/>
      <c r="GZY76" s="880"/>
      <c r="GZZ76" s="880"/>
      <c r="HAA76" s="880"/>
      <c r="HAB76" s="880"/>
      <c r="HAC76" s="880"/>
      <c r="HAD76" s="880"/>
      <c r="HAE76" s="880"/>
      <c r="HAF76" s="880"/>
      <c r="HAG76" s="880"/>
      <c r="HAH76" s="880"/>
      <c r="HAI76" s="880"/>
      <c r="HAJ76" s="880"/>
      <c r="HAK76" s="880"/>
      <c r="HAL76" s="880"/>
      <c r="HAM76" s="880"/>
      <c r="HAN76" s="880"/>
      <c r="HAO76" s="880"/>
      <c r="HAP76" s="880"/>
      <c r="HAQ76" s="880"/>
      <c r="HAR76" s="880"/>
      <c r="HAS76" s="880"/>
      <c r="HAT76" s="880"/>
      <c r="HAU76" s="880"/>
      <c r="HAV76" s="880"/>
      <c r="HAW76" s="880"/>
      <c r="HAX76" s="880"/>
      <c r="HAY76" s="880"/>
      <c r="HAZ76" s="880"/>
      <c r="HBA76" s="880"/>
      <c r="HBB76" s="880"/>
      <c r="HBC76" s="880"/>
      <c r="HBD76" s="880"/>
      <c r="HBE76" s="880"/>
      <c r="HBF76" s="880"/>
      <c r="HBG76" s="880"/>
      <c r="HBH76" s="880"/>
      <c r="HBI76" s="880"/>
      <c r="HBJ76" s="880"/>
      <c r="HBK76" s="880"/>
      <c r="HBL76" s="880"/>
      <c r="HBM76" s="880"/>
      <c r="HBN76" s="880"/>
      <c r="HBO76" s="880"/>
      <c r="HBP76" s="880"/>
      <c r="HBQ76" s="880"/>
      <c r="HBR76" s="880"/>
      <c r="HBS76" s="880"/>
      <c r="HBT76" s="880"/>
      <c r="HBU76" s="880"/>
      <c r="HBV76" s="880"/>
      <c r="HBW76" s="880"/>
      <c r="HBX76" s="880"/>
      <c r="HBY76" s="880"/>
      <c r="HBZ76" s="880"/>
      <c r="HCA76" s="880"/>
      <c r="HCB76" s="880"/>
      <c r="HCC76" s="880"/>
      <c r="HCD76" s="880"/>
      <c r="HCE76" s="880"/>
      <c r="HCF76" s="880"/>
      <c r="HCG76" s="880"/>
      <c r="HCH76" s="880"/>
      <c r="HCI76" s="880"/>
      <c r="HCJ76" s="880"/>
      <c r="HCK76" s="880"/>
      <c r="HCL76" s="880"/>
      <c r="HCM76" s="880"/>
      <c r="HCN76" s="880"/>
      <c r="HCO76" s="880"/>
      <c r="HCP76" s="880"/>
      <c r="HCQ76" s="880"/>
      <c r="HCR76" s="880"/>
      <c r="HCS76" s="880"/>
      <c r="HCT76" s="880"/>
      <c r="HCU76" s="880"/>
      <c r="HCV76" s="880"/>
      <c r="HCW76" s="880"/>
      <c r="HCX76" s="880"/>
      <c r="HCY76" s="880"/>
      <c r="HCZ76" s="880"/>
      <c r="HDA76" s="880"/>
      <c r="HDB76" s="880"/>
      <c r="HDC76" s="880"/>
      <c r="HDD76" s="880"/>
      <c r="HDE76" s="880"/>
      <c r="HDF76" s="880"/>
      <c r="HDG76" s="880"/>
      <c r="HDH76" s="880"/>
      <c r="HDI76" s="880"/>
      <c r="HDJ76" s="880"/>
      <c r="HDK76" s="880"/>
      <c r="HDL76" s="880"/>
      <c r="HDM76" s="880"/>
      <c r="HDN76" s="880"/>
      <c r="HDO76" s="880"/>
      <c r="HDP76" s="880"/>
      <c r="HDQ76" s="880"/>
      <c r="HDR76" s="880"/>
      <c r="HDS76" s="880"/>
      <c r="HDT76" s="880"/>
      <c r="HDU76" s="880"/>
      <c r="HDV76" s="880"/>
      <c r="HDW76" s="880"/>
      <c r="HDX76" s="880"/>
      <c r="HDY76" s="880"/>
      <c r="HDZ76" s="880"/>
      <c r="HEA76" s="880"/>
      <c r="HEB76" s="880"/>
      <c r="HEC76" s="880"/>
      <c r="HED76" s="880"/>
      <c r="HEE76" s="880"/>
      <c r="HEF76" s="880"/>
      <c r="HEG76" s="880"/>
      <c r="HEH76" s="880"/>
      <c r="HEI76" s="880"/>
      <c r="HEJ76" s="880"/>
      <c r="HEK76" s="880"/>
      <c r="HEL76" s="880"/>
      <c r="HEM76" s="880"/>
      <c r="HEN76" s="880"/>
      <c r="HEO76" s="880"/>
      <c r="HEP76" s="880"/>
      <c r="HEQ76" s="880"/>
      <c r="HER76" s="880"/>
      <c r="HES76" s="880"/>
      <c r="HET76" s="880"/>
      <c r="HEU76" s="880"/>
      <c r="HEV76" s="880"/>
      <c r="HEW76" s="880"/>
      <c r="HEX76" s="880"/>
      <c r="HEY76" s="880"/>
      <c r="HEZ76" s="880"/>
      <c r="HFA76" s="880"/>
      <c r="HFB76" s="880"/>
      <c r="HFC76" s="880"/>
      <c r="HFD76" s="880"/>
      <c r="HFE76" s="880"/>
      <c r="HFF76" s="880"/>
      <c r="HFG76" s="880"/>
      <c r="HFH76" s="880"/>
      <c r="HFI76" s="880"/>
      <c r="HFJ76" s="880"/>
      <c r="HFK76" s="880"/>
      <c r="HFL76" s="880"/>
      <c r="HFM76" s="880"/>
      <c r="HFN76" s="880"/>
      <c r="HFO76" s="880"/>
      <c r="HFP76" s="880"/>
      <c r="HFQ76" s="880"/>
      <c r="HFR76" s="880"/>
      <c r="HFS76" s="880"/>
      <c r="HFT76" s="880"/>
      <c r="HFU76" s="880"/>
      <c r="HFV76" s="880"/>
      <c r="HFW76" s="880"/>
      <c r="HFX76" s="880"/>
      <c r="HFY76" s="880"/>
      <c r="HFZ76" s="880"/>
      <c r="HGA76" s="880"/>
      <c r="HGB76" s="880"/>
      <c r="HGC76" s="880"/>
      <c r="HGD76" s="880"/>
      <c r="HGE76" s="880"/>
      <c r="HGF76" s="880"/>
      <c r="HGG76" s="880"/>
      <c r="HGH76" s="880"/>
      <c r="HGI76" s="880"/>
      <c r="HGJ76" s="880"/>
      <c r="HGK76" s="880"/>
      <c r="HGL76" s="880"/>
      <c r="HGM76" s="880"/>
      <c r="HGN76" s="880"/>
      <c r="HGO76" s="880"/>
      <c r="HGP76" s="880"/>
      <c r="HGQ76" s="880"/>
      <c r="HGR76" s="880"/>
      <c r="HGS76" s="880"/>
      <c r="HGT76" s="880"/>
      <c r="HGU76" s="880"/>
      <c r="HGV76" s="880"/>
      <c r="HGW76" s="880"/>
      <c r="HGX76" s="880"/>
      <c r="HGY76" s="880"/>
      <c r="HGZ76" s="880"/>
      <c r="HHA76" s="880"/>
      <c r="HHB76" s="880"/>
      <c r="HHC76" s="880"/>
      <c r="HHD76" s="880"/>
      <c r="HHE76" s="880"/>
      <c r="HHF76" s="880"/>
      <c r="HHG76" s="880"/>
      <c r="HHH76" s="880"/>
      <c r="HHI76" s="880"/>
      <c r="HHJ76" s="880"/>
      <c r="HHK76" s="880"/>
      <c r="HHL76" s="880"/>
      <c r="HHM76" s="880"/>
      <c r="HHN76" s="880"/>
      <c r="HHO76" s="880"/>
      <c r="HHP76" s="880"/>
      <c r="HHQ76" s="880"/>
      <c r="HHR76" s="880"/>
      <c r="HHS76" s="880"/>
      <c r="HHT76" s="880"/>
      <c r="HHU76" s="880"/>
      <c r="HHV76" s="880"/>
      <c r="HHW76" s="880"/>
      <c r="HHX76" s="880"/>
      <c r="HHY76" s="880"/>
      <c r="HHZ76" s="880"/>
      <c r="HIA76" s="880"/>
      <c r="HIB76" s="880"/>
      <c r="HIC76" s="880"/>
      <c r="HID76" s="880"/>
      <c r="HIE76" s="880"/>
      <c r="HIF76" s="880"/>
      <c r="HIG76" s="880"/>
      <c r="HIH76" s="880"/>
      <c r="HII76" s="880"/>
      <c r="HIJ76" s="880"/>
      <c r="HIK76" s="880"/>
      <c r="HIL76" s="880"/>
      <c r="HIM76" s="880"/>
      <c r="HIN76" s="880"/>
      <c r="HIO76" s="880"/>
      <c r="HIP76" s="880"/>
      <c r="HIQ76" s="880"/>
      <c r="HIR76" s="880"/>
      <c r="HIS76" s="880"/>
      <c r="HIT76" s="880"/>
      <c r="HIU76" s="880"/>
      <c r="HIV76" s="880"/>
      <c r="HIW76" s="880"/>
      <c r="HIX76" s="880"/>
      <c r="HIY76" s="880"/>
      <c r="HIZ76" s="880"/>
      <c r="HJA76" s="880"/>
      <c r="HJB76" s="880"/>
      <c r="HJC76" s="880"/>
      <c r="HJD76" s="880"/>
      <c r="HJE76" s="880"/>
      <c r="HJF76" s="880"/>
      <c r="HJG76" s="880"/>
      <c r="HJH76" s="880"/>
      <c r="HJI76" s="880"/>
      <c r="HJJ76" s="880"/>
      <c r="HJK76" s="880"/>
      <c r="HJL76" s="880"/>
      <c r="HJM76" s="880"/>
      <c r="HJN76" s="880"/>
      <c r="HJO76" s="880"/>
      <c r="HJP76" s="880"/>
      <c r="HJQ76" s="880"/>
      <c r="HJR76" s="880"/>
      <c r="HJS76" s="880"/>
      <c r="HJT76" s="880"/>
      <c r="HJU76" s="880"/>
      <c r="HJV76" s="880"/>
      <c r="HJW76" s="880"/>
      <c r="HJX76" s="880"/>
      <c r="HJY76" s="880"/>
      <c r="HJZ76" s="880"/>
      <c r="HKA76" s="880"/>
      <c r="HKB76" s="880"/>
      <c r="HKC76" s="880"/>
      <c r="HKD76" s="880"/>
      <c r="HKE76" s="880"/>
      <c r="HKF76" s="880"/>
      <c r="HKG76" s="880"/>
      <c r="HKH76" s="880"/>
      <c r="HKI76" s="880"/>
      <c r="HKJ76" s="880"/>
      <c r="HKK76" s="880"/>
      <c r="HKL76" s="880"/>
      <c r="HKM76" s="880"/>
      <c r="HKN76" s="880"/>
      <c r="HKO76" s="880"/>
      <c r="HKP76" s="880"/>
      <c r="HKQ76" s="880"/>
      <c r="HKR76" s="880"/>
      <c r="HKS76" s="880"/>
      <c r="HKT76" s="880"/>
      <c r="HKU76" s="880"/>
      <c r="HKV76" s="880"/>
      <c r="HKW76" s="880"/>
      <c r="HKX76" s="880"/>
      <c r="HKY76" s="880"/>
      <c r="HKZ76" s="880"/>
      <c r="HLA76" s="880"/>
      <c r="HLB76" s="880"/>
      <c r="HLC76" s="880"/>
      <c r="HLD76" s="880"/>
      <c r="HLE76" s="880"/>
      <c r="HLF76" s="880"/>
      <c r="HLG76" s="880"/>
      <c r="HLH76" s="880"/>
      <c r="HLI76" s="880"/>
      <c r="HLJ76" s="880"/>
      <c r="HLK76" s="880"/>
      <c r="HLL76" s="880"/>
      <c r="HLM76" s="880"/>
      <c r="HLN76" s="880"/>
      <c r="HLO76" s="880"/>
      <c r="HLP76" s="880"/>
      <c r="HLQ76" s="880"/>
      <c r="HLR76" s="880"/>
      <c r="HLS76" s="880"/>
      <c r="HLT76" s="880"/>
      <c r="HLU76" s="880"/>
      <c r="HLV76" s="880"/>
      <c r="HLW76" s="880"/>
      <c r="HLX76" s="880"/>
      <c r="HLY76" s="880"/>
      <c r="HLZ76" s="880"/>
      <c r="HMA76" s="880"/>
      <c r="HMB76" s="880"/>
      <c r="HMC76" s="880"/>
      <c r="HMD76" s="880"/>
      <c r="HME76" s="880"/>
      <c r="HMF76" s="880"/>
      <c r="HMG76" s="880"/>
      <c r="HMH76" s="880"/>
      <c r="HMI76" s="880"/>
      <c r="HMJ76" s="880"/>
      <c r="HMK76" s="880"/>
      <c r="HML76" s="880"/>
      <c r="HMM76" s="880"/>
      <c r="HMN76" s="880"/>
      <c r="HMO76" s="880"/>
      <c r="HMP76" s="880"/>
      <c r="HMQ76" s="880"/>
      <c r="HMR76" s="880"/>
      <c r="HMS76" s="880"/>
      <c r="HMT76" s="880"/>
      <c r="HMU76" s="880"/>
      <c r="HMV76" s="880"/>
      <c r="HMW76" s="880"/>
      <c r="HMX76" s="880"/>
      <c r="HMY76" s="880"/>
      <c r="HMZ76" s="880"/>
      <c r="HNA76" s="880"/>
      <c r="HNB76" s="880"/>
      <c r="HNC76" s="880"/>
      <c r="HND76" s="880"/>
      <c r="HNE76" s="880"/>
      <c r="HNF76" s="880"/>
      <c r="HNG76" s="880"/>
      <c r="HNH76" s="880"/>
      <c r="HNI76" s="880"/>
      <c r="HNJ76" s="880"/>
      <c r="HNK76" s="880"/>
      <c r="HNL76" s="880"/>
      <c r="HNM76" s="880"/>
      <c r="HNN76" s="880"/>
      <c r="HNO76" s="880"/>
      <c r="HNP76" s="880"/>
      <c r="HNQ76" s="880"/>
      <c r="HNR76" s="880"/>
      <c r="HNS76" s="880"/>
      <c r="HNT76" s="880"/>
      <c r="HNU76" s="880"/>
      <c r="HNV76" s="880"/>
      <c r="HNW76" s="880"/>
      <c r="HNX76" s="880"/>
      <c r="HNY76" s="880"/>
      <c r="HNZ76" s="880"/>
      <c r="HOA76" s="880"/>
      <c r="HOB76" s="880"/>
      <c r="HOC76" s="880"/>
      <c r="HOD76" s="880"/>
      <c r="HOE76" s="880"/>
      <c r="HOF76" s="880"/>
      <c r="HOG76" s="880"/>
      <c r="HOH76" s="880"/>
      <c r="HOI76" s="880"/>
      <c r="HOJ76" s="880"/>
      <c r="HOK76" s="880"/>
      <c r="HOL76" s="880"/>
      <c r="HOM76" s="880"/>
      <c r="HON76" s="880"/>
      <c r="HOO76" s="880"/>
      <c r="HOP76" s="880"/>
      <c r="HOQ76" s="880"/>
      <c r="HOR76" s="880"/>
      <c r="HOS76" s="880"/>
      <c r="HOT76" s="880"/>
      <c r="HOU76" s="880"/>
      <c r="HOV76" s="880"/>
      <c r="HOW76" s="880"/>
      <c r="HOX76" s="880"/>
      <c r="HOY76" s="880"/>
      <c r="HOZ76" s="880"/>
      <c r="HPA76" s="880"/>
      <c r="HPB76" s="880"/>
      <c r="HPC76" s="880"/>
      <c r="HPD76" s="880"/>
      <c r="HPE76" s="880"/>
      <c r="HPF76" s="880"/>
      <c r="HPG76" s="880"/>
      <c r="HPH76" s="880"/>
      <c r="HPI76" s="880"/>
      <c r="HPJ76" s="880"/>
      <c r="HPK76" s="880"/>
      <c r="HPL76" s="880"/>
      <c r="HPM76" s="880"/>
      <c r="HPN76" s="880"/>
      <c r="HPO76" s="880"/>
      <c r="HPP76" s="880"/>
      <c r="HPQ76" s="880"/>
      <c r="HPR76" s="880"/>
      <c r="HPS76" s="880"/>
      <c r="HPT76" s="880"/>
      <c r="HPU76" s="880"/>
      <c r="HPV76" s="880"/>
      <c r="HPW76" s="880"/>
      <c r="HPX76" s="880"/>
      <c r="HPY76" s="880"/>
      <c r="HPZ76" s="880"/>
      <c r="HQA76" s="880"/>
      <c r="HQB76" s="880"/>
      <c r="HQC76" s="880"/>
      <c r="HQD76" s="880"/>
      <c r="HQE76" s="880"/>
      <c r="HQF76" s="880"/>
      <c r="HQG76" s="880"/>
      <c r="HQH76" s="880"/>
      <c r="HQI76" s="880"/>
      <c r="HQJ76" s="880"/>
      <c r="HQK76" s="880"/>
      <c r="HQL76" s="880"/>
      <c r="HQM76" s="880"/>
      <c r="HQN76" s="880"/>
      <c r="HQO76" s="880"/>
      <c r="HQP76" s="880"/>
      <c r="HQQ76" s="880"/>
      <c r="HQR76" s="880"/>
      <c r="HQS76" s="880"/>
      <c r="HQT76" s="880"/>
      <c r="HQU76" s="880"/>
      <c r="HQV76" s="880"/>
      <c r="HQW76" s="880"/>
      <c r="HQX76" s="880"/>
      <c r="HQY76" s="880"/>
      <c r="HQZ76" s="880"/>
      <c r="HRA76" s="880"/>
      <c r="HRB76" s="880"/>
      <c r="HRC76" s="880"/>
      <c r="HRD76" s="880"/>
      <c r="HRE76" s="880"/>
      <c r="HRF76" s="880"/>
      <c r="HRG76" s="880"/>
      <c r="HRH76" s="880"/>
      <c r="HRI76" s="880"/>
      <c r="HRJ76" s="880"/>
      <c r="HRK76" s="880"/>
      <c r="HRL76" s="880"/>
      <c r="HRM76" s="880"/>
      <c r="HRN76" s="880"/>
      <c r="HRO76" s="880"/>
      <c r="HRP76" s="880"/>
      <c r="HRQ76" s="880"/>
      <c r="HRR76" s="880"/>
      <c r="HRS76" s="880"/>
      <c r="HRT76" s="880"/>
      <c r="HRU76" s="880"/>
      <c r="HRV76" s="880"/>
      <c r="HRW76" s="880"/>
      <c r="HRX76" s="880"/>
      <c r="HRY76" s="880"/>
      <c r="HRZ76" s="880"/>
      <c r="HSA76" s="880"/>
      <c r="HSB76" s="880"/>
      <c r="HSC76" s="880"/>
      <c r="HSD76" s="880"/>
      <c r="HSE76" s="880"/>
      <c r="HSF76" s="880"/>
      <c r="HSG76" s="880"/>
      <c r="HSH76" s="880"/>
      <c r="HSI76" s="880"/>
      <c r="HSJ76" s="880"/>
      <c r="HSK76" s="880"/>
      <c r="HSL76" s="880"/>
      <c r="HSM76" s="880"/>
      <c r="HSN76" s="880"/>
      <c r="HSO76" s="880"/>
      <c r="HSP76" s="880"/>
      <c r="HSQ76" s="880"/>
      <c r="HSR76" s="880"/>
      <c r="HSS76" s="880"/>
      <c r="HST76" s="880"/>
      <c r="HSU76" s="880"/>
      <c r="HSV76" s="880"/>
      <c r="HSW76" s="880"/>
      <c r="HSX76" s="880"/>
      <c r="HSY76" s="880"/>
      <c r="HSZ76" s="880"/>
      <c r="HTA76" s="880"/>
      <c r="HTB76" s="880"/>
      <c r="HTC76" s="880"/>
      <c r="HTD76" s="880"/>
      <c r="HTE76" s="880"/>
      <c r="HTF76" s="880"/>
      <c r="HTG76" s="880"/>
      <c r="HTH76" s="880"/>
      <c r="HTI76" s="880"/>
      <c r="HTJ76" s="880"/>
      <c r="HTK76" s="880"/>
      <c r="HTL76" s="880"/>
      <c r="HTM76" s="880"/>
      <c r="HTN76" s="880"/>
      <c r="HTO76" s="880"/>
      <c r="HTP76" s="880"/>
      <c r="HTQ76" s="880"/>
      <c r="HTR76" s="880"/>
      <c r="HTS76" s="880"/>
      <c r="HTT76" s="880"/>
      <c r="HTU76" s="880"/>
      <c r="HTV76" s="880"/>
      <c r="HTW76" s="880"/>
      <c r="HTX76" s="880"/>
      <c r="HTY76" s="880"/>
      <c r="HTZ76" s="880"/>
      <c r="HUA76" s="880"/>
      <c r="HUB76" s="880"/>
      <c r="HUC76" s="880"/>
      <c r="HUD76" s="880"/>
      <c r="HUE76" s="880"/>
      <c r="HUF76" s="880"/>
      <c r="HUG76" s="880"/>
      <c r="HUH76" s="880"/>
      <c r="HUI76" s="880"/>
      <c r="HUJ76" s="880"/>
      <c r="HUK76" s="880"/>
      <c r="HUL76" s="880"/>
      <c r="HUM76" s="880"/>
      <c r="HUN76" s="880"/>
      <c r="HUO76" s="880"/>
      <c r="HUP76" s="880"/>
      <c r="HUQ76" s="880"/>
      <c r="HUR76" s="880"/>
      <c r="HUS76" s="880"/>
      <c r="HUT76" s="880"/>
      <c r="HUU76" s="880"/>
      <c r="HUV76" s="880"/>
      <c r="HUW76" s="880"/>
      <c r="HUX76" s="880"/>
      <c r="HUY76" s="880"/>
      <c r="HUZ76" s="880"/>
      <c r="HVA76" s="880"/>
      <c r="HVB76" s="880"/>
      <c r="HVC76" s="880"/>
      <c r="HVD76" s="880"/>
      <c r="HVE76" s="880"/>
      <c r="HVF76" s="880"/>
      <c r="HVG76" s="880"/>
      <c r="HVH76" s="880"/>
      <c r="HVI76" s="880"/>
      <c r="HVJ76" s="880"/>
      <c r="HVK76" s="880"/>
      <c r="HVL76" s="880"/>
      <c r="HVM76" s="880"/>
      <c r="HVN76" s="880"/>
      <c r="HVO76" s="880"/>
      <c r="HVP76" s="880"/>
      <c r="HVQ76" s="880"/>
      <c r="HVR76" s="880"/>
      <c r="HVS76" s="880"/>
      <c r="HVT76" s="880"/>
      <c r="HVU76" s="880"/>
      <c r="HVV76" s="880"/>
      <c r="HVW76" s="880"/>
      <c r="HVX76" s="880"/>
      <c r="HVY76" s="880"/>
      <c r="HVZ76" s="880"/>
      <c r="HWA76" s="880"/>
      <c r="HWB76" s="880"/>
      <c r="HWC76" s="880"/>
      <c r="HWD76" s="880"/>
      <c r="HWE76" s="880"/>
      <c r="HWF76" s="880"/>
      <c r="HWG76" s="880"/>
      <c r="HWH76" s="880"/>
      <c r="HWI76" s="880"/>
      <c r="HWJ76" s="880"/>
      <c r="HWK76" s="880"/>
      <c r="HWL76" s="880"/>
      <c r="HWM76" s="880"/>
      <c r="HWN76" s="880"/>
      <c r="HWO76" s="880"/>
      <c r="HWP76" s="880"/>
      <c r="HWQ76" s="880"/>
      <c r="HWR76" s="880"/>
      <c r="HWS76" s="880"/>
      <c r="HWT76" s="880"/>
      <c r="HWU76" s="880"/>
      <c r="HWV76" s="880"/>
      <c r="HWW76" s="880"/>
      <c r="HWX76" s="880"/>
      <c r="HWY76" s="880"/>
      <c r="HWZ76" s="880"/>
      <c r="HXA76" s="880"/>
      <c r="HXB76" s="880"/>
      <c r="HXC76" s="880"/>
      <c r="HXD76" s="880"/>
      <c r="HXE76" s="880"/>
      <c r="HXF76" s="880"/>
      <c r="HXG76" s="880"/>
      <c r="HXH76" s="880"/>
      <c r="HXI76" s="880"/>
      <c r="HXJ76" s="880"/>
      <c r="HXK76" s="880"/>
      <c r="HXL76" s="880"/>
      <c r="HXM76" s="880"/>
      <c r="HXN76" s="880"/>
      <c r="HXO76" s="880"/>
      <c r="HXP76" s="880"/>
      <c r="HXQ76" s="880"/>
      <c r="HXR76" s="880"/>
      <c r="HXS76" s="880"/>
      <c r="HXT76" s="880"/>
      <c r="HXU76" s="880"/>
      <c r="HXV76" s="880"/>
      <c r="HXW76" s="880"/>
      <c r="HXX76" s="880"/>
      <c r="HXY76" s="880"/>
      <c r="HXZ76" s="880"/>
      <c r="HYA76" s="880"/>
      <c r="HYB76" s="880"/>
      <c r="HYC76" s="880"/>
      <c r="HYD76" s="880"/>
      <c r="HYE76" s="880"/>
      <c r="HYF76" s="880"/>
      <c r="HYG76" s="880"/>
      <c r="HYH76" s="880"/>
      <c r="HYI76" s="880"/>
      <c r="HYJ76" s="880"/>
      <c r="HYK76" s="880"/>
      <c r="HYL76" s="880"/>
      <c r="HYM76" s="880"/>
      <c r="HYN76" s="880"/>
      <c r="HYO76" s="880"/>
      <c r="HYP76" s="880"/>
      <c r="HYQ76" s="880"/>
      <c r="HYR76" s="880"/>
      <c r="HYS76" s="880"/>
      <c r="HYT76" s="880"/>
      <c r="HYU76" s="880"/>
      <c r="HYV76" s="880"/>
      <c r="HYW76" s="880"/>
      <c r="HYX76" s="880"/>
      <c r="HYY76" s="880"/>
      <c r="HYZ76" s="880"/>
      <c r="HZA76" s="880"/>
      <c r="HZB76" s="880"/>
      <c r="HZC76" s="880"/>
      <c r="HZD76" s="880"/>
      <c r="HZE76" s="880"/>
      <c r="HZF76" s="880"/>
      <c r="HZG76" s="880"/>
      <c r="HZH76" s="880"/>
      <c r="HZI76" s="880"/>
      <c r="HZJ76" s="880"/>
      <c r="HZK76" s="880"/>
      <c r="HZL76" s="880"/>
      <c r="HZM76" s="880"/>
      <c r="HZN76" s="880"/>
      <c r="HZO76" s="880"/>
      <c r="HZP76" s="880"/>
      <c r="HZQ76" s="880"/>
      <c r="HZR76" s="880"/>
      <c r="HZS76" s="880"/>
      <c r="HZT76" s="880"/>
      <c r="HZU76" s="880"/>
      <c r="HZV76" s="880"/>
      <c r="HZW76" s="880"/>
      <c r="HZX76" s="880"/>
      <c r="HZY76" s="880"/>
      <c r="HZZ76" s="880"/>
      <c r="IAA76" s="880"/>
      <c r="IAB76" s="880"/>
      <c r="IAC76" s="880"/>
      <c r="IAD76" s="880"/>
      <c r="IAE76" s="880"/>
      <c r="IAF76" s="880"/>
      <c r="IAG76" s="880"/>
      <c r="IAH76" s="880"/>
      <c r="IAI76" s="880"/>
      <c r="IAJ76" s="880"/>
      <c r="IAK76" s="880"/>
      <c r="IAL76" s="880"/>
      <c r="IAM76" s="880"/>
      <c r="IAN76" s="880"/>
      <c r="IAO76" s="880"/>
      <c r="IAP76" s="880"/>
      <c r="IAQ76" s="880"/>
      <c r="IAR76" s="880"/>
      <c r="IAS76" s="880"/>
      <c r="IAT76" s="880"/>
      <c r="IAU76" s="880"/>
      <c r="IAV76" s="880"/>
      <c r="IAW76" s="880"/>
      <c r="IAX76" s="880"/>
      <c r="IAY76" s="880"/>
      <c r="IAZ76" s="880"/>
      <c r="IBA76" s="880"/>
      <c r="IBB76" s="880"/>
      <c r="IBC76" s="880"/>
      <c r="IBD76" s="880"/>
      <c r="IBE76" s="880"/>
      <c r="IBF76" s="880"/>
      <c r="IBG76" s="880"/>
      <c r="IBI76" s="880"/>
      <c r="IBJ76" s="880"/>
      <c r="IBK76" s="880"/>
      <c r="IBL76" s="880"/>
      <c r="IBM76" s="880"/>
      <c r="IBN76" s="880"/>
      <c r="IBO76" s="880"/>
      <c r="IBP76" s="880"/>
      <c r="IBQ76" s="880"/>
      <c r="IBR76" s="880"/>
      <c r="IBS76" s="880"/>
      <c r="IBT76" s="880"/>
      <c r="IBU76" s="880"/>
      <c r="IBV76" s="880"/>
      <c r="IBW76" s="880"/>
      <c r="IBX76" s="880"/>
      <c r="IBY76" s="880"/>
      <c r="IBZ76" s="880"/>
      <c r="ICA76" s="880"/>
      <c r="ICB76" s="880"/>
      <c r="ICC76" s="880"/>
      <c r="ICD76" s="880"/>
      <c r="ICE76" s="880"/>
      <c r="ICF76" s="880"/>
      <c r="ICG76" s="880"/>
      <c r="ICH76" s="880"/>
      <c r="ICI76" s="880"/>
      <c r="ICJ76" s="880"/>
      <c r="ICK76" s="880"/>
      <c r="ICL76" s="880"/>
      <c r="ICM76" s="880"/>
      <c r="ICN76" s="880"/>
      <c r="ICO76" s="880"/>
      <c r="ICP76" s="880"/>
      <c r="ICQ76" s="880"/>
      <c r="ICR76" s="880"/>
      <c r="ICS76" s="880"/>
      <c r="ICT76" s="880"/>
      <c r="ICU76" s="880"/>
      <c r="ICV76" s="880"/>
      <c r="ICW76" s="880"/>
      <c r="ICX76" s="880"/>
      <c r="ICY76" s="880"/>
      <c r="ICZ76" s="880"/>
      <c r="IDA76" s="880"/>
      <c r="IDB76" s="880"/>
      <c r="IDC76" s="880"/>
      <c r="IDD76" s="880"/>
      <c r="IDE76" s="880"/>
      <c r="IDF76" s="880"/>
      <c r="IDG76" s="880"/>
      <c r="IDH76" s="880"/>
      <c r="IDI76" s="880"/>
      <c r="IDJ76" s="880"/>
      <c r="IDK76" s="880"/>
      <c r="IDL76" s="880"/>
      <c r="IDM76" s="880"/>
      <c r="IDN76" s="880"/>
      <c r="IDO76" s="880"/>
      <c r="IDP76" s="880"/>
      <c r="IDQ76" s="880"/>
      <c r="IDR76" s="880"/>
      <c r="IDS76" s="880"/>
      <c r="IDT76" s="880"/>
      <c r="IDU76" s="880"/>
      <c r="IDV76" s="880"/>
      <c r="IDW76" s="880"/>
      <c r="IDX76" s="880"/>
      <c r="IDY76" s="880"/>
      <c r="IDZ76" s="880"/>
      <c r="IEA76" s="880"/>
      <c r="IEB76" s="880"/>
      <c r="IEC76" s="880"/>
      <c r="IED76" s="880"/>
      <c r="IEE76" s="880"/>
      <c r="IEF76" s="880"/>
      <c r="IEG76" s="880"/>
      <c r="IEH76" s="880"/>
      <c r="IEI76" s="880"/>
      <c r="IEJ76" s="880"/>
      <c r="IEK76" s="880"/>
      <c r="IEL76" s="880"/>
      <c r="IEM76" s="880"/>
      <c r="IEN76" s="880"/>
      <c r="IEO76" s="880"/>
      <c r="IEP76" s="880"/>
      <c r="IEQ76" s="880"/>
      <c r="IER76" s="880"/>
      <c r="IES76" s="880"/>
      <c r="IET76" s="880"/>
      <c r="IEU76" s="880"/>
      <c r="IEV76" s="880"/>
      <c r="IEW76" s="880"/>
      <c r="IEX76" s="880"/>
      <c r="IEY76" s="880"/>
      <c r="IEZ76" s="880"/>
      <c r="IFA76" s="880"/>
      <c r="IFB76" s="880"/>
      <c r="IFC76" s="880"/>
      <c r="IFD76" s="880"/>
      <c r="IFE76" s="880"/>
      <c r="IFF76" s="880"/>
      <c r="IFG76" s="880"/>
      <c r="IFH76" s="880"/>
      <c r="IFI76" s="880"/>
      <c r="IFJ76" s="880"/>
      <c r="IFK76" s="880"/>
      <c r="IFL76" s="880"/>
      <c r="IFM76" s="880"/>
      <c r="IFN76" s="880"/>
      <c r="IFO76" s="880"/>
      <c r="IFP76" s="880"/>
      <c r="IFQ76" s="880"/>
      <c r="IFR76" s="880"/>
      <c r="IFS76" s="880"/>
      <c r="IFT76" s="880"/>
      <c r="IFU76" s="880"/>
      <c r="IFV76" s="880"/>
      <c r="IFW76" s="880"/>
      <c r="IFX76" s="880"/>
      <c r="IFY76" s="880"/>
      <c r="IFZ76" s="880"/>
      <c r="IGA76" s="880"/>
      <c r="IGB76" s="880"/>
      <c r="IGC76" s="880"/>
      <c r="IGD76" s="880"/>
      <c r="IGE76" s="880"/>
      <c r="IGF76" s="880"/>
      <c r="IGG76" s="880"/>
      <c r="IGH76" s="880"/>
      <c r="IGI76" s="880"/>
      <c r="IGJ76" s="880"/>
      <c r="IGK76" s="880"/>
      <c r="IGL76" s="880"/>
      <c r="IGM76" s="880"/>
      <c r="IGN76" s="880"/>
      <c r="IGO76" s="880"/>
      <c r="IGP76" s="880"/>
      <c r="IGQ76" s="880"/>
      <c r="IGR76" s="880"/>
      <c r="IGS76" s="880"/>
      <c r="IGT76" s="880"/>
      <c r="IGU76" s="880"/>
      <c r="IGV76" s="880"/>
      <c r="IGW76" s="880"/>
      <c r="IGX76" s="880"/>
      <c r="IGY76" s="880"/>
      <c r="IGZ76" s="880"/>
      <c r="IHA76" s="880"/>
      <c r="IHB76" s="880"/>
      <c r="IHC76" s="880"/>
      <c r="IHD76" s="880"/>
      <c r="IHE76" s="880"/>
      <c r="IHF76" s="880"/>
      <c r="IHG76" s="880"/>
      <c r="IHH76" s="880"/>
      <c r="IHI76" s="880"/>
      <c r="IHJ76" s="880"/>
      <c r="IHK76" s="880"/>
      <c r="IHL76" s="880"/>
      <c r="IHM76" s="880"/>
      <c r="IHN76" s="880"/>
      <c r="IHO76" s="880"/>
      <c r="IHP76" s="880"/>
      <c r="IHQ76" s="880"/>
      <c r="IHR76" s="880"/>
      <c r="IHS76" s="880"/>
      <c r="IHT76" s="880"/>
      <c r="IHU76" s="880"/>
      <c r="IHV76" s="880"/>
      <c r="IHW76" s="880"/>
      <c r="IHX76" s="880"/>
      <c r="IHY76" s="880"/>
      <c r="IHZ76" s="880"/>
      <c r="IIA76" s="880"/>
      <c r="IIB76" s="880"/>
      <c r="IIC76" s="880"/>
      <c r="IID76" s="880"/>
      <c r="IIE76" s="880"/>
      <c r="IIF76" s="880"/>
      <c r="IIG76" s="880"/>
      <c r="IIH76" s="880"/>
      <c r="III76" s="880"/>
      <c r="IIJ76" s="880"/>
      <c r="IIK76" s="880"/>
      <c r="IIL76" s="880"/>
      <c r="IIM76" s="880"/>
      <c r="IIN76" s="880"/>
      <c r="IIO76" s="880"/>
      <c r="IIP76" s="880"/>
      <c r="IIQ76" s="880"/>
      <c r="IIR76" s="880"/>
      <c r="IIS76" s="880"/>
      <c r="IIT76" s="880"/>
      <c r="IIU76" s="880"/>
      <c r="IIV76" s="880"/>
      <c r="IIW76" s="880"/>
      <c r="IIX76" s="880"/>
      <c r="IIY76" s="880"/>
      <c r="IIZ76" s="880"/>
      <c r="IJA76" s="880"/>
      <c r="IJB76" s="880"/>
      <c r="IJC76" s="880"/>
      <c r="IJD76" s="880"/>
      <c r="IJE76" s="880"/>
      <c r="IJF76" s="880"/>
      <c r="IJG76" s="880"/>
      <c r="IJH76" s="880"/>
      <c r="IJI76" s="880"/>
      <c r="IJJ76" s="880"/>
      <c r="IJK76" s="880"/>
      <c r="IJL76" s="880"/>
      <c r="IJM76" s="880"/>
      <c r="IJN76" s="880"/>
      <c r="IJO76" s="880"/>
      <c r="IJP76" s="880"/>
      <c r="IJQ76" s="880"/>
      <c r="IJR76" s="880"/>
      <c r="IJS76" s="880"/>
      <c r="IJT76" s="880"/>
      <c r="IJU76" s="880"/>
      <c r="IJV76" s="880"/>
      <c r="IJW76" s="880"/>
      <c r="IJX76" s="880"/>
      <c r="IJY76" s="880"/>
      <c r="IJZ76" s="880"/>
      <c r="IKA76" s="880"/>
      <c r="IKB76" s="880"/>
      <c r="IKC76" s="880"/>
      <c r="IKD76" s="880"/>
      <c r="IKE76" s="880"/>
      <c r="IKF76" s="880"/>
      <c r="IKG76" s="880"/>
      <c r="IKH76" s="880"/>
      <c r="IKI76" s="880"/>
      <c r="IKJ76" s="880"/>
      <c r="IKK76" s="880"/>
      <c r="IKL76" s="880"/>
      <c r="IKM76" s="880"/>
      <c r="IKN76" s="880"/>
      <c r="IKO76" s="880"/>
      <c r="IKP76" s="880"/>
      <c r="IKQ76" s="880"/>
      <c r="IKR76" s="880"/>
      <c r="IKS76" s="880"/>
      <c r="IKT76" s="880"/>
      <c r="IKU76" s="880"/>
      <c r="IKV76" s="880"/>
      <c r="IKW76" s="880"/>
      <c r="IKX76" s="880"/>
      <c r="IKY76" s="880"/>
      <c r="IKZ76" s="880"/>
      <c r="ILA76" s="880"/>
      <c r="ILB76" s="880"/>
      <c r="ILC76" s="880"/>
      <c r="ILD76" s="880"/>
      <c r="ILE76" s="880"/>
      <c r="ILF76" s="880"/>
      <c r="ILG76" s="880"/>
      <c r="ILH76" s="880"/>
      <c r="ILI76" s="880"/>
      <c r="ILJ76" s="880"/>
      <c r="ILK76" s="880"/>
      <c r="ILL76" s="880"/>
      <c r="ILM76" s="880"/>
      <c r="ILN76" s="880"/>
      <c r="ILO76" s="880"/>
      <c r="ILP76" s="880"/>
      <c r="ILQ76" s="880"/>
      <c r="ILR76" s="880"/>
      <c r="ILS76" s="880"/>
      <c r="ILT76" s="880"/>
      <c r="ILU76" s="880"/>
      <c r="ILV76" s="880"/>
      <c r="ILW76" s="880"/>
      <c r="ILX76" s="880"/>
      <c r="ILY76" s="880"/>
      <c r="ILZ76" s="880"/>
      <c r="IMA76" s="880"/>
      <c r="IMB76" s="880"/>
      <c r="IMC76" s="880"/>
      <c r="IMD76" s="880"/>
      <c r="IME76" s="880"/>
      <c r="IMF76" s="880"/>
      <c r="IMG76" s="880"/>
      <c r="IMH76" s="880"/>
      <c r="IMI76" s="880"/>
      <c r="IMJ76" s="880"/>
      <c r="IMK76" s="880"/>
      <c r="IML76" s="880"/>
      <c r="IMM76" s="880"/>
      <c r="IMN76" s="880"/>
      <c r="IMO76" s="880"/>
      <c r="IMP76" s="880"/>
      <c r="IMQ76" s="880"/>
      <c r="IMR76" s="880"/>
      <c r="IMS76" s="880"/>
      <c r="IMT76" s="880"/>
      <c r="IMU76" s="880"/>
      <c r="IMV76" s="880"/>
      <c r="IMW76" s="880"/>
      <c r="IMX76" s="880"/>
      <c r="IMY76" s="880"/>
      <c r="IMZ76" s="880"/>
      <c r="INA76" s="880"/>
      <c r="INB76" s="880"/>
      <c r="INC76" s="880"/>
      <c r="IND76" s="880"/>
      <c r="INE76" s="880"/>
      <c r="INF76" s="880"/>
      <c r="ING76" s="880"/>
      <c r="INH76" s="880"/>
      <c r="INI76" s="880"/>
      <c r="INJ76" s="880"/>
      <c r="INK76" s="880"/>
      <c r="INL76" s="880"/>
      <c r="INM76" s="880"/>
      <c r="INN76" s="880"/>
      <c r="INO76" s="880"/>
      <c r="INP76" s="880"/>
      <c r="INQ76" s="880"/>
      <c r="INR76" s="880"/>
      <c r="INS76" s="880"/>
      <c r="INT76" s="880"/>
      <c r="INU76" s="880"/>
      <c r="INV76" s="880"/>
      <c r="INW76" s="880"/>
      <c r="INX76" s="880"/>
      <c r="INY76" s="880"/>
      <c r="INZ76" s="880"/>
      <c r="IOA76" s="880"/>
      <c r="IOB76" s="880"/>
      <c r="IOC76" s="880"/>
      <c r="IOD76" s="880"/>
      <c r="IOE76" s="880"/>
      <c r="IOF76" s="880"/>
      <c r="IOG76" s="880"/>
      <c r="IOH76" s="880"/>
      <c r="IOI76" s="880"/>
      <c r="IOJ76" s="880"/>
      <c r="IOK76" s="880"/>
      <c r="IOL76" s="880"/>
      <c r="IOM76" s="880"/>
      <c r="ION76" s="880"/>
      <c r="IOO76" s="880"/>
      <c r="IOP76" s="880"/>
      <c r="IOQ76" s="880"/>
      <c r="IOR76" s="880"/>
      <c r="IOS76" s="880"/>
      <c r="IOT76" s="880"/>
      <c r="IOU76" s="880"/>
      <c r="IOV76" s="880"/>
      <c r="IOW76" s="880"/>
      <c r="IOX76" s="880"/>
      <c r="IOY76" s="880"/>
      <c r="IOZ76" s="880"/>
      <c r="IPA76" s="880"/>
      <c r="IPB76" s="880"/>
      <c r="IPC76" s="880"/>
      <c r="IPD76" s="880"/>
      <c r="IPE76" s="880"/>
      <c r="IPF76" s="880"/>
      <c r="IPG76" s="880"/>
      <c r="IPH76" s="880"/>
      <c r="IPI76" s="880"/>
      <c r="IPJ76" s="880"/>
      <c r="IPK76" s="880"/>
      <c r="IPL76" s="880"/>
      <c r="IPM76" s="880"/>
      <c r="IPN76" s="880"/>
      <c r="IPO76" s="880"/>
      <c r="IPP76" s="880"/>
      <c r="IPQ76" s="880"/>
      <c r="IPR76" s="880"/>
      <c r="IPS76" s="880"/>
      <c r="IPT76" s="880"/>
      <c r="IPU76" s="880"/>
      <c r="IPV76" s="880"/>
      <c r="IPW76" s="880"/>
      <c r="IPX76" s="880"/>
      <c r="IPY76" s="880"/>
      <c r="IPZ76" s="880"/>
      <c r="IQA76" s="880"/>
      <c r="IQB76" s="880"/>
      <c r="IQC76" s="880"/>
      <c r="IQD76" s="880"/>
      <c r="IQE76" s="880"/>
      <c r="IQF76" s="880"/>
      <c r="IQG76" s="880"/>
      <c r="IQH76" s="880"/>
      <c r="IQI76" s="880"/>
      <c r="IQJ76" s="880"/>
      <c r="IQK76" s="880"/>
      <c r="IQL76" s="880"/>
      <c r="IQM76" s="880"/>
      <c r="IQN76" s="880"/>
      <c r="IQO76" s="880"/>
      <c r="IQP76" s="880"/>
      <c r="IQQ76" s="880"/>
      <c r="IQR76" s="880"/>
      <c r="IQS76" s="880"/>
      <c r="IQT76" s="880"/>
      <c r="IQU76" s="880"/>
      <c r="IQV76" s="880"/>
      <c r="IQW76" s="880"/>
      <c r="IQX76" s="880"/>
      <c r="IQY76" s="880"/>
      <c r="IQZ76" s="880"/>
      <c r="IRA76" s="880"/>
      <c r="IRB76" s="880"/>
      <c r="IRC76" s="880"/>
      <c r="IRD76" s="880"/>
      <c r="IRE76" s="880"/>
      <c r="IRF76" s="880"/>
      <c r="IRG76" s="880"/>
      <c r="IRH76" s="880"/>
      <c r="IRI76" s="880"/>
      <c r="IRJ76" s="880"/>
      <c r="IRK76" s="880"/>
      <c r="IRL76" s="880"/>
      <c r="IRM76" s="880"/>
      <c r="IRN76" s="880"/>
      <c r="IRO76" s="880"/>
      <c r="IRP76" s="880"/>
      <c r="IRQ76" s="880"/>
      <c r="IRR76" s="880"/>
      <c r="IRS76" s="880"/>
      <c r="IRT76" s="880"/>
      <c r="IRU76" s="880"/>
      <c r="IRV76" s="880"/>
      <c r="IRW76" s="880"/>
      <c r="IRX76" s="880"/>
      <c r="IRY76" s="880"/>
      <c r="IRZ76" s="880"/>
      <c r="ISA76" s="880"/>
      <c r="ISB76" s="880"/>
      <c r="ISC76" s="880"/>
      <c r="ISD76" s="880"/>
      <c r="ISE76" s="880"/>
      <c r="ISF76" s="880"/>
      <c r="ISG76" s="880"/>
      <c r="ISH76" s="880"/>
      <c r="ISI76" s="880"/>
      <c r="ISJ76" s="880"/>
      <c r="ISK76" s="880"/>
      <c r="ISL76" s="880"/>
      <c r="ISM76" s="880"/>
      <c r="ISN76" s="880"/>
      <c r="ISO76" s="880"/>
      <c r="ISP76" s="880"/>
      <c r="ISQ76" s="880"/>
      <c r="ISR76" s="880"/>
      <c r="ISS76" s="880"/>
      <c r="IST76" s="880"/>
      <c r="ISU76" s="880"/>
      <c r="ISV76" s="880"/>
      <c r="ISW76" s="880"/>
      <c r="ISX76" s="880"/>
      <c r="ISY76" s="880"/>
      <c r="ISZ76" s="880"/>
      <c r="ITA76" s="880"/>
      <c r="ITB76" s="880"/>
      <c r="ITC76" s="880"/>
      <c r="ITD76" s="880"/>
      <c r="ITE76" s="880"/>
      <c r="ITF76" s="880"/>
      <c r="ITG76" s="880"/>
      <c r="ITH76" s="880"/>
      <c r="ITI76" s="880"/>
      <c r="ITJ76" s="880"/>
      <c r="ITK76" s="880"/>
      <c r="ITL76" s="880"/>
      <c r="ITM76" s="880"/>
      <c r="ITN76" s="880"/>
      <c r="ITO76" s="880"/>
      <c r="ITP76" s="880"/>
      <c r="ITQ76" s="880"/>
      <c r="ITR76" s="880"/>
      <c r="ITS76" s="880"/>
      <c r="ITT76" s="880"/>
      <c r="ITU76" s="880"/>
      <c r="ITV76" s="880"/>
      <c r="ITW76" s="880"/>
      <c r="ITX76" s="880"/>
      <c r="ITY76" s="880"/>
      <c r="ITZ76" s="880"/>
      <c r="IUA76" s="880"/>
      <c r="IUB76" s="880"/>
      <c r="IUC76" s="880"/>
      <c r="IUD76" s="880"/>
      <c r="IUE76" s="880"/>
      <c r="IUF76" s="880"/>
      <c r="IUG76" s="880"/>
      <c r="IUH76" s="880"/>
      <c r="IUI76" s="880"/>
      <c r="IUJ76" s="880"/>
      <c r="IUK76" s="880"/>
      <c r="IUL76" s="880"/>
      <c r="IUM76" s="880"/>
      <c r="IUN76" s="880"/>
      <c r="IUO76" s="880"/>
      <c r="IUP76" s="880"/>
      <c r="IUQ76" s="880"/>
      <c r="IUR76" s="880"/>
      <c r="IUS76" s="880"/>
      <c r="IUT76" s="880"/>
      <c r="IUU76" s="880"/>
      <c r="IUV76" s="880"/>
      <c r="IUW76" s="880"/>
      <c r="IUX76" s="880"/>
      <c r="IUY76" s="880"/>
      <c r="IUZ76" s="880"/>
      <c r="IVA76" s="880"/>
      <c r="IVB76" s="880"/>
      <c r="IVC76" s="880"/>
      <c r="IVD76" s="880"/>
      <c r="IVE76" s="880"/>
      <c r="IVF76" s="880"/>
      <c r="IVG76" s="880"/>
      <c r="IVH76" s="880"/>
      <c r="IVI76" s="880"/>
      <c r="IVJ76" s="880"/>
      <c r="IVK76" s="880"/>
      <c r="IVL76" s="880"/>
      <c r="IVM76" s="880"/>
      <c r="IVN76" s="880"/>
      <c r="IVO76" s="880"/>
      <c r="IVP76" s="880"/>
      <c r="IVQ76" s="880"/>
      <c r="IVR76" s="880"/>
      <c r="IVS76" s="880"/>
      <c r="IVT76" s="880"/>
      <c r="IVU76" s="880"/>
      <c r="IVV76" s="880"/>
      <c r="IVW76" s="880"/>
      <c r="IVX76" s="880"/>
      <c r="IVY76" s="880"/>
      <c r="IVZ76" s="880"/>
      <c r="IWA76" s="880"/>
      <c r="IWB76" s="880"/>
      <c r="IWC76" s="880"/>
      <c r="IWD76" s="880"/>
      <c r="IWE76" s="880"/>
      <c r="IWF76" s="880"/>
      <c r="IWG76" s="880"/>
      <c r="IWH76" s="880"/>
      <c r="IWI76" s="880"/>
      <c r="IWJ76" s="880"/>
      <c r="IWK76" s="880"/>
      <c r="IWL76" s="880"/>
      <c r="IWM76" s="880"/>
      <c r="IWN76" s="880"/>
      <c r="IWO76" s="880"/>
      <c r="IWP76" s="880"/>
      <c r="IWQ76" s="880"/>
      <c r="IWR76" s="880"/>
      <c r="IWS76" s="880"/>
      <c r="IWT76" s="880"/>
      <c r="IWU76" s="880"/>
      <c r="IWV76" s="880"/>
      <c r="IWW76" s="880"/>
      <c r="IWX76" s="880"/>
      <c r="IWY76" s="880"/>
      <c r="IWZ76" s="880"/>
      <c r="IXA76" s="880"/>
      <c r="IXB76" s="880"/>
      <c r="IXC76" s="880"/>
      <c r="IXD76" s="880"/>
      <c r="IXE76" s="880"/>
      <c r="IXF76" s="880"/>
      <c r="IXG76" s="880"/>
      <c r="IXH76" s="880"/>
      <c r="IXI76" s="880"/>
      <c r="IXJ76" s="880"/>
      <c r="IXK76" s="880"/>
      <c r="IXL76" s="880"/>
      <c r="IXM76" s="880"/>
      <c r="IXN76" s="880"/>
      <c r="IXO76" s="880"/>
      <c r="IXP76" s="880"/>
      <c r="IXQ76" s="880"/>
      <c r="IXR76" s="880"/>
      <c r="IXS76" s="880"/>
      <c r="IXT76" s="880"/>
      <c r="IXU76" s="880"/>
      <c r="IXV76" s="880"/>
      <c r="IXW76" s="880"/>
      <c r="IXX76" s="880"/>
      <c r="IXY76" s="880"/>
      <c r="IXZ76" s="880"/>
      <c r="IYA76" s="880"/>
      <c r="IYB76" s="880"/>
      <c r="IYC76" s="880"/>
      <c r="IYD76" s="880"/>
      <c r="IYE76" s="880"/>
      <c r="IYF76" s="880"/>
      <c r="IYG76" s="880"/>
      <c r="IYH76" s="880"/>
      <c r="IYI76" s="880"/>
      <c r="IYJ76" s="880"/>
      <c r="IYK76" s="880"/>
      <c r="IYL76" s="880"/>
      <c r="IYM76" s="880"/>
      <c r="IYN76" s="880"/>
      <c r="IYO76" s="880"/>
      <c r="IYP76" s="880"/>
      <c r="IYQ76" s="880"/>
      <c r="IYR76" s="880"/>
      <c r="IYS76" s="880"/>
      <c r="IYT76" s="880"/>
      <c r="IYU76" s="880"/>
      <c r="IYV76" s="880"/>
      <c r="IYW76" s="880"/>
      <c r="IYX76" s="880"/>
      <c r="IYY76" s="880"/>
      <c r="IYZ76" s="880"/>
      <c r="IZA76" s="880"/>
      <c r="IZB76" s="880"/>
      <c r="IZC76" s="880"/>
      <c r="IZD76" s="880"/>
      <c r="IZE76" s="880"/>
      <c r="IZF76" s="880"/>
      <c r="IZG76" s="880"/>
      <c r="IZH76" s="880"/>
      <c r="IZI76" s="880"/>
      <c r="IZJ76" s="880"/>
      <c r="IZK76" s="880"/>
      <c r="IZL76" s="880"/>
      <c r="IZM76" s="880"/>
      <c r="IZN76" s="880"/>
      <c r="IZO76" s="880"/>
      <c r="IZP76" s="880"/>
      <c r="IZQ76" s="880"/>
      <c r="IZR76" s="880"/>
      <c r="IZS76" s="880"/>
      <c r="IZT76" s="880"/>
      <c r="IZU76" s="880"/>
      <c r="IZV76" s="880"/>
      <c r="IZW76" s="880"/>
      <c r="IZX76" s="880"/>
      <c r="IZY76" s="880"/>
      <c r="IZZ76" s="880"/>
      <c r="JAA76" s="880"/>
      <c r="JAB76" s="880"/>
      <c r="JAC76" s="880"/>
      <c r="JAD76" s="880"/>
      <c r="JAE76" s="880"/>
      <c r="JAF76" s="880"/>
      <c r="JAG76" s="880"/>
      <c r="JAH76" s="880"/>
      <c r="JAI76" s="880"/>
      <c r="JAJ76" s="880"/>
      <c r="JAK76" s="880"/>
      <c r="JAL76" s="880"/>
      <c r="JAM76" s="880"/>
      <c r="JAN76" s="880"/>
      <c r="JAO76" s="880"/>
      <c r="JAP76" s="880"/>
      <c r="JAQ76" s="880"/>
      <c r="JAR76" s="880"/>
      <c r="JAS76" s="880"/>
      <c r="JAT76" s="880"/>
      <c r="JAU76" s="880"/>
      <c r="JAV76" s="880"/>
      <c r="JAW76" s="880"/>
      <c r="JAX76" s="880"/>
      <c r="JAY76" s="880"/>
      <c r="JAZ76" s="880"/>
      <c r="JBA76" s="880"/>
      <c r="JBB76" s="880"/>
      <c r="JBC76" s="880"/>
      <c r="JBD76" s="880"/>
      <c r="JBE76" s="880"/>
      <c r="JBF76" s="880"/>
      <c r="JBG76" s="880"/>
      <c r="JBH76" s="880"/>
      <c r="JBI76" s="880"/>
      <c r="JBJ76" s="880"/>
      <c r="JBK76" s="880"/>
      <c r="JBL76" s="880"/>
      <c r="JBM76" s="880"/>
      <c r="JBN76" s="880"/>
      <c r="JBO76" s="880"/>
      <c r="JBP76" s="880"/>
      <c r="JBQ76" s="880"/>
      <c r="JBR76" s="880"/>
      <c r="JBS76" s="880"/>
      <c r="JBT76" s="880"/>
      <c r="JBU76" s="880"/>
      <c r="JBV76" s="880"/>
      <c r="JBW76" s="880"/>
      <c r="JBX76" s="880"/>
      <c r="JBY76" s="880"/>
      <c r="JBZ76" s="880"/>
      <c r="JCA76" s="880"/>
      <c r="JCB76" s="880"/>
      <c r="JCC76" s="880"/>
      <c r="JCD76" s="880"/>
      <c r="JCE76" s="880"/>
      <c r="JCF76" s="880"/>
      <c r="JCG76" s="880"/>
      <c r="JCH76" s="880"/>
      <c r="JCI76" s="880"/>
      <c r="JCJ76" s="880"/>
      <c r="JCK76" s="880"/>
      <c r="JCL76" s="880"/>
      <c r="JCM76" s="880"/>
      <c r="JCN76" s="880"/>
      <c r="JCO76" s="880"/>
      <c r="JCP76" s="880"/>
      <c r="JCQ76" s="880"/>
      <c r="JCR76" s="880"/>
      <c r="JCS76" s="880"/>
      <c r="JCT76" s="880"/>
      <c r="JCU76" s="880"/>
      <c r="JCV76" s="880"/>
      <c r="JCW76" s="880"/>
      <c r="JCX76" s="880"/>
      <c r="JCY76" s="880"/>
      <c r="JCZ76" s="880"/>
      <c r="JDA76" s="880"/>
      <c r="JDB76" s="880"/>
      <c r="JDC76" s="880"/>
      <c r="JDD76" s="880"/>
      <c r="JDE76" s="880"/>
      <c r="JDF76" s="880"/>
      <c r="JDG76" s="880"/>
      <c r="JDH76" s="880"/>
      <c r="JDI76" s="880"/>
      <c r="JDJ76" s="880"/>
      <c r="JDK76" s="880"/>
      <c r="JDL76" s="880"/>
      <c r="JDM76" s="880"/>
      <c r="JDN76" s="880"/>
      <c r="JDO76" s="880"/>
      <c r="JDP76" s="880"/>
      <c r="JDQ76" s="880"/>
      <c r="JDR76" s="880"/>
      <c r="JDS76" s="880"/>
      <c r="JDT76" s="880"/>
      <c r="JDU76" s="880"/>
      <c r="JDV76" s="880"/>
      <c r="JDW76" s="880"/>
      <c r="JDX76" s="880"/>
      <c r="JDY76" s="880"/>
      <c r="JDZ76" s="880"/>
      <c r="JEA76" s="880"/>
      <c r="JEB76" s="880"/>
      <c r="JEC76" s="880"/>
      <c r="JED76" s="880"/>
      <c r="JEE76" s="880"/>
      <c r="JEF76" s="880"/>
      <c r="JEG76" s="880"/>
      <c r="JEH76" s="880"/>
      <c r="JEI76" s="880"/>
      <c r="JEJ76" s="880"/>
      <c r="JEK76" s="880"/>
      <c r="JEL76" s="880"/>
      <c r="JEM76" s="880"/>
      <c r="JEN76" s="880"/>
      <c r="JEO76" s="880"/>
      <c r="JEP76" s="880"/>
      <c r="JEQ76" s="880"/>
      <c r="JER76" s="880"/>
      <c r="JES76" s="880"/>
      <c r="JET76" s="880"/>
      <c r="JEU76" s="880"/>
      <c r="JEV76" s="880"/>
      <c r="JEW76" s="880"/>
      <c r="JEX76" s="880"/>
      <c r="JEY76" s="880"/>
      <c r="JEZ76" s="880"/>
      <c r="JFA76" s="880"/>
      <c r="JFB76" s="880"/>
      <c r="JFC76" s="880"/>
      <c r="JFD76" s="880"/>
      <c r="JFE76" s="880"/>
      <c r="JFF76" s="880"/>
      <c r="JFG76" s="880"/>
      <c r="JFH76" s="880"/>
      <c r="JFI76" s="880"/>
      <c r="JFJ76" s="880"/>
      <c r="JFK76" s="880"/>
      <c r="JFL76" s="880"/>
      <c r="JFM76" s="880"/>
      <c r="JFN76" s="880"/>
      <c r="JFO76" s="880"/>
      <c r="JFP76" s="880"/>
      <c r="JFQ76" s="880"/>
      <c r="JFR76" s="880"/>
      <c r="JFS76" s="880"/>
      <c r="JFT76" s="880"/>
      <c r="JFU76" s="880"/>
      <c r="JFV76" s="880"/>
      <c r="JFW76" s="880"/>
      <c r="JFX76" s="880"/>
      <c r="JFY76" s="880"/>
      <c r="JFZ76" s="880"/>
      <c r="JGA76" s="880"/>
      <c r="JGB76" s="880"/>
      <c r="JGC76" s="880"/>
      <c r="JGD76" s="880"/>
      <c r="JGE76" s="880"/>
      <c r="JGF76" s="880"/>
      <c r="JGG76" s="880"/>
      <c r="JGH76" s="880"/>
      <c r="JGI76" s="880"/>
      <c r="JGJ76" s="880"/>
      <c r="JGK76" s="880"/>
      <c r="JGL76" s="880"/>
      <c r="JGM76" s="880"/>
      <c r="JGN76" s="880"/>
      <c r="JGO76" s="880"/>
      <c r="JGP76" s="880"/>
      <c r="JGQ76" s="880"/>
      <c r="JGR76" s="880"/>
      <c r="JGS76" s="880"/>
      <c r="JGT76" s="880"/>
      <c r="JGU76" s="880"/>
      <c r="JGV76" s="880"/>
      <c r="JGW76" s="880"/>
      <c r="JGX76" s="880"/>
      <c r="JGY76" s="880"/>
      <c r="JGZ76" s="880"/>
      <c r="JHA76" s="880"/>
      <c r="JHB76" s="880"/>
      <c r="JHC76" s="880"/>
      <c r="JHD76" s="880"/>
      <c r="JHE76" s="880"/>
      <c r="JHF76" s="880"/>
      <c r="JHG76" s="880"/>
      <c r="JHH76" s="880"/>
      <c r="JHI76" s="880"/>
      <c r="JHJ76" s="880"/>
      <c r="JHK76" s="880"/>
      <c r="JHL76" s="880"/>
      <c r="JHM76" s="880"/>
      <c r="JHN76" s="880"/>
      <c r="JHO76" s="880"/>
      <c r="JHP76" s="880"/>
      <c r="JHQ76" s="880"/>
      <c r="JHR76" s="880"/>
      <c r="JHS76" s="880"/>
      <c r="JHT76" s="880"/>
      <c r="JHU76" s="880"/>
      <c r="JHV76" s="880"/>
      <c r="JHW76" s="880"/>
      <c r="JHX76" s="880"/>
      <c r="JHY76" s="880"/>
      <c r="JHZ76" s="880"/>
      <c r="JIA76" s="880"/>
      <c r="JIB76" s="880"/>
      <c r="JIC76" s="880"/>
      <c r="JID76" s="880"/>
      <c r="JIE76" s="880"/>
      <c r="JIF76" s="880"/>
      <c r="JIG76" s="880"/>
      <c r="JIH76" s="880"/>
      <c r="JII76" s="880"/>
      <c r="JIJ76" s="880"/>
      <c r="JIK76" s="880"/>
      <c r="JIL76" s="880"/>
      <c r="JIM76" s="880"/>
      <c r="JIN76" s="880"/>
      <c r="JIO76" s="880"/>
      <c r="JIP76" s="880"/>
      <c r="JIQ76" s="880"/>
      <c r="JIR76" s="880"/>
      <c r="JIS76" s="880"/>
      <c r="JIT76" s="880"/>
      <c r="JIU76" s="880"/>
      <c r="JIV76" s="880"/>
      <c r="JIW76" s="880"/>
      <c r="JIX76" s="880"/>
      <c r="JIY76" s="880"/>
      <c r="JIZ76" s="880"/>
      <c r="JJA76" s="880"/>
      <c r="JJB76" s="880"/>
      <c r="JJC76" s="880"/>
      <c r="JJD76" s="880"/>
      <c r="JJE76" s="880"/>
      <c r="JJF76" s="880"/>
      <c r="JJG76" s="880"/>
      <c r="JJH76" s="880"/>
      <c r="JJI76" s="880"/>
      <c r="JJJ76" s="880"/>
      <c r="JJK76" s="880"/>
      <c r="JJL76" s="880"/>
      <c r="JJM76" s="880"/>
      <c r="JJN76" s="880"/>
      <c r="JJO76" s="880"/>
      <c r="JJP76" s="880"/>
      <c r="JJQ76" s="880"/>
      <c r="JJR76" s="880"/>
      <c r="JJS76" s="880"/>
      <c r="JJT76" s="880"/>
      <c r="JJU76" s="880"/>
      <c r="JJV76" s="880"/>
      <c r="JJW76" s="880"/>
      <c r="JJX76" s="880"/>
      <c r="JJY76" s="880"/>
      <c r="JJZ76" s="880"/>
      <c r="JKA76" s="880"/>
      <c r="JKB76" s="880"/>
      <c r="JKC76" s="880"/>
      <c r="JKD76" s="880"/>
      <c r="JKE76" s="880"/>
      <c r="JKF76" s="880"/>
      <c r="JKG76" s="880"/>
      <c r="JKH76" s="880"/>
      <c r="JKI76" s="880"/>
      <c r="JKJ76" s="880"/>
      <c r="JKK76" s="880"/>
      <c r="JKL76" s="880"/>
      <c r="JKM76" s="880"/>
      <c r="JKN76" s="880"/>
      <c r="JKO76" s="880"/>
      <c r="JKP76" s="880"/>
      <c r="JKQ76" s="880"/>
      <c r="JKR76" s="880"/>
      <c r="JKS76" s="880"/>
      <c r="JKT76" s="880"/>
      <c r="JKU76" s="880"/>
      <c r="JKV76" s="880"/>
      <c r="JKW76" s="880"/>
      <c r="JKX76" s="880"/>
      <c r="JKY76" s="880"/>
      <c r="JKZ76" s="880"/>
      <c r="JLA76" s="880"/>
      <c r="JLB76" s="880"/>
      <c r="JLC76" s="880"/>
      <c r="JLD76" s="880"/>
      <c r="JLE76" s="880"/>
      <c r="JLF76" s="880"/>
      <c r="JLG76" s="880"/>
      <c r="JLH76" s="880"/>
      <c r="JLI76" s="880"/>
      <c r="JLJ76" s="880"/>
      <c r="JLK76" s="880"/>
      <c r="JLL76" s="880"/>
      <c r="JLM76" s="880"/>
      <c r="JLN76" s="880"/>
      <c r="JLO76" s="880"/>
      <c r="JLP76" s="880"/>
      <c r="JLQ76" s="880"/>
      <c r="JLR76" s="880"/>
      <c r="JLS76" s="880"/>
      <c r="JLT76" s="880"/>
      <c r="JLU76" s="880"/>
      <c r="JLV76" s="880"/>
      <c r="JLW76" s="880"/>
      <c r="JLX76" s="880"/>
      <c r="JLY76" s="880"/>
      <c r="JLZ76" s="880"/>
      <c r="JMA76" s="880"/>
      <c r="JMB76" s="880"/>
      <c r="JMC76" s="880"/>
      <c r="JMD76" s="880"/>
      <c r="JME76" s="880"/>
      <c r="JMF76" s="880"/>
      <c r="JMG76" s="880"/>
      <c r="JMH76" s="880"/>
      <c r="JMI76" s="880"/>
      <c r="JMJ76" s="880"/>
      <c r="JMK76" s="880"/>
      <c r="JML76" s="880"/>
      <c r="JMM76" s="880"/>
      <c r="JMN76" s="880"/>
      <c r="JMO76" s="880"/>
      <c r="JMP76" s="880"/>
      <c r="JMQ76" s="880"/>
      <c r="JMR76" s="880"/>
      <c r="JMS76" s="880"/>
      <c r="JMT76" s="880"/>
      <c r="JMU76" s="880"/>
      <c r="JMV76" s="880"/>
      <c r="JMW76" s="880"/>
      <c r="JMX76" s="880"/>
      <c r="JMY76" s="880"/>
      <c r="JMZ76" s="880"/>
      <c r="JNA76" s="880"/>
      <c r="JNB76" s="880"/>
      <c r="JNC76" s="880"/>
      <c r="JND76" s="880"/>
      <c r="JNE76" s="880"/>
      <c r="JNF76" s="880"/>
      <c r="JNG76" s="880"/>
      <c r="JNH76" s="880"/>
      <c r="JNI76" s="880"/>
      <c r="JNJ76" s="880"/>
      <c r="JNK76" s="880"/>
      <c r="JNL76" s="880"/>
      <c r="JNM76" s="880"/>
      <c r="JNN76" s="880"/>
      <c r="JNO76" s="880"/>
      <c r="JNP76" s="880"/>
      <c r="JNQ76" s="880"/>
      <c r="JNR76" s="880"/>
      <c r="JNS76" s="880"/>
      <c r="JNT76" s="880"/>
      <c r="JNU76" s="880"/>
      <c r="JNV76" s="880"/>
      <c r="JNW76" s="880"/>
      <c r="JNX76" s="880"/>
      <c r="JNY76" s="880"/>
      <c r="JNZ76" s="880"/>
      <c r="JOA76" s="880"/>
      <c r="JOB76" s="880"/>
      <c r="JOC76" s="880"/>
      <c r="JOD76" s="880"/>
      <c r="JOE76" s="880"/>
      <c r="JOF76" s="880"/>
      <c r="JOG76" s="880"/>
      <c r="JOH76" s="880"/>
      <c r="JOI76" s="880"/>
      <c r="JOJ76" s="880"/>
      <c r="JOK76" s="880"/>
      <c r="JOL76" s="880"/>
      <c r="JOM76" s="880"/>
      <c r="JON76" s="880"/>
      <c r="JOO76" s="880"/>
      <c r="JOP76" s="880"/>
      <c r="JOQ76" s="880"/>
      <c r="JOS76" s="880"/>
      <c r="JOT76" s="880"/>
      <c r="JOU76" s="880"/>
      <c r="JOV76" s="880"/>
      <c r="JOW76" s="880"/>
      <c r="JOX76" s="880"/>
      <c r="JOY76" s="880"/>
      <c r="JOZ76" s="880"/>
      <c r="JPA76" s="880"/>
      <c r="JPB76" s="880"/>
      <c r="JPC76" s="880"/>
      <c r="JPD76" s="880"/>
      <c r="JPE76" s="880"/>
      <c r="JPF76" s="880"/>
      <c r="JPG76" s="880"/>
      <c r="JPH76" s="880"/>
      <c r="JPI76" s="880"/>
      <c r="JPJ76" s="880"/>
      <c r="JPK76" s="880"/>
      <c r="JPL76" s="880"/>
      <c r="JPM76" s="880"/>
      <c r="JPN76" s="880"/>
      <c r="JPO76" s="880"/>
      <c r="JPP76" s="880"/>
      <c r="JPQ76" s="880"/>
      <c r="JPR76" s="880"/>
      <c r="JPS76" s="880"/>
      <c r="JPT76" s="880"/>
      <c r="JPU76" s="880"/>
      <c r="JPV76" s="880"/>
      <c r="JPW76" s="880"/>
      <c r="JPX76" s="880"/>
      <c r="JPY76" s="880"/>
      <c r="JPZ76" s="880"/>
      <c r="JQA76" s="880"/>
      <c r="JQB76" s="880"/>
      <c r="JQC76" s="880"/>
      <c r="JQD76" s="880"/>
      <c r="JQE76" s="880"/>
      <c r="JQF76" s="880"/>
      <c r="JQG76" s="880"/>
      <c r="JQH76" s="880"/>
      <c r="JQI76" s="880"/>
      <c r="JQJ76" s="880"/>
      <c r="JQK76" s="880"/>
      <c r="JQL76" s="880"/>
      <c r="JQM76" s="880"/>
      <c r="JQN76" s="880"/>
      <c r="JQO76" s="880"/>
      <c r="JQP76" s="880"/>
      <c r="JQQ76" s="880"/>
      <c r="JQR76" s="880"/>
      <c r="JQS76" s="880"/>
      <c r="JQT76" s="880"/>
      <c r="JQU76" s="880"/>
      <c r="JQV76" s="880"/>
      <c r="JQW76" s="880"/>
      <c r="JQX76" s="880"/>
      <c r="JQY76" s="880"/>
      <c r="JQZ76" s="880"/>
      <c r="JRA76" s="880"/>
      <c r="JRB76" s="880"/>
      <c r="JRC76" s="880"/>
      <c r="JRD76" s="880"/>
      <c r="JRE76" s="880"/>
      <c r="JRF76" s="880"/>
      <c r="JRG76" s="880"/>
      <c r="JRH76" s="880"/>
      <c r="JRI76" s="880"/>
      <c r="JRJ76" s="880"/>
      <c r="JRK76" s="880"/>
      <c r="JRL76" s="880"/>
      <c r="JRM76" s="880"/>
      <c r="JRN76" s="880"/>
      <c r="JRO76" s="880"/>
      <c r="JRP76" s="880"/>
      <c r="JRQ76" s="880"/>
      <c r="JRR76" s="880"/>
      <c r="JRS76" s="880"/>
      <c r="JRT76" s="880"/>
      <c r="JRU76" s="880"/>
      <c r="JRV76" s="880"/>
      <c r="JRW76" s="880"/>
      <c r="JRX76" s="880"/>
      <c r="JRY76" s="880"/>
      <c r="JRZ76" s="880"/>
      <c r="JSA76" s="880"/>
      <c r="JSB76" s="880"/>
      <c r="JSC76" s="880"/>
      <c r="JSD76" s="880"/>
      <c r="JSE76" s="880"/>
      <c r="JSF76" s="880"/>
      <c r="JSG76" s="880"/>
      <c r="JSH76" s="880"/>
      <c r="JSI76" s="880"/>
      <c r="JSJ76" s="880"/>
      <c r="JSK76" s="880"/>
      <c r="JSL76" s="880"/>
      <c r="JSM76" s="880"/>
      <c r="JSN76" s="880"/>
      <c r="JSO76" s="880"/>
      <c r="JSP76" s="880"/>
      <c r="JSQ76" s="880"/>
      <c r="JSR76" s="880"/>
      <c r="JSS76" s="880"/>
      <c r="JST76" s="880"/>
      <c r="JSU76" s="880"/>
      <c r="JSV76" s="880"/>
      <c r="JSW76" s="880"/>
      <c r="JSX76" s="880"/>
      <c r="JSY76" s="880"/>
      <c r="JSZ76" s="880"/>
      <c r="JTA76" s="880"/>
      <c r="JTB76" s="880"/>
      <c r="JTC76" s="880"/>
      <c r="JTD76" s="880"/>
      <c r="JTE76" s="880"/>
      <c r="JTF76" s="880"/>
      <c r="JTG76" s="880"/>
      <c r="JTH76" s="880"/>
      <c r="JTI76" s="880"/>
      <c r="JTJ76" s="880"/>
      <c r="JTK76" s="880"/>
      <c r="JTL76" s="880"/>
      <c r="JTM76" s="880"/>
      <c r="JTN76" s="880"/>
      <c r="JTO76" s="880"/>
      <c r="JTP76" s="880"/>
      <c r="JTQ76" s="880"/>
      <c r="JTR76" s="880"/>
      <c r="JTS76" s="880"/>
      <c r="JTT76" s="880"/>
      <c r="JTU76" s="880"/>
      <c r="JTV76" s="880"/>
      <c r="JTW76" s="880"/>
      <c r="JTX76" s="880"/>
      <c r="JTY76" s="880"/>
      <c r="JTZ76" s="880"/>
      <c r="JUA76" s="880"/>
      <c r="JUB76" s="880"/>
      <c r="JUC76" s="880"/>
      <c r="JUD76" s="880"/>
      <c r="JUE76" s="880"/>
      <c r="JUF76" s="880"/>
      <c r="JUG76" s="880"/>
      <c r="JUH76" s="880"/>
      <c r="JUI76" s="880"/>
      <c r="JUJ76" s="880"/>
      <c r="JUK76" s="880"/>
      <c r="JUL76" s="880"/>
      <c r="JUM76" s="880"/>
      <c r="JUN76" s="880"/>
      <c r="JUO76" s="880"/>
      <c r="JUP76" s="880"/>
      <c r="JUQ76" s="880"/>
      <c r="JUR76" s="880"/>
      <c r="JUS76" s="880"/>
      <c r="JUT76" s="880"/>
      <c r="JUU76" s="880"/>
      <c r="JUV76" s="880"/>
      <c r="JUW76" s="880"/>
      <c r="JUX76" s="880"/>
      <c r="JUY76" s="880"/>
      <c r="JUZ76" s="880"/>
      <c r="JVA76" s="880"/>
      <c r="JVB76" s="880"/>
      <c r="JVC76" s="880"/>
      <c r="JVD76" s="880"/>
      <c r="JVE76" s="880"/>
      <c r="JVF76" s="880"/>
      <c r="JVG76" s="880"/>
      <c r="JVH76" s="880"/>
      <c r="JVI76" s="880"/>
      <c r="JVJ76" s="880"/>
      <c r="JVK76" s="880"/>
      <c r="JVL76" s="880"/>
      <c r="JVM76" s="880"/>
      <c r="JVN76" s="880"/>
      <c r="JVO76" s="880"/>
      <c r="JVP76" s="880"/>
      <c r="JVQ76" s="880"/>
      <c r="JVR76" s="880"/>
      <c r="JVS76" s="880"/>
      <c r="JVT76" s="880"/>
      <c r="JVU76" s="880"/>
      <c r="JVV76" s="880"/>
      <c r="JVW76" s="880"/>
      <c r="JVX76" s="880"/>
      <c r="JVY76" s="880"/>
      <c r="JVZ76" s="880"/>
      <c r="JWA76" s="880"/>
      <c r="JWB76" s="880"/>
      <c r="JWC76" s="880"/>
      <c r="JWD76" s="880"/>
      <c r="JWE76" s="880"/>
      <c r="JWF76" s="880"/>
      <c r="JWG76" s="880"/>
      <c r="JWH76" s="880"/>
      <c r="JWI76" s="880"/>
      <c r="JWJ76" s="880"/>
      <c r="JWK76" s="880"/>
      <c r="JWL76" s="880"/>
      <c r="JWM76" s="880"/>
      <c r="JWN76" s="880"/>
      <c r="JWO76" s="880"/>
      <c r="JWP76" s="880"/>
      <c r="JWQ76" s="880"/>
      <c r="JWR76" s="880"/>
      <c r="JWS76" s="880"/>
      <c r="JWT76" s="880"/>
      <c r="JWU76" s="880"/>
      <c r="JWV76" s="880"/>
      <c r="JWW76" s="880"/>
      <c r="JWX76" s="880"/>
      <c r="JWY76" s="880"/>
      <c r="JWZ76" s="880"/>
      <c r="JXA76" s="880"/>
      <c r="JXB76" s="880"/>
      <c r="JXC76" s="880"/>
      <c r="JXD76" s="880"/>
      <c r="JXE76" s="880"/>
      <c r="JXF76" s="880"/>
      <c r="JXG76" s="880"/>
      <c r="JXH76" s="880"/>
      <c r="JXI76" s="880"/>
      <c r="JXJ76" s="880"/>
      <c r="JXK76" s="880"/>
      <c r="JXL76" s="880"/>
      <c r="JXM76" s="880"/>
      <c r="JXN76" s="880"/>
      <c r="JXO76" s="880"/>
      <c r="JXP76" s="880"/>
      <c r="JXQ76" s="880"/>
      <c r="JXR76" s="880"/>
      <c r="JXS76" s="880"/>
      <c r="JXT76" s="880"/>
      <c r="JXU76" s="880"/>
      <c r="JXV76" s="880"/>
      <c r="JXW76" s="880"/>
      <c r="JXX76" s="880"/>
      <c r="JXY76" s="880"/>
      <c r="JXZ76" s="880"/>
      <c r="JYA76" s="880"/>
      <c r="JYB76" s="880"/>
      <c r="JYC76" s="880"/>
      <c r="JYD76" s="880"/>
      <c r="JYE76" s="880"/>
      <c r="JYF76" s="880"/>
      <c r="JYG76" s="880"/>
      <c r="JYH76" s="880"/>
      <c r="JYI76" s="880"/>
      <c r="JYJ76" s="880"/>
      <c r="JYK76" s="880"/>
      <c r="JYL76" s="880"/>
      <c r="JYM76" s="880"/>
      <c r="JYN76" s="880"/>
      <c r="JYO76" s="880"/>
      <c r="JYP76" s="880"/>
      <c r="JYQ76" s="880"/>
      <c r="JYR76" s="880"/>
      <c r="JYS76" s="880"/>
      <c r="JYT76" s="880"/>
      <c r="JYU76" s="880"/>
      <c r="JYV76" s="880"/>
      <c r="JYW76" s="880"/>
      <c r="JYX76" s="880"/>
      <c r="JYY76" s="880"/>
      <c r="JYZ76" s="880"/>
      <c r="JZA76" s="880"/>
      <c r="JZB76" s="880"/>
      <c r="JZC76" s="880"/>
      <c r="JZD76" s="880"/>
      <c r="JZE76" s="880"/>
      <c r="JZF76" s="880"/>
      <c r="JZG76" s="880"/>
      <c r="JZH76" s="880"/>
      <c r="JZI76" s="880"/>
      <c r="JZJ76" s="880"/>
      <c r="JZK76" s="880"/>
      <c r="JZL76" s="880"/>
      <c r="JZM76" s="880"/>
      <c r="JZN76" s="880"/>
      <c r="JZO76" s="880"/>
      <c r="JZP76" s="880"/>
      <c r="JZQ76" s="880"/>
      <c r="JZR76" s="880"/>
      <c r="JZS76" s="880"/>
      <c r="JZT76" s="880"/>
      <c r="JZU76" s="880"/>
      <c r="JZV76" s="880"/>
      <c r="JZW76" s="880"/>
      <c r="JZX76" s="880"/>
      <c r="JZY76" s="880"/>
      <c r="JZZ76" s="880"/>
      <c r="KAA76" s="880"/>
      <c r="KAB76" s="880"/>
      <c r="KAC76" s="880"/>
      <c r="KAD76" s="880"/>
      <c r="KAE76" s="880"/>
      <c r="KAF76" s="880"/>
      <c r="KAG76" s="880"/>
      <c r="KAH76" s="880"/>
      <c r="KAI76" s="880"/>
      <c r="KAJ76" s="880"/>
      <c r="KAK76" s="880"/>
      <c r="KAL76" s="880"/>
      <c r="KAM76" s="880"/>
      <c r="KAN76" s="880"/>
      <c r="KAO76" s="880"/>
      <c r="KAP76" s="880"/>
      <c r="KAQ76" s="880"/>
      <c r="KAR76" s="880"/>
      <c r="KAS76" s="880"/>
      <c r="KAT76" s="880"/>
      <c r="KAU76" s="880"/>
      <c r="KAV76" s="880"/>
      <c r="KAW76" s="880"/>
      <c r="KAX76" s="880"/>
      <c r="KAY76" s="880"/>
      <c r="KAZ76" s="880"/>
      <c r="KBA76" s="880"/>
      <c r="KBB76" s="880"/>
      <c r="KBC76" s="880"/>
      <c r="KBD76" s="880"/>
      <c r="KBE76" s="880"/>
      <c r="KBF76" s="880"/>
      <c r="KBG76" s="880"/>
      <c r="KBH76" s="880"/>
      <c r="KBI76" s="880"/>
      <c r="KBJ76" s="880"/>
      <c r="KBK76" s="880"/>
      <c r="KBL76" s="880"/>
      <c r="KBM76" s="880"/>
      <c r="KBN76" s="880"/>
      <c r="KBO76" s="880"/>
      <c r="KBP76" s="880"/>
      <c r="KBQ76" s="880"/>
      <c r="KBR76" s="880"/>
      <c r="KBS76" s="880"/>
      <c r="KBT76" s="880"/>
      <c r="KBU76" s="880"/>
      <c r="KBV76" s="880"/>
      <c r="KBW76" s="880"/>
      <c r="KBX76" s="880"/>
      <c r="KBY76" s="880"/>
      <c r="KBZ76" s="880"/>
      <c r="KCA76" s="880"/>
      <c r="KCB76" s="880"/>
      <c r="KCC76" s="880"/>
      <c r="KCD76" s="880"/>
      <c r="KCE76" s="880"/>
      <c r="KCF76" s="880"/>
      <c r="KCG76" s="880"/>
      <c r="KCH76" s="880"/>
      <c r="KCI76" s="880"/>
      <c r="KCJ76" s="880"/>
      <c r="KCK76" s="880"/>
      <c r="KCL76" s="880"/>
      <c r="KCM76" s="880"/>
      <c r="KCN76" s="880"/>
      <c r="KCO76" s="880"/>
      <c r="KCP76" s="880"/>
      <c r="KCQ76" s="880"/>
      <c r="KCR76" s="880"/>
      <c r="KCS76" s="880"/>
      <c r="KCT76" s="880"/>
      <c r="KCU76" s="880"/>
      <c r="KCV76" s="880"/>
      <c r="KCW76" s="880"/>
      <c r="KCX76" s="880"/>
      <c r="KCY76" s="880"/>
      <c r="KCZ76" s="880"/>
      <c r="KDA76" s="880"/>
      <c r="KDB76" s="880"/>
      <c r="KDC76" s="880"/>
      <c r="KDD76" s="880"/>
      <c r="KDE76" s="880"/>
      <c r="KDF76" s="880"/>
      <c r="KDG76" s="880"/>
      <c r="KDH76" s="880"/>
      <c r="KDI76" s="880"/>
      <c r="KDJ76" s="880"/>
      <c r="KDK76" s="880"/>
      <c r="KDL76" s="880"/>
      <c r="KDM76" s="880"/>
      <c r="KDN76" s="880"/>
      <c r="KDO76" s="880"/>
      <c r="KDP76" s="880"/>
      <c r="KDQ76" s="880"/>
      <c r="KDR76" s="880"/>
      <c r="KDS76" s="880"/>
      <c r="KDT76" s="880"/>
      <c r="KDU76" s="880"/>
      <c r="KDV76" s="880"/>
      <c r="KDW76" s="880"/>
      <c r="KDX76" s="880"/>
      <c r="KDY76" s="880"/>
      <c r="KDZ76" s="880"/>
      <c r="KEA76" s="880"/>
      <c r="KEB76" s="880"/>
      <c r="KEC76" s="880"/>
      <c r="KED76" s="880"/>
      <c r="KEE76" s="880"/>
      <c r="KEF76" s="880"/>
      <c r="KEG76" s="880"/>
      <c r="KEH76" s="880"/>
      <c r="KEI76" s="880"/>
      <c r="KEJ76" s="880"/>
      <c r="KEK76" s="880"/>
      <c r="KEL76" s="880"/>
      <c r="KEM76" s="880"/>
      <c r="KEN76" s="880"/>
      <c r="KEO76" s="880"/>
      <c r="KEP76" s="880"/>
      <c r="KEQ76" s="880"/>
      <c r="KER76" s="880"/>
      <c r="KES76" s="880"/>
      <c r="KET76" s="880"/>
      <c r="KEU76" s="880"/>
      <c r="KEV76" s="880"/>
      <c r="KEW76" s="880"/>
      <c r="KEX76" s="880"/>
      <c r="KEY76" s="880"/>
      <c r="KEZ76" s="880"/>
      <c r="KFA76" s="880"/>
      <c r="KFB76" s="880"/>
      <c r="KFC76" s="880"/>
      <c r="KFD76" s="880"/>
      <c r="KFE76" s="880"/>
      <c r="KFF76" s="880"/>
      <c r="KFG76" s="880"/>
      <c r="KFH76" s="880"/>
      <c r="KFI76" s="880"/>
      <c r="KFJ76" s="880"/>
      <c r="KFK76" s="880"/>
      <c r="KFL76" s="880"/>
      <c r="KFM76" s="880"/>
      <c r="KFN76" s="880"/>
      <c r="KFO76" s="880"/>
      <c r="KFP76" s="880"/>
      <c r="KFQ76" s="880"/>
      <c r="KFR76" s="880"/>
      <c r="KFS76" s="880"/>
      <c r="KFT76" s="880"/>
      <c r="KFU76" s="880"/>
      <c r="KFV76" s="880"/>
      <c r="KFW76" s="880"/>
      <c r="KFX76" s="880"/>
      <c r="KFY76" s="880"/>
      <c r="KFZ76" s="880"/>
      <c r="KGA76" s="880"/>
      <c r="KGB76" s="880"/>
      <c r="KGC76" s="880"/>
      <c r="KGD76" s="880"/>
      <c r="KGE76" s="880"/>
      <c r="KGF76" s="880"/>
      <c r="KGG76" s="880"/>
      <c r="KGH76" s="880"/>
      <c r="KGI76" s="880"/>
      <c r="KGJ76" s="880"/>
      <c r="KGK76" s="880"/>
      <c r="KGL76" s="880"/>
      <c r="KGM76" s="880"/>
      <c r="KGN76" s="880"/>
      <c r="KGO76" s="880"/>
      <c r="KGP76" s="880"/>
      <c r="KGQ76" s="880"/>
      <c r="KGR76" s="880"/>
      <c r="KGS76" s="880"/>
      <c r="KGT76" s="880"/>
      <c r="KGU76" s="880"/>
      <c r="KGV76" s="880"/>
      <c r="KGW76" s="880"/>
      <c r="KGX76" s="880"/>
      <c r="KGY76" s="880"/>
      <c r="KGZ76" s="880"/>
      <c r="KHA76" s="880"/>
      <c r="KHB76" s="880"/>
      <c r="KHC76" s="880"/>
      <c r="KHD76" s="880"/>
      <c r="KHE76" s="880"/>
      <c r="KHF76" s="880"/>
      <c r="KHG76" s="880"/>
      <c r="KHH76" s="880"/>
      <c r="KHI76" s="880"/>
      <c r="KHJ76" s="880"/>
      <c r="KHK76" s="880"/>
      <c r="KHL76" s="880"/>
      <c r="KHM76" s="880"/>
      <c r="KHN76" s="880"/>
      <c r="KHO76" s="880"/>
      <c r="KHP76" s="880"/>
      <c r="KHQ76" s="880"/>
      <c r="KHR76" s="880"/>
      <c r="KHS76" s="880"/>
      <c r="KHT76" s="880"/>
      <c r="KHU76" s="880"/>
      <c r="KHV76" s="880"/>
      <c r="KHW76" s="880"/>
      <c r="KHX76" s="880"/>
      <c r="KHY76" s="880"/>
      <c r="KHZ76" s="880"/>
      <c r="KIA76" s="880"/>
      <c r="KIB76" s="880"/>
      <c r="KIC76" s="880"/>
      <c r="KID76" s="880"/>
      <c r="KIE76" s="880"/>
      <c r="KIF76" s="880"/>
      <c r="KIG76" s="880"/>
      <c r="KIH76" s="880"/>
      <c r="KII76" s="880"/>
      <c r="KIJ76" s="880"/>
      <c r="KIK76" s="880"/>
      <c r="KIL76" s="880"/>
      <c r="KIM76" s="880"/>
      <c r="KIN76" s="880"/>
      <c r="KIO76" s="880"/>
      <c r="KIP76" s="880"/>
      <c r="KIQ76" s="880"/>
      <c r="KIR76" s="880"/>
      <c r="KIS76" s="880"/>
      <c r="KIT76" s="880"/>
      <c r="KIU76" s="880"/>
      <c r="KIV76" s="880"/>
      <c r="KIW76" s="880"/>
      <c r="KIX76" s="880"/>
      <c r="KIY76" s="880"/>
      <c r="KIZ76" s="880"/>
      <c r="KJA76" s="880"/>
      <c r="KJB76" s="880"/>
      <c r="KJC76" s="880"/>
      <c r="KJD76" s="880"/>
      <c r="KJE76" s="880"/>
      <c r="KJF76" s="880"/>
      <c r="KJG76" s="880"/>
      <c r="KJH76" s="880"/>
      <c r="KJI76" s="880"/>
      <c r="KJJ76" s="880"/>
      <c r="KJK76" s="880"/>
      <c r="KJL76" s="880"/>
      <c r="KJM76" s="880"/>
      <c r="KJN76" s="880"/>
      <c r="KJO76" s="880"/>
      <c r="KJP76" s="880"/>
      <c r="KJQ76" s="880"/>
      <c r="KJR76" s="880"/>
      <c r="KJS76" s="880"/>
      <c r="KJT76" s="880"/>
      <c r="KJU76" s="880"/>
      <c r="KJV76" s="880"/>
      <c r="KJW76" s="880"/>
      <c r="KJX76" s="880"/>
      <c r="KJY76" s="880"/>
      <c r="KJZ76" s="880"/>
      <c r="KKA76" s="880"/>
      <c r="KKB76" s="880"/>
      <c r="KKC76" s="880"/>
      <c r="KKD76" s="880"/>
      <c r="KKE76" s="880"/>
      <c r="KKF76" s="880"/>
      <c r="KKG76" s="880"/>
      <c r="KKH76" s="880"/>
      <c r="KKI76" s="880"/>
      <c r="KKJ76" s="880"/>
      <c r="KKK76" s="880"/>
      <c r="KKL76" s="880"/>
      <c r="KKM76" s="880"/>
      <c r="KKN76" s="880"/>
      <c r="KKO76" s="880"/>
      <c r="KKP76" s="880"/>
      <c r="KKQ76" s="880"/>
      <c r="KKR76" s="880"/>
      <c r="KKS76" s="880"/>
      <c r="KKT76" s="880"/>
      <c r="KKU76" s="880"/>
      <c r="KKV76" s="880"/>
      <c r="KKW76" s="880"/>
      <c r="KKX76" s="880"/>
      <c r="KKY76" s="880"/>
      <c r="KKZ76" s="880"/>
      <c r="KLA76" s="880"/>
      <c r="KLB76" s="880"/>
      <c r="KLC76" s="880"/>
      <c r="KLD76" s="880"/>
      <c r="KLE76" s="880"/>
      <c r="KLF76" s="880"/>
      <c r="KLG76" s="880"/>
      <c r="KLH76" s="880"/>
      <c r="KLI76" s="880"/>
      <c r="KLJ76" s="880"/>
      <c r="KLK76" s="880"/>
      <c r="KLL76" s="880"/>
      <c r="KLM76" s="880"/>
      <c r="KLN76" s="880"/>
      <c r="KLO76" s="880"/>
      <c r="KLP76" s="880"/>
      <c r="KLQ76" s="880"/>
      <c r="KLR76" s="880"/>
      <c r="KLS76" s="880"/>
      <c r="KLT76" s="880"/>
      <c r="KLU76" s="880"/>
      <c r="KLV76" s="880"/>
      <c r="KLW76" s="880"/>
      <c r="KLX76" s="880"/>
      <c r="KLY76" s="880"/>
      <c r="KLZ76" s="880"/>
      <c r="KMA76" s="880"/>
      <c r="KMB76" s="880"/>
      <c r="KMC76" s="880"/>
      <c r="KMD76" s="880"/>
      <c r="KME76" s="880"/>
      <c r="KMF76" s="880"/>
      <c r="KMG76" s="880"/>
      <c r="KMH76" s="880"/>
      <c r="KMI76" s="880"/>
      <c r="KMJ76" s="880"/>
      <c r="KMK76" s="880"/>
      <c r="KML76" s="880"/>
      <c r="KMM76" s="880"/>
      <c r="KMN76" s="880"/>
      <c r="KMO76" s="880"/>
      <c r="KMP76" s="880"/>
      <c r="KMQ76" s="880"/>
      <c r="KMR76" s="880"/>
      <c r="KMS76" s="880"/>
      <c r="KMT76" s="880"/>
      <c r="KMU76" s="880"/>
      <c r="KMV76" s="880"/>
      <c r="KMW76" s="880"/>
      <c r="KMX76" s="880"/>
      <c r="KMY76" s="880"/>
      <c r="KMZ76" s="880"/>
      <c r="KNA76" s="880"/>
      <c r="KNB76" s="880"/>
      <c r="KNC76" s="880"/>
      <c r="KND76" s="880"/>
      <c r="KNE76" s="880"/>
      <c r="KNF76" s="880"/>
      <c r="KNG76" s="880"/>
      <c r="KNH76" s="880"/>
      <c r="KNI76" s="880"/>
      <c r="KNJ76" s="880"/>
      <c r="KNK76" s="880"/>
      <c r="KNL76" s="880"/>
      <c r="KNM76" s="880"/>
      <c r="KNN76" s="880"/>
      <c r="KNO76" s="880"/>
      <c r="KNP76" s="880"/>
      <c r="KNQ76" s="880"/>
      <c r="KNR76" s="880"/>
      <c r="KNS76" s="880"/>
      <c r="KNT76" s="880"/>
      <c r="KNU76" s="880"/>
      <c r="KNV76" s="880"/>
      <c r="KNW76" s="880"/>
      <c r="KNX76" s="880"/>
      <c r="KNY76" s="880"/>
      <c r="KNZ76" s="880"/>
      <c r="KOA76" s="880"/>
      <c r="KOB76" s="880"/>
      <c r="KOC76" s="880"/>
      <c r="KOD76" s="880"/>
      <c r="KOE76" s="880"/>
      <c r="KOF76" s="880"/>
      <c r="KOG76" s="880"/>
      <c r="KOH76" s="880"/>
      <c r="KOI76" s="880"/>
      <c r="KOJ76" s="880"/>
      <c r="KOK76" s="880"/>
      <c r="KOL76" s="880"/>
      <c r="KOM76" s="880"/>
      <c r="KON76" s="880"/>
      <c r="KOO76" s="880"/>
      <c r="KOP76" s="880"/>
      <c r="KOQ76" s="880"/>
      <c r="KOR76" s="880"/>
      <c r="KOS76" s="880"/>
      <c r="KOT76" s="880"/>
      <c r="KOU76" s="880"/>
      <c r="KOV76" s="880"/>
      <c r="KOW76" s="880"/>
      <c r="KOX76" s="880"/>
      <c r="KOY76" s="880"/>
      <c r="KOZ76" s="880"/>
      <c r="KPA76" s="880"/>
      <c r="KPB76" s="880"/>
      <c r="KPC76" s="880"/>
      <c r="KPD76" s="880"/>
      <c r="KPE76" s="880"/>
      <c r="KPF76" s="880"/>
      <c r="KPG76" s="880"/>
      <c r="KPH76" s="880"/>
      <c r="KPI76" s="880"/>
      <c r="KPJ76" s="880"/>
      <c r="KPK76" s="880"/>
      <c r="KPL76" s="880"/>
      <c r="KPM76" s="880"/>
      <c r="KPN76" s="880"/>
      <c r="KPO76" s="880"/>
      <c r="KPP76" s="880"/>
      <c r="KPQ76" s="880"/>
      <c r="KPR76" s="880"/>
      <c r="KPS76" s="880"/>
      <c r="KPT76" s="880"/>
      <c r="KPU76" s="880"/>
      <c r="KPV76" s="880"/>
      <c r="KPW76" s="880"/>
      <c r="KPX76" s="880"/>
      <c r="KPY76" s="880"/>
      <c r="KPZ76" s="880"/>
      <c r="KQA76" s="880"/>
      <c r="KQB76" s="880"/>
      <c r="KQC76" s="880"/>
      <c r="KQD76" s="880"/>
      <c r="KQE76" s="880"/>
      <c r="KQF76" s="880"/>
      <c r="KQG76" s="880"/>
      <c r="KQH76" s="880"/>
      <c r="KQI76" s="880"/>
      <c r="KQJ76" s="880"/>
      <c r="KQK76" s="880"/>
      <c r="KQL76" s="880"/>
      <c r="KQM76" s="880"/>
      <c r="KQN76" s="880"/>
      <c r="KQO76" s="880"/>
      <c r="KQP76" s="880"/>
      <c r="KQQ76" s="880"/>
      <c r="KQR76" s="880"/>
      <c r="KQS76" s="880"/>
      <c r="KQT76" s="880"/>
      <c r="KQU76" s="880"/>
      <c r="KQV76" s="880"/>
      <c r="KQW76" s="880"/>
      <c r="KQX76" s="880"/>
      <c r="KQY76" s="880"/>
      <c r="KQZ76" s="880"/>
      <c r="KRA76" s="880"/>
      <c r="KRB76" s="880"/>
      <c r="KRC76" s="880"/>
      <c r="KRD76" s="880"/>
      <c r="KRE76" s="880"/>
      <c r="KRF76" s="880"/>
      <c r="KRG76" s="880"/>
      <c r="KRH76" s="880"/>
      <c r="KRI76" s="880"/>
      <c r="KRJ76" s="880"/>
      <c r="KRK76" s="880"/>
      <c r="KRL76" s="880"/>
      <c r="KRM76" s="880"/>
      <c r="KRN76" s="880"/>
      <c r="KRO76" s="880"/>
      <c r="KRP76" s="880"/>
      <c r="KRQ76" s="880"/>
      <c r="KRR76" s="880"/>
      <c r="KRS76" s="880"/>
      <c r="KRT76" s="880"/>
      <c r="KRU76" s="880"/>
      <c r="KRV76" s="880"/>
      <c r="KRW76" s="880"/>
      <c r="KRX76" s="880"/>
      <c r="KRY76" s="880"/>
      <c r="KRZ76" s="880"/>
      <c r="KSA76" s="880"/>
      <c r="KSB76" s="880"/>
      <c r="KSC76" s="880"/>
      <c r="KSD76" s="880"/>
      <c r="KSE76" s="880"/>
      <c r="KSF76" s="880"/>
      <c r="KSG76" s="880"/>
      <c r="KSH76" s="880"/>
      <c r="KSI76" s="880"/>
      <c r="KSJ76" s="880"/>
      <c r="KSK76" s="880"/>
      <c r="KSL76" s="880"/>
      <c r="KSM76" s="880"/>
      <c r="KSN76" s="880"/>
      <c r="KSO76" s="880"/>
      <c r="KSP76" s="880"/>
      <c r="KSQ76" s="880"/>
      <c r="KSR76" s="880"/>
      <c r="KSS76" s="880"/>
      <c r="KST76" s="880"/>
      <c r="KSU76" s="880"/>
      <c r="KSV76" s="880"/>
      <c r="KSW76" s="880"/>
      <c r="KSX76" s="880"/>
      <c r="KSY76" s="880"/>
      <c r="KSZ76" s="880"/>
      <c r="KTA76" s="880"/>
      <c r="KTB76" s="880"/>
      <c r="KTC76" s="880"/>
      <c r="KTD76" s="880"/>
      <c r="KTE76" s="880"/>
      <c r="KTF76" s="880"/>
      <c r="KTG76" s="880"/>
      <c r="KTH76" s="880"/>
      <c r="KTI76" s="880"/>
      <c r="KTJ76" s="880"/>
      <c r="KTK76" s="880"/>
      <c r="KTL76" s="880"/>
      <c r="KTM76" s="880"/>
      <c r="KTN76" s="880"/>
      <c r="KTO76" s="880"/>
      <c r="KTP76" s="880"/>
      <c r="KTQ76" s="880"/>
      <c r="KTR76" s="880"/>
      <c r="KTS76" s="880"/>
      <c r="KTT76" s="880"/>
      <c r="KTU76" s="880"/>
      <c r="KTV76" s="880"/>
      <c r="KTW76" s="880"/>
      <c r="KTX76" s="880"/>
      <c r="KTY76" s="880"/>
      <c r="KTZ76" s="880"/>
      <c r="KUA76" s="880"/>
      <c r="KUB76" s="880"/>
      <c r="KUC76" s="880"/>
      <c r="KUD76" s="880"/>
      <c r="KUE76" s="880"/>
      <c r="KUF76" s="880"/>
      <c r="KUG76" s="880"/>
      <c r="KUH76" s="880"/>
      <c r="KUI76" s="880"/>
      <c r="KUJ76" s="880"/>
      <c r="KUK76" s="880"/>
      <c r="KUL76" s="880"/>
      <c r="KUM76" s="880"/>
      <c r="KUN76" s="880"/>
      <c r="KUO76" s="880"/>
      <c r="KUP76" s="880"/>
      <c r="KUQ76" s="880"/>
      <c r="KUR76" s="880"/>
      <c r="KUS76" s="880"/>
      <c r="KUT76" s="880"/>
      <c r="KUU76" s="880"/>
      <c r="KUV76" s="880"/>
      <c r="KUW76" s="880"/>
      <c r="KUX76" s="880"/>
      <c r="KUY76" s="880"/>
      <c r="KUZ76" s="880"/>
      <c r="KVA76" s="880"/>
      <c r="KVB76" s="880"/>
      <c r="KVC76" s="880"/>
      <c r="KVD76" s="880"/>
      <c r="KVE76" s="880"/>
      <c r="KVF76" s="880"/>
      <c r="KVG76" s="880"/>
      <c r="KVH76" s="880"/>
      <c r="KVI76" s="880"/>
      <c r="KVJ76" s="880"/>
      <c r="KVK76" s="880"/>
      <c r="KVL76" s="880"/>
      <c r="KVM76" s="880"/>
      <c r="KVN76" s="880"/>
      <c r="KVO76" s="880"/>
      <c r="KVP76" s="880"/>
      <c r="KVQ76" s="880"/>
      <c r="KVR76" s="880"/>
      <c r="KVS76" s="880"/>
      <c r="KVT76" s="880"/>
      <c r="KVU76" s="880"/>
      <c r="KVV76" s="880"/>
      <c r="KVW76" s="880"/>
      <c r="KVX76" s="880"/>
      <c r="KVY76" s="880"/>
      <c r="KVZ76" s="880"/>
      <c r="KWA76" s="880"/>
      <c r="KWB76" s="880"/>
      <c r="KWC76" s="880"/>
      <c r="KWD76" s="880"/>
      <c r="KWE76" s="880"/>
      <c r="KWF76" s="880"/>
      <c r="KWG76" s="880"/>
      <c r="KWH76" s="880"/>
      <c r="KWI76" s="880"/>
      <c r="KWJ76" s="880"/>
      <c r="KWK76" s="880"/>
      <c r="KWL76" s="880"/>
      <c r="KWM76" s="880"/>
      <c r="KWN76" s="880"/>
      <c r="KWO76" s="880"/>
      <c r="KWP76" s="880"/>
      <c r="KWQ76" s="880"/>
      <c r="KWR76" s="880"/>
      <c r="KWS76" s="880"/>
      <c r="KWT76" s="880"/>
      <c r="KWU76" s="880"/>
      <c r="KWV76" s="880"/>
      <c r="KWW76" s="880"/>
      <c r="KWX76" s="880"/>
      <c r="KWY76" s="880"/>
      <c r="KWZ76" s="880"/>
      <c r="KXA76" s="880"/>
      <c r="KXB76" s="880"/>
      <c r="KXC76" s="880"/>
      <c r="KXD76" s="880"/>
      <c r="KXE76" s="880"/>
      <c r="KXF76" s="880"/>
      <c r="KXG76" s="880"/>
      <c r="KXH76" s="880"/>
      <c r="KXI76" s="880"/>
      <c r="KXJ76" s="880"/>
      <c r="KXK76" s="880"/>
      <c r="KXL76" s="880"/>
      <c r="KXM76" s="880"/>
      <c r="KXN76" s="880"/>
      <c r="KXO76" s="880"/>
      <c r="KXP76" s="880"/>
      <c r="KXQ76" s="880"/>
      <c r="KXR76" s="880"/>
      <c r="KXS76" s="880"/>
      <c r="KXT76" s="880"/>
      <c r="KXU76" s="880"/>
      <c r="KXV76" s="880"/>
      <c r="KXW76" s="880"/>
      <c r="KXX76" s="880"/>
      <c r="KXY76" s="880"/>
      <c r="KXZ76" s="880"/>
      <c r="KYA76" s="880"/>
      <c r="KYB76" s="880"/>
      <c r="KYC76" s="880"/>
      <c r="KYD76" s="880"/>
      <c r="KYE76" s="880"/>
      <c r="KYF76" s="880"/>
      <c r="KYG76" s="880"/>
      <c r="KYH76" s="880"/>
      <c r="KYI76" s="880"/>
      <c r="KYJ76" s="880"/>
      <c r="KYK76" s="880"/>
      <c r="KYL76" s="880"/>
      <c r="KYM76" s="880"/>
      <c r="KYN76" s="880"/>
      <c r="KYO76" s="880"/>
      <c r="KYP76" s="880"/>
      <c r="KYQ76" s="880"/>
      <c r="KYR76" s="880"/>
      <c r="KYS76" s="880"/>
      <c r="KYT76" s="880"/>
      <c r="KYU76" s="880"/>
      <c r="KYV76" s="880"/>
      <c r="KYW76" s="880"/>
      <c r="KYX76" s="880"/>
      <c r="KYY76" s="880"/>
      <c r="KYZ76" s="880"/>
      <c r="KZA76" s="880"/>
      <c r="KZB76" s="880"/>
      <c r="KZC76" s="880"/>
      <c r="KZD76" s="880"/>
      <c r="KZE76" s="880"/>
      <c r="KZF76" s="880"/>
      <c r="KZG76" s="880"/>
      <c r="KZH76" s="880"/>
      <c r="KZI76" s="880"/>
      <c r="KZJ76" s="880"/>
      <c r="KZK76" s="880"/>
      <c r="KZL76" s="880"/>
      <c r="KZM76" s="880"/>
      <c r="KZN76" s="880"/>
      <c r="KZO76" s="880"/>
      <c r="KZP76" s="880"/>
      <c r="KZQ76" s="880"/>
      <c r="KZR76" s="880"/>
      <c r="KZS76" s="880"/>
      <c r="KZT76" s="880"/>
      <c r="KZU76" s="880"/>
      <c r="KZV76" s="880"/>
      <c r="KZW76" s="880"/>
      <c r="KZX76" s="880"/>
      <c r="KZY76" s="880"/>
      <c r="KZZ76" s="880"/>
      <c r="LAA76" s="880"/>
      <c r="LAB76" s="880"/>
      <c r="LAC76" s="880"/>
      <c r="LAD76" s="880"/>
      <c r="LAE76" s="880"/>
      <c r="LAF76" s="880"/>
      <c r="LAG76" s="880"/>
      <c r="LAH76" s="880"/>
      <c r="LAI76" s="880"/>
      <c r="LAJ76" s="880"/>
      <c r="LAK76" s="880"/>
      <c r="LAL76" s="880"/>
      <c r="LAM76" s="880"/>
      <c r="LAN76" s="880"/>
      <c r="LAO76" s="880"/>
      <c r="LAP76" s="880"/>
      <c r="LAQ76" s="880"/>
      <c r="LAR76" s="880"/>
      <c r="LAS76" s="880"/>
      <c r="LAT76" s="880"/>
      <c r="LAU76" s="880"/>
      <c r="LAV76" s="880"/>
      <c r="LAW76" s="880"/>
      <c r="LAX76" s="880"/>
      <c r="LAY76" s="880"/>
      <c r="LAZ76" s="880"/>
      <c r="LBA76" s="880"/>
      <c r="LBB76" s="880"/>
      <c r="LBC76" s="880"/>
      <c r="LBD76" s="880"/>
      <c r="LBE76" s="880"/>
      <c r="LBF76" s="880"/>
      <c r="LBG76" s="880"/>
      <c r="LBH76" s="880"/>
      <c r="LBI76" s="880"/>
      <c r="LBJ76" s="880"/>
      <c r="LBK76" s="880"/>
      <c r="LBL76" s="880"/>
      <c r="LBM76" s="880"/>
      <c r="LBN76" s="880"/>
      <c r="LBO76" s="880"/>
      <c r="LBP76" s="880"/>
      <c r="LBQ76" s="880"/>
      <c r="LBR76" s="880"/>
      <c r="LBS76" s="880"/>
      <c r="LBT76" s="880"/>
      <c r="LBU76" s="880"/>
      <c r="LBV76" s="880"/>
      <c r="LBW76" s="880"/>
      <c r="LBX76" s="880"/>
      <c r="LBY76" s="880"/>
      <c r="LBZ76" s="880"/>
      <c r="LCA76" s="880"/>
      <c r="LCC76" s="880"/>
      <c r="LCD76" s="880"/>
      <c r="LCE76" s="880"/>
      <c r="LCF76" s="880"/>
      <c r="LCG76" s="880"/>
      <c r="LCH76" s="880"/>
      <c r="LCI76" s="880"/>
      <c r="LCJ76" s="880"/>
      <c r="LCK76" s="880"/>
      <c r="LCL76" s="880"/>
      <c r="LCM76" s="880"/>
      <c r="LCN76" s="880"/>
      <c r="LCO76" s="880"/>
      <c r="LCP76" s="880"/>
      <c r="LCQ76" s="880"/>
      <c r="LCR76" s="880"/>
      <c r="LCS76" s="880"/>
      <c r="LCT76" s="880"/>
      <c r="LCU76" s="880"/>
      <c r="LCV76" s="880"/>
      <c r="LCW76" s="880"/>
      <c r="LCX76" s="880"/>
      <c r="LCY76" s="880"/>
      <c r="LCZ76" s="880"/>
      <c r="LDA76" s="880"/>
      <c r="LDB76" s="880"/>
      <c r="LDC76" s="880"/>
      <c r="LDD76" s="880"/>
      <c r="LDE76" s="880"/>
      <c r="LDF76" s="880"/>
      <c r="LDG76" s="880"/>
      <c r="LDH76" s="880"/>
      <c r="LDI76" s="880"/>
      <c r="LDJ76" s="880"/>
      <c r="LDK76" s="880"/>
      <c r="LDL76" s="880"/>
      <c r="LDM76" s="880"/>
      <c r="LDN76" s="880"/>
      <c r="LDO76" s="880"/>
      <c r="LDP76" s="880"/>
      <c r="LDQ76" s="880"/>
      <c r="LDR76" s="880"/>
      <c r="LDS76" s="880"/>
      <c r="LDT76" s="880"/>
      <c r="LDU76" s="880"/>
      <c r="LDV76" s="880"/>
      <c r="LDW76" s="880"/>
      <c r="LDX76" s="880"/>
      <c r="LDY76" s="880"/>
      <c r="LDZ76" s="880"/>
      <c r="LEA76" s="880"/>
      <c r="LEB76" s="880"/>
      <c r="LEC76" s="880"/>
      <c r="LED76" s="880"/>
      <c r="LEE76" s="880"/>
      <c r="LEF76" s="880"/>
      <c r="LEG76" s="880"/>
      <c r="LEH76" s="880"/>
      <c r="LEI76" s="880"/>
      <c r="LEJ76" s="880"/>
      <c r="LEK76" s="880"/>
      <c r="LEL76" s="880"/>
      <c r="LEM76" s="880"/>
      <c r="LEN76" s="880"/>
      <c r="LEO76" s="880"/>
      <c r="LEP76" s="880"/>
      <c r="LEQ76" s="880"/>
      <c r="LER76" s="880"/>
      <c r="LES76" s="880"/>
      <c r="LET76" s="880"/>
      <c r="LEU76" s="880"/>
      <c r="LEV76" s="880"/>
      <c r="LEW76" s="880"/>
      <c r="LEX76" s="880"/>
      <c r="LEY76" s="880"/>
      <c r="LEZ76" s="880"/>
      <c r="LFA76" s="880"/>
      <c r="LFB76" s="880"/>
      <c r="LFC76" s="880"/>
      <c r="LFD76" s="880"/>
      <c r="LFE76" s="880"/>
      <c r="LFF76" s="880"/>
      <c r="LFG76" s="880"/>
      <c r="LFH76" s="880"/>
      <c r="LFI76" s="880"/>
      <c r="LFJ76" s="880"/>
      <c r="LFK76" s="880"/>
      <c r="LFL76" s="880"/>
      <c r="LFM76" s="880"/>
      <c r="LFN76" s="880"/>
      <c r="LFO76" s="880"/>
      <c r="LFP76" s="880"/>
      <c r="LFQ76" s="880"/>
      <c r="LFR76" s="880"/>
      <c r="LFS76" s="880"/>
      <c r="LFT76" s="880"/>
      <c r="LFU76" s="880"/>
      <c r="LFV76" s="880"/>
      <c r="LFW76" s="880"/>
      <c r="LFX76" s="880"/>
      <c r="LFY76" s="880"/>
      <c r="LFZ76" s="880"/>
      <c r="LGA76" s="880"/>
      <c r="LGB76" s="880"/>
      <c r="LGC76" s="880"/>
      <c r="LGD76" s="880"/>
      <c r="LGE76" s="880"/>
      <c r="LGF76" s="880"/>
      <c r="LGG76" s="880"/>
      <c r="LGH76" s="880"/>
      <c r="LGI76" s="880"/>
      <c r="LGJ76" s="880"/>
      <c r="LGK76" s="880"/>
      <c r="LGL76" s="880"/>
      <c r="LGM76" s="880"/>
      <c r="LGN76" s="880"/>
      <c r="LGO76" s="880"/>
      <c r="LGP76" s="880"/>
      <c r="LGQ76" s="880"/>
      <c r="LGR76" s="880"/>
      <c r="LGS76" s="880"/>
      <c r="LGT76" s="880"/>
      <c r="LGU76" s="880"/>
      <c r="LGV76" s="880"/>
      <c r="LGW76" s="880"/>
      <c r="LGX76" s="880"/>
      <c r="LGY76" s="880"/>
      <c r="LGZ76" s="880"/>
      <c r="LHA76" s="880"/>
      <c r="LHB76" s="880"/>
      <c r="LHC76" s="880"/>
      <c r="LHD76" s="880"/>
      <c r="LHE76" s="880"/>
      <c r="LHF76" s="880"/>
      <c r="LHG76" s="880"/>
      <c r="LHH76" s="880"/>
      <c r="LHI76" s="880"/>
      <c r="LHJ76" s="880"/>
      <c r="LHK76" s="880"/>
      <c r="LHL76" s="880"/>
      <c r="LHM76" s="880"/>
      <c r="LHN76" s="880"/>
      <c r="LHO76" s="880"/>
      <c r="LHP76" s="880"/>
      <c r="LHQ76" s="880"/>
      <c r="LHR76" s="880"/>
      <c r="LHS76" s="880"/>
      <c r="LHT76" s="880"/>
      <c r="LHU76" s="880"/>
      <c r="LHV76" s="880"/>
      <c r="LHW76" s="880"/>
      <c r="LHX76" s="880"/>
      <c r="LHY76" s="880"/>
      <c r="LHZ76" s="880"/>
      <c r="LIA76" s="880"/>
      <c r="LIB76" s="880"/>
      <c r="LIC76" s="880"/>
      <c r="LID76" s="880"/>
      <c r="LIE76" s="880"/>
      <c r="LIF76" s="880"/>
      <c r="LIG76" s="880"/>
      <c r="LIH76" s="880"/>
      <c r="LII76" s="880"/>
      <c r="LIJ76" s="880"/>
      <c r="LIK76" s="880"/>
      <c r="LIL76" s="880"/>
      <c r="LIM76" s="880"/>
      <c r="LIN76" s="880"/>
      <c r="LIO76" s="880"/>
      <c r="LIP76" s="880"/>
      <c r="LIQ76" s="880"/>
      <c r="LIR76" s="880"/>
      <c r="LIS76" s="880"/>
      <c r="LIT76" s="880"/>
      <c r="LIU76" s="880"/>
      <c r="LIV76" s="880"/>
      <c r="LIW76" s="880"/>
      <c r="LIX76" s="880"/>
      <c r="LIY76" s="880"/>
      <c r="LIZ76" s="880"/>
      <c r="LJA76" s="880"/>
      <c r="LJB76" s="880"/>
      <c r="LJC76" s="880"/>
      <c r="LJD76" s="880"/>
      <c r="LJE76" s="880"/>
      <c r="LJF76" s="880"/>
      <c r="LJG76" s="880"/>
      <c r="LJH76" s="880"/>
      <c r="LJI76" s="880"/>
      <c r="LJJ76" s="880"/>
      <c r="LJK76" s="880"/>
      <c r="LJL76" s="880"/>
      <c r="LJM76" s="880"/>
      <c r="LJN76" s="880"/>
      <c r="LJO76" s="880"/>
      <c r="LJP76" s="880"/>
      <c r="LJQ76" s="880"/>
      <c r="LJR76" s="880"/>
      <c r="LJS76" s="880"/>
      <c r="LJT76" s="880"/>
      <c r="LJU76" s="880"/>
      <c r="LJV76" s="880"/>
      <c r="LJW76" s="880"/>
      <c r="LJX76" s="880"/>
      <c r="LJY76" s="880"/>
      <c r="LJZ76" s="880"/>
      <c r="LKA76" s="880"/>
      <c r="LKB76" s="880"/>
      <c r="LKC76" s="880"/>
      <c r="LKD76" s="880"/>
      <c r="LKE76" s="880"/>
      <c r="LKF76" s="880"/>
      <c r="LKG76" s="880"/>
      <c r="LKH76" s="880"/>
      <c r="LKI76" s="880"/>
      <c r="LKJ76" s="880"/>
      <c r="LKK76" s="880"/>
      <c r="LKL76" s="880"/>
      <c r="LKM76" s="880"/>
      <c r="LKN76" s="880"/>
      <c r="LKO76" s="880"/>
      <c r="LKP76" s="880"/>
      <c r="LKQ76" s="880"/>
      <c r="LKR76" s="880"/>
      <c r="LKS76" s="880"/>
      <c r="LKT76" s="880"/>
      <c r="LKU76" s="880"/>
      <c r="LKV76" s="880"/>
      <c r="LKW76" s="880"/>
      <c r="LKX76" s="880"/>
      <c r="LKY76" s="880"/>
      <c r="LKZ76" s="880"/>
      <c r="LLA76" s="880"/>
      <c r="LLB76" s="880"/>
      <c r="LLC76" s="880"/>
      <c r="LLD76" s="880"/>
      <c r="LLE76" s="880"/>
      <c r="LLF76" s="880"/>
      <c r="LLG76" s="880"/>
      <c r="LLH76" s="880"/>
      <c r="LLI76" s="880"/>
      <c r="LLJ76" s="880"/>
      <c r="LLK76" s="880"/>
      <c r="LLL76" s="880"/>
      <c r="LLM76" s="880"/>
      <c r="LLN76" s="880"/>
      <c r="LLO76" s="880"/>
      <c r="LLP76" s="880"/>
      <c r="LLQ76" s="880"/>
      <c r="LLR76" s="880"/>
      <c r="LLS76" s="880"/>
      <c r="LLT76" s="880"/>
      <c r="LLU76" s="880"/>
      <c r="LLV76" s="880"/>
      <c r="LLW76" s="880"/>
      <c r="LLX76" s="880"/>
      <c r="LLY76" s="880"/>
      <c r="LLZ76" s="880"/>
      <c r="LMA76" s="880"/>
      <c r="LMB76" s="880"/>
      <c r="LMC76" s="880"/>
      <c r="LMD76" s="880"/>
      <c r="LME76" s="880"/>
      <c r="LMF76" s="880"/>
      <c r="LMG76" s="880"/>
      <c r="LMH76" s="880"/>
      <c r="LMI76" s="880"/>
      <c r="LMJ76" s="880"/>
      <c r="LMK76" s="880"/>
      <c r="LML76" s="880"/>
      <c r="LMM76" s="880"/>
      <c r="LMN76" s="880"/>
      <c r="LMO76" s="880"/>
      <c r="LMP76" s="880"/>
      <c r="LMQ76" s="880"/>
      <c r="LMR76" s="880"/>
      <c r="LMS76" s="880"/>
      <c r="LMT76" s="880"/>
      <c r="LMU76" s="880"/>
      <c r="LMV76" s="880"/>
      <c r="LMW76" s="880"/>
      <c r="LMX76" s="880"/>
      <c r="LMY76" s="880"/>
      <c r="LMZ76" s="880"/>
      <c r="LNA76" s="880"/>
      <c r="LNB76" s="880"/>
      <c r="LNC76" s="880"/>
      <c r="LND76" s="880"/>
      <c r="LNE76" s="880"/>
      <c r="LNF76" s="880"/>
      <c r="LNG76" s="880"/>
      <c r="LNH76" s="880"/>
      <c r="LNI76" s="880"/>
      <c r="LNJ76" s="880"/>
      <c r="LNK76" s="880"/>
      <c r="LNL76" s="880"/>
      <c r="LNM76" s="880"/>
      <c r="LNN76" s="880"/>
      <c r="LNO76" s="880"/>
      <c r="LNP76" s="880"/>
      <c r="LNQ76" s="880"/>
      <c r="LNR76" s="880"/>
      <c r="LNS76" s="880"/>
      <c r="LNT76" s="880"/>
      <c r="LNU76" s="880"/>
      <c r="LNV76" s="880"/>
      <c r="LNW76" s="880"/>
      <c r="LNX76" s="880"/>
      <c r="LNY76" s="880"/>
      <c r="LNZ76" s="880"/>
      <c r="LOA76" s="880"/>
      <c r="LOB76" s="880"/>
      <c r="LOC76" s="880"/>
      <c r="LOD76" s="880"/>
      <c r="LOE76" s="880"/>
      <c r="LOF76" s="880"/>
      <c r="LOG76" s="880"/>
      <c r="LOH76" s="880"/>
      <c r="LOI76" s="880"/>
      <c r="LOJ76" s="880"/>
      <c r="LOK76" s="880"/>
      <c r="LOL76" s="880"/>
      <c r="LOM76" s="880"/>
      <c r="LON76" s="880"/>
      <c r="LOO76" s="880"/>
      <c r="LOP76" s="880"/>
      <c r="LOQ76" s="880"/>
      <c r="LOR76" s="880"/>
      <c r="LOS76" s="880"/>
      <c r="LOT76" s="880"/>
      <c r="LOU76" s="880"/>
      <c r="LOV76" s="880"/>
      <c r="LOW76" s="880"/>
      <c r="LOX76" s="880"/>
      <c r="LOY76" s="880"/>
      <c r="LOZ76" s="880"/>
      <c r="LPA76" s="880"/>
      <c r="LPB76" s="880"/>
      <c r="LPC76" s="880"/>
      <c r="LPD76" s="880"/>
      <c r="LPE76" s="880"/>
      <c r="LPF76" s="880"/>
      <c r="LPG76" s="880"/>
      <c r="LPH76" s="880"/>
      <c r="LPI76" s="880"/>
      <c r="LPJ76" s="880"/>
      <c r="LPK76" s="880"/>
      <c r="LPL76" s="880"/>
      <c r="LPM76" s="880"/>
      <c r="LPN76" s="880"/>
      <c r="LPO76" s="880"/>
      <c r="LPP76" s="880"/>
      <c r="LPQ76" s="880"/>
      <c r="LPR76" s="880"/>
      <c r="LPS76" s="880"/>
      <c r="LPT76" s="880"/>
      <c r="LPU76" s="880"/>
      <c r="LPV76" s="880"/>
      <c r="LPW76" s="880"/>
      <c r="LPX76" s="880"/>
      <c r="LPY76" s="880"/>
      <c r="LPZ76" s="880"/>
      <c r="LQA76" s="880"/>
      <c r="LQB76" s="880"/>
      <c r="LQC76" s="880"/>
      <c r="LQD76" s="880"/>
      <c r="LQE76" s="880"/>
      <c r="LQF76" s="880"/>
      <c r="LQG76" s="880"/>
      <c r="LQH76" s="880"/>
      <c r="LQI76" s="880"/>
      <c r="LQJ76" s="880"/>
      <c r="LQK76" s="880"/>
      <c r="LQL76" s="880"/>
      <c r="LQM76" s="880"/>
      <c r="LQN76" s="880"/>
      <c r="LQO76" s="880"/>
      <c r="LQP76" s="880"/>
      <c r="LQQ76" s="880"/>
      <c r="LQR76" s="880"/>
      <c r="LQS76" s="880"/>
      <c r="LQT76" s="880"/>
      <c r="LQU76" s="880"/>
      <c r="LQV76" s="880"/>
      <c r="LQW76" s="880"/>
      <c r="LQX76" s="880"/>
      <c r="LQY76" s="880"/>
      <c r="LQZ76" s="880"/>
      <c r="LRA76" s="880"/>
      <c r="LRB76" s="880"/>
      <c r="LRC76" s="880"/>
      <c r="LRD76" s="880"/>
      <c r="LRE76" s="880"/>
      <c r="LRF76" s="880"/>
      <c r="LRG76" s="880"/>
      <c r="LRH76" s="880"/>
      <c r="LRI76" s="880"/>
      <c r="LRJ76" s="880"/>
      <c r="LRK76" s="880"/>
      <c r="LRL76" s="880"/>
      <c r="LRM76" s="880"/>
      <c r="LRN76" s="880"/>
      <c r="LRO76" s="880"/>
      <c r="LRP76" s="880"/>
      <c r="LRQ76" s="880"/>
      <c r="LRR76" s="880"/>
      <c r="LRS76" s="880"/>
      <c r="LRT76" s="880"/>
      <c r="LRU76" s="880"/>
      <c r="LRV76" s="880"/>
      <c r="LRW76" s="880"/>
      <c r="LRX76" s="880"/>
      <c r="LRY76" s="880"/>
      <c r="LRZ76" s="880"/>
      <c r="LSA76" s="880"/>
      <c r="LSB76" s="880"/>
      <c r="LSC76" s="880"/>
      <c r="LSD76" s="880"/>
      <c r="LSE76" s="880"/>
      <c r="LSF76" s="880"/>
      <c r="LSG76" s="880"/>
      <c r="LSH76" s="880"/>
      <c r="LSI76" s="880"/>
      <c r="LSJ76" s="880"/>
      <c r="LSK76" s="880"/>
      <c r="LSL76" s="880"/>
      <c r="LSM76" s="880"/>
      <c r="LSN76" s="880"/>
      <c r="LSO76" s="880"/>
      <c r="LSP76" s="880"/>
      <c r="LSQ76" s="880"/>
      <c r="LSR76" s="880"/>
      <c r="LSS76" s="880"/>
      <c r="LST76" s="880"/>
      <c r="LSU76" s="880"/>
      <c r="LSV76" s="880"/>
      <c r="LSW76" s="880"/>
      <c r="LSX76" s="880"/>
      <c r="LSY76" s="880"/>
      <c r="LSZ76" s="880"/>
      <c r="LTA76" s="880"/>
      <c r="LTB76" s="880"/>
      <c r="LTC76" s="880"/>
      <c r="LTD76" s="880"/>
      <c r="LTE76" s="880"/>
      <c r="LTF76" s="880"/>
      <c r="LTG76" s="880"/>
      <c r="LTH76" s="880"/>
      <c r="LTI76" s="880"/>
      <c r="LTJ76" s="880"/>
      <c r="LTK76" s="880"/>
      <c r="LTL76" s="880"/>
      <c r="LTM76" s="880"/>
      <c r="LTN76" s="880"/>
      <c r="LTO76" s="880"/>
      <c r="LTP76" s="880"/>
      <c r="LTQ76" s="880"/>
      <c r="LTR76" s="880"/>
      <c r="LTS76" s="880"/>
      <c r="LTT76" s="880"/>
      <c r="LTU76" s="880"/>
      <c r="LTV76" s="880"/>
      <c r="LTW76" s="880"/>
      <c r="LTX76" s="880"/>
      <c r="LTY76" s="880"/>
      <c r="LTZ76" s="880"/>
      <c r="LUA76" s="880"/>
      <c r="LUB76" s="880"/>
      <c r="LUC76" s="880"/>
      <c r="LUD76" s="880"/>
      <c r="LUE76" s="880"/>
      <c r="LUF76" s="880"/>
      <c r="LUG76" s="880"/>
      <c r="LUH76" s="880"/>
      <c r="LUI76" s="880"/>
      <c r="LUJ76" s="880"/>
      <c r="LUK76" s="880"/>
      <c r="LUL76" s="880"/>
      <c r="LUM76" s="880"/>
      <c r="LUN76" s="880"/>
      <c r="LUO76" s="880"/>
      <c r="LUP76" s="880"/>
      <c r="LUQ76" s="880"/>
      <c r="LUR76" s="880"/>
      <c r="LUS76" s="880"/>
      <c r="LUT76" s="880"/>
      <c r="LUU76" s="880"/>
      <c r="LUV76" s="880"/>
      <c r="LUW76" s="880"/>
      <c r="LUX76" s="880"/>
      <c r="LUY76" s="880"/>
      <c r="LUZ76" s="880"/>
      <c r="LVA76" s="880"/>
      <c r="LVB76" s="880"/>
      <c r="LVC76" s="880"/>
      <c r="LVD76" s="880"/>
      <c r="LVE76" s="880"/>
      <c r="LVF76" s="880"/>
      <c r="LVG76" s="880"/>
      <c r="LVH76" s="880"/>
      <c r="LVI76" s="880"/>
      <c r="LVJ76" s="880"/>
      <c r="LVK76" s="880"/>
      <c r="LVL76" s="880"/>
      <c r="LVM76" s="880"/>
      <c r="LVN76" s="880"/>
      <c r="LVO76" s="880"/>
      <c r="LVP76" s="880"/>
      <c r="LVQ76" s="880"/>
      <c r="LVR76" s="880"/>
      <c r="LVS76" s="880"/>
      <c r="LVT76" s="880"/>
      <c r="LVU76" s="880"/>
      <c r="LVV76" s="880"/>
      <c r="LVW76" s="880"/>
      <c r="LVX76" s="880"/>
      <c r="LVY76" s="880"/>
      <c r="LVZ76" s="880"/>
      <c r="LWA76" s="880"/>
      <c r="LWB76" s="880"/>
      <c r="LWC76" s="880"/>
      <c r="LWD76" s="880"/>
      <c r="LWE76" s="880"/>
      <c r="LWF76" s="880"/>
      <c r="LWG76" s="880"/>
      <c r="LWH76" s="880"/>
      <c r="LWI76" s="880"/>
      <c r="LWJ76" s="880"/>
      <c r="LWK76" s="880"/>
      <c r="LWL76" s="880"/>
      <c r="LWM76" s="880"/>
      <c r="LWN76" s="880"/>
      <c r="LWO76" s="880"/>
      <c r="LWP76" s="880"/>
      <c r="LWQ76" s="880"/>
      <c r="LWR76" s="880"/>
      <c r="LWS76" s="880"/>
      <c r="LWT76" s="880"/>
      <c r="LWU76" s="880"/>
      <c r="LWV76" s="880"/>
      <c r="LWW76" s="880"/>
      <c r="LWX76" s="880"/>
      <c r="LWY76" s="880"/>
      <c r="LWZ76" s="880"/>
      <c r="LXA76" s="880"/>
      <c r="LXB76" s="880"/>
      <c r="LXC76" s="880"/>
      <c r="LXD76" s="880"/>
      <c r="LXE76" s="880"/>
      <c r="LXF76" s="880"/>
      <c r="LXG76" s="880"/>
      <c r="LXH76" s="880"/>
      <c r="LXI76" s="880"/>
      <c r="LXJ76" s="880"/>
      <c r="LXK76" s="880"/>
      <c r="LXL76" s="880"/>
      <c r="LXM76" s="880"/>
      <c r="LXN76" s="880"/>
      <c r="LXO76" s="880"/>
      <c r="LXP76" s="880"/>
      <c r="LXQ76" s="880"/>
      <c r="LXR76" s="880"/>
      <c r="LXS76" s="880"/>
      <c r="LXT76" s="880"/>
      <c r="LXU76" s="880"/>
      <c r="LXV76" s="880"/>
      <c r="LXW76" s="880"/>
      <c r="LXX76" s="880"/>
      <c r="LXY76" s="880"/>
      <c r="LXZ76" s="880"/>
      <c r="LYA76" s="880"/>
      <c r="LYB76" s="880"/>
      <c r="LYC76" s="880"/>
      <c r="LYD76" s="880"/>
      <c r="LYE76" s="880"/>
      <c r="LYF76" s="880"/>
      <c r="LYG76" s="880"/>
      <c r="LYH76" s="880"/>
      <c r="LYI76" s="880"/>
      <c r="LYJ76" s="880"/>
      <c r="LYK76" s="880"/>
      <c r="LYL76" s="880"/>
      <c r="LYM76" s="880"/>
      <c r="LYN76" s="880"/>
      <c r="LYO76" s="880"/>
      <c r="LYP76" s="880"/>
      <c r="LYQ76" s="880"/>
      <c r="LYR76" s="880"/>
      <c r="LYS76" s="880"/>
      <c r="LYT76" s="880"/>
      <c r="LYU76" s="880"/>
      <c r="LYV76" s="880"/>
      <c r="LYW76" s="880"/>
      <c r="LYX76" s="880"/>
      <c r="LYY76" s="880"/>
      <c r="LYZ76" s="880"/>
      <c r="LZA76" s="880"/>
      <c r="LZB76" s="880"/>
      <c r="LZC76" s="880"/>
      <c r="LZD76" s="880"/>
      <c r="LZE76" s="880"/>
      <c r="LZF76" s="880"/>
      <c r="LZG76" s="880"/>
      <c r="LZH76" s="880"/>
      <c r="LZI76" s="880"/>
      <c r="LZJ76" s="880"/>
      <c r="LZK76" s="880"/>
      <c r="LZL76" s="880"/>
      <c r="LZM76" s="880"/>
      <c r="LZN76" s="880"/>
      <c r="LZO76" s="880"/>
      <c r="LZP76" s="880"/>
      <c r="LZQ76" s="880"/>
      <c r="LZR76" s="880"/>
      <c r="LZS76" s="880"/>
      <c r="LZT76" s="880"/>
      <c r="LZU76" s="880"/>
      <c r="LZV76" s="880"/>
      <c r="LZW76" s="880"/>
      <c r="LZX76" s="880"/>
      <c r="LZY76" s="880"/>
      <c r="LZZ76" s="880"/>
      <c r="MAA76" s="880"/>
      <c r="MAB76" s="880"/>
      <c r="MAC76" s="880"/>
      <c r="MAD76" s="880"/>
      <c r="MAE76" s="880"/>
      <c r="MAF76" s="880"/>
      <c r="MAG76" s="880"/>
      <c r="MAH76" s="880"/>
      <c r="MAI76" s="880"/>
      <c r="MAJ76" s="880"/>
      <c r="MAK76" s="880"/>
      <c r="MAL76" s="880"/>
      <c r="MAM76" s="880"/>
      <c r="MAN76" s="880"/>
      <c r="MAO76" s="880"/>
      <c r="MAP76" s="880"/>
      <c r="MAQ76" s="880"/>
      <c r="MAR76" s="880"/>
      <c r="MAS76" s="880"/>
      <c r="MAT76" s="880"/>
      <c r="MAU76" s="880"/>
      <c r="MAV76" s="880"/>
      <c r="MAW76" s="880"/>
      <c r="MAX76" s="880"/>
      <c r="MAY76" s="880"/>
      <c r="MAZ76" s="880"/>
      <c r="MBA76" s="880"/>
      <c r="MBB76" s="880"/>
      <c r="MBC76" s="880"/>
      <c r="MBD76" s="880"/>
      <c r="MBE76" s="880"/>
      <c r="MBF76" s="880"/>
      <c r="MBG76" s="880"/>
      <c r="MBH76" s="880"/>
      <c r="MBI76" s="880"/>
      <c r="MBJ76" s="880"/>
      <c r="MBK76" s="880"/>
      <c r="MBL76" s="880"/>
      <c r="MBM76" s="880"/>
      <c r="MBN76" s="880"/>
      <c r="MBO76" s="880"/>
      <c r="MBP76" s="880"/>
      <c r="MBQ76" s="880"/>
      <c r="MBR76" s="880"/>
      <c r="MBS76" s="880"/>
      <c r="MBT76" s="880"/>
      <c r="MBU76" s="880"/>
      <c r="MBV76" s="880"/>
      <c r="MBW76" s="880"/>
      <c r="MBX76" s="880"/>
      <c r="MBY76" s="880"/>
      <c r="MBZ76" s="880"/>
      <c r="MCA76" s="880"/>
      <c r="MCB76" s="880"/>
      <c r="MCC76" s="880"/>
      <c r="MCD76" s="880"/>
      <c r="MCE76" s="880"/>
      <c r="MCF76" s="880"/>
      <c r="MCG76" s="880"/>
      <c r="MCH76" s="880"/>
      <c r="MCI76" s="880"/>
      <c r="MCJ76" s="880"/>
      <c r="MCK76" s="880"/>
      <c r="MCL76" s="880"/>
      <c r="MCM76" s="880"/>
      <c r="MCN76" s="880"/>
      <c r="MCO76" s="880"/>
      <c r="MCP76" s="880"/>
      <c r="MCQ76" s="880"/>
      <c r="MCR76" s="880"/>
      <c r="MCS76" s="880"/>
      <c r="MCT76" s="880"/>
      <c r="MCU76" s="880"/>
      <c r="MCV76" s="880"/>
      <c r="MCW76" s="880"/>
      <c r="MCX76" s="880"/>
      <c r="MCY76" s="880"/>
      <c r="MCZ76" s="880"/>
      <c r="MDA76" s="880"/>
      <c r="MDB76" s="880"/>
      <c r="MDC76" s="880"/>
      <c r="MDD76" s="880"/>
      <c r="MDE76" s="880"/>
      <c r="MDF76" s="880"/>
      <c r="MDG76" s="880"/>
      <c r="MDH76" s="880"/>
      <c r="MDI76" s="880"/>
      <c r="MDJ76" s="880"/>
      <c r="MDK76" s="880"/>
      <c r="MDL76" s="880"/>
      <c r="MDM76" s="880"/>
      <c r="MDN76" s="880"/>
      <c r="MDO76" s="880"/>
      <c r="MDP76" s="880"/>
      <c r="MDQ76" s="880"/>
      <c r="MDR76" s="880"/>
      <c r="MDS76" s="880"/>
      <c r="MDT76" s="880"/>
      <c r="MDU76" s="880"/>
      <c r="MDV76" s="880"/>
      <c r="MDW76" s="880"/>
      <c r="MDX76" s="880"/>
      <c r="MDY76" s="880"/>
      <c r="MDZ76" s="880"/>
      <c r="MEA76" s="880"/>
      <c r="MEB76" s="880"/>
      <c r="MEC76" s="880"/>
      <c r="MED76" s="880"/>
      <c r="MEE76" s="880"/>
      <c r="MEF76" s="880"/>
      <c r="MEG76" s="880"/>
      <c r="MEH76" s="880"/>
      <c r="MEI76" s="880"/>
      <c r="MEJ76" s="880"/>
      <c r="MEK76" s="880"/>
      <c r="MEL76" s="880"/>
      <c r="MEM76" s="880"/>
      <c r="MEN76" s="880"/>
      <c r="MEO76" s="880"/>
      <c r="MEP76" s="880"/>
      <c r="MEQ76" s="880"/>
      <c r="MER76" s="880"/>
      <c r="MES76" s="880"/>
      <c r="MET76" s="880"/>
      <c r="MEU76" s="880"/>
      <c r="MEV76" s="880"/>
      <c r="MEW76" s="880"/>
      <c r="MEX76" s="880"/>
      <c r="MEY76" s="880"/>
      <c r="MEZ76" s="880"/>
      <c r="MFA76" s="880"/>
      <c r="MFB76" s="880"/>
      <c r="MFC76" s="880"/>
      <c r="MFD76" s="880"/>
      <c r="MFE76" s="880"/>
      <c r="MFF76" s="880"/>
      <c r="MFG76" s="880"/>
      <c r="MFH76" s="880"/>
      <c r="MFI76" s="880"/>
      <c r="MFJ76" s="880"/>
      <c r="MFK76" s="880"/>
      <c r="MFL76" s="880"/>
      <c r="MFM76" s="880"/>
      <c r="MFN76" s="880"/>
      <c r="MFO76" s="880"/>
      <c r="MFP76" s="880"/>
      <c r="MFQ76" s="880"/>
      <c r="MFR76" s="880"/>
      <c r="MFS76" s="880"/>
      <c r="MFT76" s="880"/>
      <c r="MFU76" s="880"/>
      <c r="MFV76" s="880"/>
      <c r="MFW76" s="880"/>
      <c r="MFX76" s="880"/>
      <c r="MFY76" s="880"/>
      <c r="MFZ76" s="880"/>
      <c r="MGA76" s="880"/>
      <c r="MGB76" s="880"/>
      <c r="MGC76" s="880"/>
      <c r="MGD76" s="880"/>
      <c r="MGE76" s="880"/>
      <c r="MGF76" s="880"/>
      <c r="MGG76" s="880"/>
      <c r="MGH76" s="880"/>
      <c r="MGI76" s="880"/>
      <c r="MGJ76" s="880"/>
      <c r="MGK76" s="880"/>
      <c r="MGL76" s="880"/>
      <c r="MGM76" s="880"/>
      <c r="MGN76" s="880"/>
      <c r="MGO76" s="880"/>
      <c r="MGP76" s="880"/>
      <c r="MGQ76" s="880"/>
      <c r="MGR76" s="880"/>
      <c r="MGS76" s="880"/>
      <c r="MGT76" s="880"/>
      <c r="MGU76" s="880"/>
      <c r="MGV76" s="880"/>
      <c r="MGW76" s="880"/>
      <c r="MGX76" s="880"/>
      <c r="MGY76" s="880"/>
      <c r="MGZ76" s="880"/>
      <c r="MHA76" s="880"/>
      <c r="MHB76" s="880"/>
      <c r="MHC76" s="880"/>
      <c r="MHD76" s="880"/>
      <c r="MHE76" s="880"/>
      <c r="MHF76" s="880"/>
      <c r="MHG76" s="880"/>
      <c r="MHH76" s="880"/>
      <c r="MHI76" s="880"/>
      <c r="MHJ76" s="880"/>
      <c r="MHK76" s="880"/>
      <c r="MHL76" s="880"/>
      <c r="MHM76" s="880"/>
      <c r="MHN76" s="880"/>
      <c r="MHO76" s="880"/>
      <c r="MHP76" s="880"/>
      <c r="MHQ76" s="880"/>
      <c r="MHR76" s="880"/>
      <c r="MHS76" s="880"/>
      <c r="MHT76" s="880"/>
      <c r="MHU76" s="880"/>
      <c r="MHV76" s="880"/>
      <c r="MHW76" s="880"/>
      <c r="MHX76" s="880"/>
      <c r="MHY76" s="880"/>
      <c r="MHZ76" s="880"/>
      <c r="MIA76" s="880"/>
      <c r="MIB76" s="880"/>
      <c r="MIC76" s="880"/>
      <c r="MID76" s="880"/>
      <c r="MIE76" s="880"/>
      <c r="MIF76" s="880"/>
      <c r="MIG76" s="880"/>
      <c r="MIH76" s="880"/>
      <c r="MII76" s="880"/>
      <c r="MIJ76" s="880"/>
      <c r="MIK76" s="880"/>
      <c r="MIL76" s="880"/>
      <c r="MIM76" s="880"/>
      <c r="MIN76" s="880"/>
      <c r="MIO76" s="880"/>
      <c r="MIP76" s="880"/>
      <c r="MIQ76" s="880"/>
      <c r="MIR76" s="880"/>
      <c r="MIS76" s="880"/>
      <c r="MIT76" s="880"/>
      <c r="MIU76" s="880"/>
      <c r="MIV76" s="880"/>
      <c r="MIW76" s="880"/>
      <c r="MIX76" s="880"/>
      <c r="MIY76" s="880"/>
      <c r="MIZ76" s="880"/>
      <c r="MJA76" s="880"/>
      <c r="MJB76" s="880"/>
      <c r="MJC76" s="880"/>
      <c r="MJD76" s="880"/>
      <c r="MJE76" s="880"/>
      <c r="MJF76" s="880"/>
      <c r="MJG76" s="880"/>
      <c r="MJH76" s="880"/>
      <c r="MJI76" s="880"/>
      <c r="MJJ76" s="880"/>
      <c r="MJK76" s="880"/>
      <c r="MJL76" s="880"/>
      <c r="MJM76" s="880"/>
      <c r="MJN76" s="880"/>
      <c r="MJO76" s="880"/>
      <c r="MJP76" s="880"/>
      <c r="MJQ76" s="880"/>
      <c r="MJR76" s="880"/>
      <c r="MJS76" s="880"/>
      <c r="MJT76" s="880"/>
      <c r="MJU76" s="880"/>
      <c r="MJV76" s="880"/>
      <c r="MJW76" s="880"/>
      <c r="MJX76" s="880"/>
      <c r="MJY76" s="880"/>
      <c r="MJZ76" s="880"/>
      <c r="MKA76" s="880"/>
      <c r="MKB76" s="880"/>
      <c r="MKC76" s="880"/>
      <c r="MKD76" s="880"/>
      <c r="MKE76" s="880"/>
      <c r="MKF76" s="880"/>
      <c r="MKG76" s="880"/>
      <c r="MKH76" s="880"/>
      <c r="MKI76" s="880"/>
      <c r="MKJ76" s="880"/>
      <c r="MKK76" s="880"/>
      <c r="MKL76" s="880"/>
      <c r="MKM76" s="880"/>
      <c r="MKN76" s="880"/>
      <c r="MKO76" s="880"/>
      <c r="MKP76" s="880"/>
      <c r="MKQ76" s="880"/>
      <c r="MKR76" s="880"/>
      <c r="MKS76" s="880"/>
      <c r="MKT76" s="880"/>
      <c r="MKU76" s="880"/>
      <c r="MKV76" s="880"/>
      <c r="MKW76" s="880"/>
      <c r="MKX76" s="880"/>
      <c r="MKY76" s="880"/>
      <c r="MKZ76" s="880"/>
      <c r="MLA76" s="880"/>
      <c r="MLB76" s="880"/>
      <c r="MLC76" s="880"/>
      <c r="MLD76" s="880"/>
      <c r="MLE76" s="880"/>
      <c r="MLF76" s="880"/>
      <c r="MLG76" s="880"/>
      <c r="MLH76" s="880"/>
      <c r="MLI76" s="880"/>
      <c r="MLJ76" s="880"/>
      <c r="MLK76" s="880"/>
      <c r="MLL76" s="880"/>
      <c r="MLM76" s="880"/>
      <c r="MLN76" s="880"/>
      <c r="MLO76" s="880"/>
      <c r="MLP76" s="880"/>
      <c r="MLQ76" s="880"/>
      <c r="MLR76" s="880"/>
      <c r="MLS76" s="880"/>
      <c r="MLT76" s="880"/>
      <c r="MLU76" s="880"/>
      <c r="MLV76" s="880"/>
      <c r="MLW76" s="880"/>
      <c r="MLX76" s="880"/>
      <c r="MLY76" s="880"/>
      <c r="MLZ76" s="880"/>
      <c r="MMA76" s="880"/>
      <c r="MMB76" s="880"/>
      <c r="MMC76" s="880"/>
      <c r="MMD76" s="880"/>
      <c r="MME76" s="880"/>
      <c r="MMF76" s="880"/>
      <c r="MMG76" s="880"/>
      <c r="MMH76" s="880"/>
      <c r="MMI76" s="880"/>
      <c r="MMJ76" s="880"/>
      <c r="MMK76" s="880"/>
      <c r="MML76" s="880"/>
      <c r="MMM76" s="880"/>
      <c r="MMN76" s="880"/>
      <c r="MMO76" s="880"/>
      <c r="MMP76" s="880"/>
      <c r="MMQ76" s="880"/>
      <c r="MMR76" s="880"/>
      <c r="MMS76" s="880"/>
      <c r="MMT76" s="880"/>
      <c r="MMU76" s="880"/>
      <c r="MMV76" s="880"/>
      <c r="MMW76" s="880"/>
      <c r="MMX76" s="880"/>
      <c r="MMY76" s="880"/>
      <c r="MMZ76" s="880"/>
      <c r="MNA76" s="880"/>
      <c r="MNB76" s="880"/>
      <c r="MNC76" s="880"/>
      <c r="MND76" s="880"/>
      <c r="MNE76" s="880"/>
      <c r="MNF76" s="880"/>
      <c r="MNG76" s="880"/>
      <c r="MNH76" s="880"/>
      <c r="MNI76" s="880"/>
      <c r="MNJ76" s="880"/>
      <c r="MNK76" s="880"/>
      <c r="MNL76" s="880"/>
      <c r="MNM76" s="880"/>
      <c r="MNN76" s="880"/>
      <c r="MNO76" s="880"/>
      <c r="MNP76" s="880"/>
      <c r="MNQ76" s="880"/>
      <c r="MNR76" s="880"/>
      <c r="MNS76" s="880"/>
      <c r="MNT76" s="880"/>
      <c r="MNU76" s="880"/>
      <c r="MNV76" s="880"/>
      <c r="MNW76" s="880"/>
      <c r="MNX76" s="880"/>
      <c r="MNY76" s="880"/>
      <c r="MNZ76" s="880"/>
      <c r="MOA76" s="880"/>
      <c r="MOB76" s="880"/>
      <c r="MOC76" s="880"/>
      <c r="MOD76" s="880"/>
      <c r="MOE76" s="880"/>
      <c r="MOF76" s="880"/>
      <c r="MOG76" s="880"/>
      <c r="MOH76" s="880"/>
      <c r="MOI76" s="880"/>
      <c r="MOJ76" s="880"/>
      <c r="MOK76" s="880"/>
      <c r="MOL76" s="880"/>
      <c r="MOM76" s="880"/>
      <c r="MON76" s="880"/>
      <c r="MOO76" s="880"/>
      <c r="MOP76" s="880"/>
      <c r="MOQ76" s="880"/>
      <c r="MOR76" s="880"/>
      <c r="MOS76" s="880"/>
      <c r="MOT76" s="880"/>
      <c r="MOU76" s="880"/>
      <c r="MOV76" s="880"/>
      <c r="MOW76" s="880"/>
      <c r="MOX76" s="880"/>
      <c r="MOY76" s="880"/>
      <c r="MOZ76" s="880"/>
      <c r="MPA76" s="880"/>
      <c r="MPB76" s="880"/>
      <c r="MPC76" s="880"/>
      <c r="MPD76" s="880"/>
      <c r="MPE76" s="880"/>
      <c r="MPF76" s="880"/>
      <c r="MPG76" s="880"/>
      <c r="MPH76" s="880"/>
      <c r="MPI76" s="880"/>
      <c r="MPJ76" s="880"/>
      <c r="MPK76" s="880"/>
      <c r="MPM76" s="880"/>
      <c r="MPN76" s="880"/>
      <c r="MPO76" s="880"/>
      <c r="MPP76" s="880"/>
      <c r="MPQ76" s="880"/>
      <c r="MPR76" s="880"/>
      <c r="MPS76" s="880"/>
      <c r="MPT76" s="880"/>
      <c r="MPU76" s="880"/>
      <c r="MPV76" s="880"/>
      <c r="MPW76" s="880"/>
      <c r="MPX76" s="880"/>
      <c r="MPY76" s="880"/>
      <c r="MPZ76" s="880"/>
      <c r="MQA76" s="880"/>
      <c r="MQB76" s="880"/>
      <c r="MQC76" s="880"/>
      <c r="MQD76" s="880"/>
      <c r="MQE76" s="880"/>
      <c r="MQF76" s="880"/>
      <c r="MQG76" s="880"/>
      <c r="MQH76" s="880"/>
      <c r="MQI76" s="880"/>
      <c r="MQJ76" s="880"/>
      <c r="MQK76" s="880"/>
      <c r="MQL76" s="880"/>
      <c r="MQM76" s="880"/>
      <c r="MQN76" s="880"/>
      <c r="MQO76" s="880"/>
      <c r="MQP76" s="880"/>
      <c r="MQQ76" s="880"/>
      <c r="MQR76" s="880"/>
      <c r="MQS76" s="880"/>
      <c r="MQT76" s="880"/>
      <c r="MQU76" s="880"/>
      <c r="MQV76" s="880"/>
      <c r="MQW76" s="880"/>
      <c r="MQX76" s="880"/>
      <c r="MQY76" s="880"/>
      <c r="MQZ76" s="880"/>
      <c r="MRA76" s="880"/>
      <c r="MRB76" s="880"/>
      <c r="MRC76" s="880"/>
      <c r="MRD76" s="880"/>
      <c r="MRE76" s="880"/>
      <c r="MRF76" s="880"/>
      <c r="MRG76" s="880"/>
      <c r="MRH76" s="880"/>
      <c r="MRI76" s="880"/>
      <c r="MRJ76" s="880"/>
      <c r="MRK76" s="880"/>
      <c r="MRL76" s="880"/>
      <c r="MRM76" s="880"/>
      <c r="MRN76" s="880"/>
      <c r="MRO76" s="880"/>
      <c r="MRP76" s="880"/>
      <c r="MRQ76" s="880"/>
      <c r="MRR76" s="880"/>
      <c r="MRS76" s="880"/>
      <c r="MRT76" s="880"/>
      <c r="MRU76" s="880"/>
      <c r="MRV76" s="880"/>
      <c r="MRW76" s="880"/>
      <c r="MRX76" s="880"/>
      <c r="MRY76" s="880"/>
      <c r="MRZ76" s="880"/>
      <c r="MSA76" s="880"/>
      <c r="MSB76" s="880"/>
      <c r="MSC76" s="880"/>
      <c r="MSD76" s="880"/>
      <c r="MSE76" s="880"/>
      <c r="MSF76" s="880"/>
      <c r="MSG76" s="880"/>
      <c r="MSH76" s="880"/>
      <c r="MSI76" s="880"/>
      <c r="MSJ76" s="880"/>
      <c r="MSK76" s="880"/>
      <c r="MSL76" s="880"/>
      <c r="MSM76" s="880"/>
      <c r="MSN76" s="880"/>
      <c r="MSO76" s="880"/>
      <c r="MSP76" s="880"/>
      <c r="MSQ76" s="880"/>
      <c r="MSR76" s="880"/>
      <c r="MSS76" s="880"/>
      <c r="MST76" s="880"/>
      <c r="MSU76" s="880"/>
      <c r="MSV76" s="880"/>
      <c r="MSW76" s="880"/>
      <c r="MSX76" s="880"/>
      <c r="MSY76" s="880"/>
      <c r="MSZ76" s="880"/>
      <c r="MTA76" s="880"/>
      <c r="MTB76" s="880"/>
      <c r="MTC76" s="880"/>
      <c r="MTD76" s="880"/>
      <c r="MTE76" s="880"/>
      <c r="MTF76" s="880"/>
      <c r="MTG76" s="880"/>
      <c r="MTH76" s="880"/>
      <c r="MTI76" s="880"/>
      <c r="MTJ76" s="880"/>
      <c r="MTK76" s="880"/>
      <c r="MTL76" s="880"/>
      <c r="MTM76" s="880"/>
      <c r="MTN76" s="880"/>
      <c r="MTO76" s="880"/>
      <c r="MTP76" s="880"/>
      <c r="MTQ76" s="880"/>
      <c r="MTR76" s="880"/>
      <c r="MTS76" s="880"/>
      <c r="MTT76" s="880"/>
      <c r="MTU76" s="880"/>
      <c r="MTV76" s="880"/>
      <c r="MTW76" s="880"/>
      <c r="MTX76" s="880"/>
      <c r="MTY76" s="880"/>
      <c r="MTZ76" s="880"/>
      <c r="MUA76" s="880"/>
      <c r="MUB76" s="880"/>
      <c r="MUC76" s="880"/>
      <c r="MUD76" s="880"/>
      <c r="MUE76" s="880"/>
      <c r="MUF76" s="880"/>
      <c r="MUG76" s="880"/>
      <c r="MUH76" s="880"/>
      <c r="MUI76" s="880"/>
      <c r="MUJ76" s="880"/>
      <c r="MUK76" s="880"/>
      <c r="MUL76" s="880"/>
      <c r="MUM76" s="880"/>
      <c r="MUN76" s="880"/>
      <c r="MUO76" s="880"/>
      <c r="MUP76" s="880"/>
      <c r="MUQ76" s="880"/>
      <c r="MUR76" s="880"/>
      <c r="MUS76" s="880"/>
      <c r="MUT76" s="880"/>
      <c r="MUU76" s="880"/>
      <c r="MUV76" s="880"/>
      <c r="MUW76" s="880"/>
      <c r="MUX76" s="880"/>
      <c r="MUY76" s="880"/>
      <c r="MUZ76" s="880"/>
      <c r="MVA76" s="880"/>
      <c r="MVB76" s="880"/>
      <c r="MVC76" s="880"/>
      <c r="MVD76" s="880"/>
      <c r="MVE76" s="880"/>
      <c r="MVF76" s="880"/>
      <c r="MVG76" s="880"/>
      <c r="MVH76" s="880"/>
      <c r="MVI76" s="880"/>
      <c r="MVJ76" s="880"/>
      <c r="MVK76" s="880"/>
      <c r="MVL76" s="880"/>
      <c r="MVM76" s="880"/>
      <c r="MVN76" s="880"/>
      <c r="MVO76" s="880"/>
      <c r="MVP76" s="880"/>
      <c r="MVQ76" s="880"/>
      <c r="MVR76" s="880"/>
      <c r="MVS76" s="880"/>
      <c r="MVT76" s="880"/>
      <c r="MVU76" s="880"/>
      <c r="MVV76" s="880"/>
      <c r="MVW76" s="880"/>
      <c r="MVX76" s="880"/>
      <c r="MVY76" s="880"/>
      <c r="MVZ76" s="880"/>
      <c r="MWA76" s="880"/>
      <c r="MWB76" s="880"/>
      <c r="MWC76" s="880"/>
      <c r="MWD76" s="880"/>
      <c r="MWE76" s="880"/>
      <c r="MWF76" s="880"/>
      <c r="MWG76" s="880"/>
      <c r="MWH76" s="880"/>
      <c r="MWI76" s="880"/>
      <c r="MWJ76" s="880"/>
      <c r="MWK76" s="880"/>
      <c r="MWL76" s="880"/>
      <c r="MWM76" s="880"/>
      <c r="MWN76" s="880"/>
      <c r="MWO76" s="880"/>
      <c r="MWP76" s="880"/>
      <c r="MWQ76" s="880"/>
      <c r="MWR76" s="880"/>
      <c r="MWS76" s="880"/>
      <c r="MWT76" s="880"/>
      <c r="MWU76" s="880"/>
      <c r="MWV76" s="880"/>
      <c r="MWW76" s="880"/>
      <c r="MWX76" s="880"/>
      <c r="MWY76" s="880"/>
      <c r="MWZ76" s="880"/>
      <c r="MXA76" s="880"/>
      <c r="MXB76" s="880"/>
      <c r="MXC76" s="880"/>
      <c r="MXD76" s="880"/>
      <c r="MXE76" s="880"/>
      <c r="MXF76" s="880"/>
      <c r="MXG76" s="880"/>
      <c r="MXH76" s="880"/>
      <c r="MXI76" s="880"/>
      <c r="MXJ76" s="880"/>
      <c r="MXK76" s="880"/>
      <c r="MXL76" s="880"/>
      <c r="MXM76" s="880"/>
      <c r="MXN76" s="880"/>
      <c r="MXO76" s="880"/>
      <c r="MXP76" s="880"/>
      <c r="MXQ76" s="880"/>
      <c r="MXR76" s="880"/>
      <c r="MXS76" s="880"/>
      <c r="MXT76" s="880"/>
      <c r="MXU76" s="880"/>
      <c r="MXV76" s="880"/>
      <c r="MXW76" s="880"/>
      <c r="MXX76" s="880"/>
      <c r="MXY76" s="880"/>
      <c r="MXZ76" s="880"/>
      <c r="MYA76" s="880"/>
      <c r="MYB76" s="880"/>
      <c r="MYC76" s="880"/>
      <c r="MYD76" s="880"/>
      <c r="MYE76" s="880"/>
      <c r="MYF76" s="880"/>
      <c r="MYG76" s="880"/>
      <c r="MYH76" s="880"/>
      <c r="MYI76" s="880"/>
      <c r="MYJ76" s="880"/>
      <c r="MYK76" s="880"/>
      <c r="MYL76" s="880"/>
      <c r="MYM76" s="880"/>
      <c r="MYN76" s="880"/>
      <c r="MYO76" s="880"/>
      <c r="MYP76" s="880"/>
      <c r="MYQ76" s="880"/>
      <c r="MYR76" s="880"/>
      <c r="MYS76" s="880"/>
      <c r="MYT76" s="880"/>
      <c r="MYU76" s="880"/>
      <c r="MYV76" s="880"/>
      <c r="MYW76" s="880"/>
      <c r="MYX76" s="880"/>
      <c r="MYY76" s="880"/>
      <c r="MYZ76" s="880"/>
      <c r="MZA76" s="880"/>
      <c r="MZB76" s="880"/>
      <c r="MZC76" s="880"/>
      <c r="MZD76" s="880"/>
      <c r="MZE76" s="880"/>
      <c r="MZF76" s="880"/>
      <c r="MZG76" s="880"/>
      <c r="MZH76" s="880"/>
      <c r="MZI76" s="880"/>
      <c r="MZJ76" s="880"/>
      <c r="MZK76" s="880"/>
      <c r="MZL76" s="880"/>
      <c r="MZM76" s="880"/>
      <c r="MZN76" s="880"/>
      <c r="MZO76" s="880"/>
      <c r="MZP76" s="880"/>
      <c r="MZQ76" s="880"/>
      <c r="MZR76" s="880"/>
      <c r="MZS76" s="880"/>
      <c r="MZT76" s="880"/>
      <c r="MZU76" s="880"/>
      <c r="MZV76" s="880"/>
      <c r="MZW76" s="880"/>
      <c r="MZX76" s="880"/>
      <c r="MZY76" s="880"/>
      <c r="MZZ76" s="880"/>
      <c r="NAA76" s="880"/>
      <c r="NAB76" s="880"/>
      <c r="NAC76" s="880"/>
      <c r="NAD76" s="880"/>
      <c r="NAE76" s="880"/>
      <c r="NAF76" s="880"/>
      <c r="NAG76" s="880"/>
      <c r="NAH76" s="880"/>
      <c r="NAI76" s="880"/>
      <c r="NAJ76" s="880"/>
      <c r="NAK76" s="880"/>
      <c r="NAL76" s="880"/>
      <c r="NAM76" s="880"/>
      <c r="NAN76" s="880"/>
      <c r="NAO76" s="880"/>
      <c r="NAP76" s="880"/>
      <c r="NAQ76" s="880"/>
      <c r="NAR76" s="880"/>
      <c r="NAS76" s="880"/>
      <c r="NAT76" s="880"/>
      <c r="NAU76" s="880"/>
      <c r="NAV76" s="880"/>
      <c r="NAW76" s="880"/>
      <c r="NAX76" s="880"/>
      <c r="NAY76" s="880"/>
      <c r="NAZ76" s="880"/>
      <c r="NBA76" s="880"/>
      <c r="NBB76" s="880"/>
      <c r="NBC76" s="880"/>
      <c r="NBD76" s="880"/>
      <c r="NBE76" s="880"/>
      <c r="NBF76" s="880"/>
      <c r="NBG76" s="880"/>
      <c r="NBH76" s="880"/>
      <c r="NBI76" s="880"/>
      <c r="NBJ76" s="880"/>
      <c r="NBK76" s="880"/>
      <c r="NBL76" s="880"/>
      <c r="NBM76" s="880"/>
      <c r="NBN76" s="880"/>
      <c r="NBO76" s="880"/>
      <c r="NBP76" s="880"/>
      <c r="NBQ76" s="880"/>
      <c r="NBR76" s="880"/>
      <c r="NBS76" s="880"/>
      <c r="NBT76" s="880"/>
      <c r="NBU76" s="880"/>
      <c r="NBV76" s="880"/>
      <c r="NBW76" s="880"/>
      <c r="NBX76" s="880"/>
      <c r="NBY76" s="880"/>
      <c r="NBZ76" s="880"/>
      <c r="NCA76" s="880"/>
      <c r="NCB76" s="880"/>
      <c r="NCC76" s="880"/>
      <c r="NCD76" s="880"/>
      <c r="NCE76" s="880"/>
      <c r="NCF76" s="880"/>
      <c r="NCG76" s="880"/>
      <c r="NCH76" s="880"/>
      <c r="NCI76" s="880"/>
      <c r="NCJ76" s="880"/>
      <c r="NCK76" s="880"/>
      <c r="NCL76" s="880"/>
      <c r="NCM76" s="880"/>
      <c r="NCN76" s="880"/>
      <c r="NCO76" s="880"/>
      <c r="NCP76" s="880"/>
      <c r="NCQ76" s="880"/>
      <c r="NCR76" s="880"/>
      <c r="NCS76" s="880"/>
      <c r="NCT76" s="880"/>
      <c r="NCU76" s="880"/>
      <c r="NCV76" s="880"/>
      <c r="NCW76" s="880"/>
      <c r="NCX76" s="880"/>
      <c r="NCY76" s="880"/>
      <c r="NCZ76" s="880"/>
      <c r="NDA76" s="880"/>
      <c r="NDB76" s="880"/>
      <c r="NDC76" s="880"/>
      <c r="NDD76" s="880"/>
      <c r="NDE76" s="880"/>
      <c r="NDF76" s="880"/>
      <c r="NDG76" s="880"/>
      <c r="NDH76" s="880"/>
      <c r="NDI76" s="880"/>
      <c r="NDJ76" s="880"/>
      <c r="NDK76" s="880"/>
      <c r="NDL76" s="880"/>
      <c r="NDM76" s="880"/>
      <c r="NDN76" s="880"/>
      <c r="NDO76" s="880"/>
      <c r="NDP76" s="880"/>
      <c r="NDQ76" s="880"/>
      <c r="NDR76" s="880"/>
      <c r="NDS76" s="880"/>
      <c r="NDT76" s="880"/>
      <c r="NDU76" s="880"/>
      <c r="NDV76" s="880"/>
      <c r="NDW76" s="880"/>
      <c r="NDX76" s="880"/>
      <c r="NDY76" s="880"/>
      <c r="NDZ76" s="880"/>
      <c r="NEA76" s="880"/>
      <c r="NEB76" s="880"/>
      <c r="NEC76" s="880"/>
      <c r="NED76" s="880"/>
      <c r="NEE76" s="880"/>
      <c r="NEF76" s="880"/>
      <c r="NEG76" s="880"/>
      <c r="NEH76" s="880"/>
      <c r="NEI76" s="880"/>
      <c r="NEJ76" s="880"/>
      <c r="NEK76" s="880"/>
      <c r="NEL76" s="880"/>
      <c r="NEM76" s="880"/>
      <c r="NEN76" s="880"/>
      <c r="NEO76" s="880"/>
      <c r="NEP76" s="880"/>
      <c r="NEQ76" s="880"/>
      <c r="NER76" s="880"/>
      <c r="NES76" s="880"/>
      <c r="NET76" s="880"/>
      <c r="NEU76" s="880"/>
      <c r="NEV76" s="880"/>
      <c r="NEW76" s="880"/>
      <c r="NEX76" s="880"/>
      <c r="NEY76" s="880"/>
      <c r="NEZ76" s="880"/>
      <c r="NFA76" s="880"/>
      <c r="NFB76" s="880"/>
      <c r="NFC76" s="880"/>
      <c r="NFD76" s="880"/>
      <c r="NFE76" s="880"/>
      <c r="NFF76" s="880"/>
      <c r="NFG76" s="880"/>
      <c r="NFH76" s="880"/>
      <c r="NFI76" s="880"/>
      <c r="NFJ76" s="880"/>
      <c r="NFK76" s="880"/>
      <c r="NFL76" s="880"/>
      <c r="NFM76" s="880"/>
      <c r="NFN76" s="880"/>
      <c r="NFO76" s="880"/>
      <c r="NFP76" s="880"/>
      <c r="NFQ76" s="880"/>
      <c r="NFR76" s="880"/>
      <c r="NFS76" s="880"/>
      <c r="NFT76" s="880"/>
      <c r="NFU76" s="880"/>
      <c r="NFV76" s="880"/>
      <c r="NFW76" s="880"/>
      <c r="NFX76" s="880"/>
      <c r="NFY76" s="880"/>
      <c r="NFZ76" s="880"/>
      <c r="NGA76" s="880"/>
      <c r="NGB76" s="880"/>
      <c r="NGC76" s="880"/>
      <c r="NGD76" s="880"/>
      <c r="NGE76" s="880"/>
      <c r="NGF76" s="880"/>
      <c r="NGG76" s="880"/>
      <c r="NGH76" s="880"/>
      <c r="NGI76" s="880"/>
      <c r="NGJ76" s="880"/>
      <c r="NGK76" s="880"/>
      <c r="NGL76" s="880"/>
      <c r="NGM76" s="880"/>
      <c r="NGN76" s="880"/>
      <c r="NGO76" s="880"/>
      <c r="NGP76" s="880"/>
      <c r="NGQ76" s="880"/>
      <c r="NGR76" s="880"/>
      <c r="NGS76" s="880"/>
      <c r="NGT76" s="880"/>
      <c r="NGU76" s="880"/>
      <c r="NGV76" s="880"/>
      <c r="NGW76" s="880"/>
      <c r="NGX76" s="880"/>
      <c r="NGY76" s="880"/>
      <c r="NGZ76" s="880"/>
      <c r="NHA76" s="880"/>
      <c r="NHB76" s="880"/>
      <c r="NHC76" s="880"/>
      <c r="NHD76" s="880"/>
      <c r="NHE76" s="880"/>
      <c r="NHF76" s="880"/>
      <c r="NHG76" s="880"/>
      <c r="NHH76" s="880"/>
      <c r="NHI76" s="880"/>
      <c r="NHJ76" s="880"/>
      <c r="NHK76" s="880"/>
      <c r="NHL76" s="880"/>
      <c r="NHM76" s="880"/>
      <c r="NHN76" s="880"/>
      <c r="NHO76" s="880"/>
      <c r="NHP76" s="880"/>
      <c r="NHQ76" s="880"/>
      <c r="NHR76" s="880"/>
      <c r="NHS76" s="880"/>
      <c r="NHT76" s="880"/>
      <c r="NHU76" s="880"/>
      <c r="NHV76" s="880"/>
      <c r="NHW76" s="880"/>
      <c r="NHX76" s="880"/>
      <c r="NHY76" s="880"/>
      <c r="NHZ76" s="880"/>
      <c r="NIA76" s="880"/>
      <c r="NIB76" s="880"/>
      <c r="NIC76" s="880"/>
      <c r="NID76" s="880"/>
      <c r="NIE76" s="880"/>
      <c r="NIF76" s="880"/>
      <c r="NIG76" s="880"/>
      <c r="NIH76" s="880"/>
      <c r="NII76" s="880"/>
      <c r="NIJ76" s="880"/>
      <c r="NIK76" s="880"/>
      <c r="NIL76" s="880"/>
      <c r="NIM76" s="880"/>
      <c r="NIN76" s="880"/>
      <c r="NIO76" s="880"/>
      <c r="NIP76" s="880"/>
      <c r="NIQ76" s="880"/>
      <c r="NIR76" s="880"/>
      <c r="NIS76" s="880"/>
      <c r="NIT76" s="880"/>
      <c r="NIU76" s="880"/>
      <c r="NIV76" s="880"/>
      <c r="NIW76" s="880"/>
      <c r="NIX76" s="880"/>
      <c r="NIY76" s="880"/>
      <c r="NIZ76" s="880"/>
      <c r="NJA76" s="880"/>
      <c r="NJB76" s="880"/>
      <c r="NJC76" s="880"/>
      <c r="NJD76" s="880"/>
      <c r="NJE76" s="880"/>
      <c r="NJF76" s="880"/>
      <c r="NJG76" s="880"/>
      <c r="NJH76" s="880"/>
      <c r="NJI76" s="880"/>
      <c r="NJJ76" s="880"/>
      <c r="NJK76" s="880"/>
      <c r="NJL76" s="880"/>
      <c r="NJM76" s="880"/>
      <c r="NJN76" s="880"/>
      <c r="NJO76" s="880"/>
      <c r="NJP76" s="880"/>
      <c r="NJQ76" s="880"/>
      <c r="NJR76" s="880"/>
      <c r="NJS76" s="880"/>
      <c r="NJT76" s="880"/>
      <c r="NJU76" s="880"/>
      <c r="NJV76" s="880"/>
      <c r="NJW76" s="880"/>
      <c r="NJX76" s="880"/>
      <c r="NJY76" s="880"/>
      <c r="NJZ76" s="880"/>
      <c r="NKA76" s="880"/>
      <c r="NKB76" s="880"/>
      <c r="NKC76" s="880"/>
      <c r="NKD76" s="880"/>
      <c r="NKE76" s="880"/>
      <c r="NKF76" s="880"/>
      <c r="NKG76" s="880"/>
      <c r="NKH76" s="880"/>
      <c r="NKI76" s="880"/>
      <c r="NKJ76" s="880"/>
      <c r="NKK76" s="880"/>
      <c r="NKL76" s="880"/>
      <c r="NKM76" s="880"/>
      <c r="NKN76" s="880"/>
      <c r="NKO76" s="880"/>
      <c r="NKP76" s="880"/>
      <c r="NKQ76" s="880"/>
      <c r="NKR76" s="880"/>
      <c r="NKS76" s="880"/>
      <c r="NKT76" s="880"/>
      <c r="NKU76" s="880"/>
      <c r="NKV76" s="880"/>
      <c r="NKW76" s="880"/>
      <c r="NKX76" s="880"/>
      <c r="NKY76" s="880"/>
      <c r="NKZ76" s="880"/>
      <c r="NLA76" s="880"/>
      <c r="NLB76" s="880"/>
      <c r="NLC76" s="880"/>
      <c r="NLD76" s="880"/>
      <c r="NLE76" s="880"/>
      <c r="NLF76" s="880"/>
      <c r="NLG76" s="880"/>
      <c r="NLH76" s="880"/>
      <c r="NLI76" s="880"/>
      <c r="NLJ76" s="880"/>
      <c r="NLK76" s="880"/>
      <c r="NLL76" s="880"/>
      <c r="NLM76" s="880"/>
      <c r="NLN76" s="880"/>
      <c r="NLO76" s="880"/>
      <c r="NLP76" s="880"/>
      <c r="NLQ76" s="880"/>
      <c r="NLR76" s="880"/>
      <c r="NLS76" s="880"/>
      <c r="NLT76" s="880"/>
      <c r="NLU76" s="880"/>
      <c r="NLV76" s="880"/>
      <c r="NLW76" s="880"/>
      <c r="NLX76" s="880"/>
      <c r="NLY76" s="880"/>
      <c r="NLZ76" s="880"/>
      <c r="NMA76" s="880"/>
      <c r="NMB76" s="880"/>
      <c r="NMC76" s="880"/>
      <c r="NMD76" s="880"/>
      <c r="NME76" s="880"/>
      <c r="NMF76" s="880"/>
      <c r="NMG76" s="880"/>
      <c r="NMH76" s="880"/>
      <c r="NMI76" s="880"/>
      <c r="NMJ76" s="880"/>
      <c r="NMK76" s="880"/>
      <c r="NML76" s="880"/>
      <c r="NMM76" s="880"/>
      <c r="NMN76" s="880"/>
      <c r="NMO76" s="880"/>
      <c r="NMP76" s="880"/>
      <c r="NMQ76" s="880"/>
      <c r="NMR76" s="880"/>
      <c r="NMS76" s="880"/>
      <c r="NMT76" s="880"/>
      <c r="NMU76" s="880"/>
      <c r="NMV76" s="880"/>
      <c r="NMW76" s="880"/>
      <c r="NMX76" s="880"/>
      <c r="NMY76" s="880"/>
      <c r="NMZ76" s="880"/>
      <c r="NNA76" s="880"/>
      <c r="NNB76" s="880"/>
      <c r="NNC76" s="880"/>
      <c r="NND76" s="880"/>
      <c r="NNE76" s="880"/>
      <c r="NNF76" s="880"/>
      <c r="NNG76" s="880"/>
      <c r="NNH76" s="880"/>
      <c r="NNI76" s="880"/>
      <c r="NNJ76" s="880"/>
      <c r="NNK76" s="880"/>
      <c r="NNL76" s="880"/>
      <c r="NNM76" s="880"/>
      <c r="NNN76" s="880"/>
      <c r="NNO76" s="880"/>
      <c r="NNP76" s="880"/>
      <c r="NNQ76" s="880"/>
      <c r="NNR76" s="880"/>
      <c r="NNS76" s="880"/>
      <c r="NNT76" s="880"/>
      <c r="NNU76" s="880"/>
      <c r="NNV76" s="880"/>
      <c r="NNW76" s="880"/>
      <c r="NNX76" s="880"/>
      <c r="NNY76" s="880"/>
      <c r="NNZ76" s="880"/>
      <c r="NOA76" s="880"/>
      <c r="NOB76" s="880"/>
      <c r="NOC76" s="880"/>
      <c r="NOD76" s="880"/>
      <c r="NOE76" s="880"/>
      <c r="NOF76" s="880"/>
      <c r="NOG76" s="880"/>
      <c r="NOH76" s="880"/>
      <c r="NOI76" s="880"/>
      <c r="NOJ76" s="880"/>
      <c r="NOK76" s="880"/>
      <c r="NOL76" s="880"/>
      <c r="NOM76" s="880"/>
      <c r="NON76" s="880"/>
      <c r="NOO76" s="880"/>
      <c r="NOP76" s="880"/>
      <c r="NOQ76" s="880"/>
      <c r="NOR76" s="880"/>
      <c r="NOS76" s="880"/>
      <c r="NOT76" s="880"/>
      <c r="NOU76" s="880"/>
      <c r="NOV76" s="880"/>
      <c r="NOW76" s="880"/>
      <c r="NOX76" s="880"/>
      <c r="NOY76" s="880"/>
      <c r="NOZ76" s="880"/>
      <c r="NPA76" s="880"/>
      <c r="NPB76" s="880"/>
      <c r="NPC76" s="880"/>
      <c r="NPD76" s="880"/>
      <c r="NPE76" s="880"/>
      <c r="NPF76" s="880"/>
      <c r="NPG76" s="880"/>
      <c r="NPH76" s="880"/>
      <c r="NPI76" s="880"/>
      <c r="NPJ76" s="880"/>
      <c r="NPK76" s="880"/>
      <c r="NPL76" s="880"/>
      <c r="NPM76" s="880"/>
      <c r="NPN76" s="880"/>
      <c r="NPO76" s="880"/>
      <c r="NPP76" s="880"/>
      <c r="NPQ76" s="880"/>
      <c r="NPR76" s="880"/>
      <c r="NPS76" s="880"/>
      <c r="NPT76" s="880"/>
      <c r="NPU76" s="880"/>
      <c r="NPV76" s="880"/>
      <c r="NPW76" s="880"/>
      <c r="NPX76" s="880"/>
      <c r="NPY76" s="880"/>
      <c r="NPZ76" s="880"/>
      <c r="NQA76" s="880"/>
      <c r="NQB76" s="880"/>
      <c r="NQC76" s="880"/>
      <c r="NQD76" s="880"/>
      <c r="NQE76" s="880"/>
      <c r="NQF76" s="880"/>
      <c r="NQG76" s="880"/>
      <c r="NQH76" s="880"/>
      <c r="NQI76" s="880"/>
      <c r="NQJ76" s="880"/>
      <c r="NQK76" s="880"/>
      <c r="NQL76" s="880"/>
      <c r="NQM76" s="880"/>
      <c r="NQN76" s="880"/>
      <c r="NQO76" s="880"/>
      <c r="NQP76" s="880"/>
      <c r="NQQ76" s="880"/>
      <c r="NQR76" s="880"/>
      <c r="NQS76" s="880"/>
      <c r="NQT76" s="880"/>
      <c r="NQU76" s="880"/>
      <c r="NQV76" s="880"/>
      <c r="NQW76" s="880"/>
      <c r="NQX76" s="880"/>
      <c r="NQY76" s="880"/>
      <c r="NQZ76" s="880"/>
      <c r="NRA76" s="880"/>
      <c r="NRB76" s="880"/>
      <c r="NRC76" s="880"/>
      <c r="NRD76" s="880"/>
      <c r="NRE76" s="880"/>
      <c r="NRF76" s="880"/>
      <c r="NRG76" s="880"/>
      <c r="NRH76" s="880"/>
      <c r="NRI76" s="880"/>
      <c r="NRJ76" s="880"/>
      <c r="NRK76" s="880"/>
      <c r="NRL76" s="880"/>
      <c r="NRM76" s="880"/>
      <c r="NRN76" s="880"/>
      <c r="NRO76" s="880"/>
      <c r="NRP76" s="880"/>
      <c r="NRQ76" s="880"/>
      <c r="NRR76" s="880"/>
      <c r="NRS76" s="880"/>
      <c r="NRT76" s="880"/>
      <c r="NRU76" s="880"/>
      <c r="NRV76" s="880"/>
      <c r="NRW76" s="880"/>
      <c r="NRX76" s="880"/>
      <c r="NRY76" s="880"/>
      <c r="NRZ76" s="880"/>
      <c r="NSA76" s="880"/>
      <c r="NSB76" s="880"/>
      <c r="NSC76" s="880"/>
      <c r="NSD76" s="880"/>
      <c r="NSE76" s="880"/>
      <c r="NSF76" s="880"/>
      <c r="NSG76" s="880"/>
      <c r="NSH76" s="880"/>
      <c r="NSI76" s="880"/>
      <c r="NSJ76" s="880"/>
      <c r="NSK76" s="880"/>
      <c r="NSL76" s="880"/>
      <c r="NSM76" s="880"/>
      <c r="NSN76" s="880"/>
      <c r="NSO76" s="880"/>
      <c r="NSP76" s="880"/>
      <c r="NSQ76" s="880"/>
      <c r="NSR76" s="880"/>
      <c r="NSS76" s="880"/>
      <c r="NST76" s="880"/>
      <c r="NSU76" s="880"/>
      <c r="NSV76" s="880"/>
      <c r="NSW76" s="880"/>
      <c r="NSX76" s="880"/>
      <c r="NSY76" s="880"/>
      <c r="NSZ76" s="880"/>
      <c r="NTA76" s="880"/>
      <c r="NTB76" s="880"/>
      <c r="NTC76" s="880"/>
      <c r="NTD76" s="880"/>
      <c r="NTE76" s="880"/>
      <c r="NTF76" s="880"/>
      <c r="NTG76" s="880"/>
      <c r="NTH76" s="880"/>
      <c r="NTI76" s="880"/>
      <c r="NTJ76" s="880"/>
      <c r="NTK76" s="880"/>
      <c r="NTL76" s="880"/>
      <c r="NTM76" s="880"/>
      <c r="NTN76" s="880"/>
      <c r="NTO76" s="880"/>
      <c r="NTP76" s="880"/>
      <c r="NTQ76" s="880"/>
      <c r="NTR76" s="880"/>
      <c r="NTS76" s="880"/>
      <c r="NTT76" s="880"/>
      <c r="NTU76" s="880"/>
      <c r="NTV76" s="880"/>
      <c r="NTW76" s="880"/>
      <c r="NTX76" s="880"/>
      <c r="NTY76" s="880"/>
      <c r="NTZ76" s="880"/>
      <c r="NUA76" s="880"/>
      <c r="NUB76" s="880"/>
      <c r="NUC76" s="880"/>
      <c r="NUD76" s="880"/>
      <c r="NUE76" s="880"/>
      <c r="NUF76" s="880"/>
      <c r="NUG76" s="880"/>
      <c r="NUH76" s="880"/>
      <c r="NUI76" s="880"/>
      <c r="NUJ76" s="880"/>
      <c r="NUK76" s="880"/>
      <c r="NUL76" s="880"/>
      <c r="NUM76" s="880"/>
      <c r="NUN76" s="880"/>
      <c r="NUO76" s="880"/>
      <c r="NUP76" s="880"/>
      <c r="NUQ76" s="880"/>
      <c r="NUR76" s="880"/>
      <c r="NUS76" s="880"/>
      <c r="NUT76" s="880"/>
      <c r="NUU76" s="880"/>
      <c r="NUV76" s="880"/>
      <c r="NUW76" s="880"/>
      <c r="NUX76" s="880"/>
      <c r="NUY76" s="880"/>
      <c r="NUZ76" s="880"/>
      <c r="NVA76" s="880"/>
      <c r="NVB76" s="880"/>
      <c r="NVC76" s="880"/>
      <c r="NVD76" s="880"/>
      <c r="NVE76" s="880"/>
      <c r="NVF76" s="880"/>
      <c r="NVG76" s="880"/>
      <c r="NVH76" s="880"/>
      <c r="NVI76" s="880"/>
      <c r="NVJ76" s="880"/>
      <c r="NVK76" s="880"/>
      <c r="NVL76" s="880"/>
      <c r="NVM76" s="880"/>
      <c r="NVN76" s="880"/>
      <c r="NVO76" s="880"/>
      <c r="NVP76" s="880"/>
      <c r="NVQ76" s="880"/>
      <c r="NVR76" s="880"/>
      <c r="NVS76" s="880"/>
      <c r="NVT76" s="880"/>
      <c r="NVU76" s="880"/>
      <c r="NVV76" s="880"/>
      <c r="NVW76" s="880"/>
      <c r="NVX76" s="880"/>
      <c r="NVY76" s="880"/>
      <c r="NVZ76" s="880"/>
      <c r="NWA76" s="880"/>
      <c r="NWB76" s="880"/>
      <c r="NWC76" s="880"/>
      <c r="NWD76" s="880"/>
      <c r="NWE76" s="880"/>
      <c r="NWF76" s="880"/>
      <c r="NWG76" s="880"/>
      <c r="NWH76" s="880"/>
      <c r="NWI76" s="880"/>
      <c r="NWJ76" s="880"/>
      <c r="NWK76" s="880"/>
      <c r="NWL76" s="880"/>
      <c r="NWM76" s="880"/>
      <c r="NWN76" s="880"/>
      <c r="NWO76" s="880"/>
      <c r="NWP76" s="880"/>
      <c r="NWQ76" s="880"/>
      <c r="NWR76" s="880"/>
      <c r="NWS76" s="880"/>
      <c r="NWT76" s="880"/>
      <c r="NWU76" s="880"/>
      <c r="NWV76" s="880"/>
      <c r="NWW76" s="880"/>
      <c r="NWX76" s="880"/>
      <c r="NWY76" s="880"/>
      <c r="NWZ76" s="880"/>
      <c r="NXA76" s="880"/>
      <c r="NXB76" s="880"/>
      <c r="NXC76" s="880"/>
      <c r="NXD76" s="880"/>
      <c r="NXE76" s="880"/>
      <c r="NXF76" s="880"/>
      <c r="NXG76" s="880"/>
      <c r="NXH76" s="880"/>
      <c r="NXI76" s="880"/>
      <c r="NXJ76" s="880"/>
      <c r="NXK76" s="880"/>
      <c r="NXL76" s="880"/>
      <c r="NXM76" s="880"/>
      <c r="NXN76" s="880"/>
      <c r="NXO76" s="880"/>
      <c r="NXP76" s="880"/>
      <c r="NXQ76" s="880"/>
      <c r="NXR76" s="880"/>
      <c r="NXS76" s="880"/>
      <c r="NXT76" s="880"/>
      <c r="NXU76" s="880"/>
      <c r="NXV76" s="880"/>
      <c r="NXW76" s="880"/>
      <c r="NXX76" s="880"/>
      <c r="NXY76" s="880"/>
      <c r="NXZ76" s="880"/>
      <c r="NYA76" s="880"/>
      <c r="NYB76" s="880"/>
      <c r="NYC76" s="880"/>
      <c r="NYD76" s="880"/>
      <c r="NYE76" s="880"/>
      <c r="NYF76" s="880"/>
      <c r="NYG76" s="880"/>
      <c r="NYH76" s="880"/>
      <c r="NYI76" s="880"/>
      <c r="NYJ76" s="880"/>
      <c r="NYK76" s="880"/>
      <c r="NYL76" s="880"/>
      <c r="NYM76" s="880"/>
      <c r="NYN76" s="880"/>
      <c r="NYO76" s="880"/>
      <c r="NYP76" s="880"/>
      <c r="NYQ76" s="880"/>
      <c r="NYR76" s="880"/>
      <c r="NYS76" s="880"/>
      <c r="NYT76" s="880"/>
      <c r="NYU76" s="880"/>
      <c r="NYV76" s="880"/>
      <c r="NYW76" s="880"/>
      <c r="NYX76" s="880"/>
      <c r="NYY76" s="880"/>
      <c r="NYZ76" s="880"/>
      <c r="NZA76" s="880"/>
      <c r="NZB76" s="880"/>
      <c r="NZC76" s="880"/>
      <c r="NZD76" s="880"/>
      <c r="NZE76" s="880"/>
      <c r="NZF76" s="880"/>
      <c r="NZG76" s="880"/>
      <c r="NZH76" s="880"/>
      <c r="NZI76" s="880"/>
      <c r="NZJ76" s="880"/>
      <c r="NZK76" s="880"/>
      <c r="NZL76" s="880"/>
      <c r="NZM76" s="880"/>
      <c r="NZN76" s="880"/>
      <c r="NZO76" s="880"/>
      <c r="NZP76" s="880"/>
      <c r="NZQ76" s="880"/>
      <c r="NZR76" s="880"/>
      <c r="NZS76" s="880"/>
      <c r="NZT76" s="880"/>
      <c r="NZU76" s="880"/>
      <c r="NZV76" s="880"/>
      <c r="NZW76" s="880"/>
      <c r="NZX76" s="880"/>
      <c r="NZY76" s="880"/>
      <c r="NZZ76" s="880"/>
      <c r="OAA76" s="880"/>
      <c r="OAB76" s="880"/>
      <c r="OAC76" s="880"/>
      <c r="OAD76" s="880"/>
      <c r="OAE76" s="880"/>
      <c r="OAF76" s="880"/>
      <c r="OAG76" s="880"/>
      <c r="OAH76" s="880"/>
      <c r="OAI76" s="880"/>
      <c r="OAJ76" s="880"/>
      <c r="OAK76" s="880"/>
      <c r="OAL76" s="880"/>
      <c r="OAM76" s="880"/>
      <c r="OAN76" s="880"/>
      <c r="OAO76" s="880"/>
      <c r="OAP76" s="880"/>
      <c r="OAQ76" s="880"/>
      <c r="OAR76" s="880"/>
      <c r="OAS76" s="880"/>
      <c r="OAT76" s="880"/>
      <c r="OAU76" s="880"/>
      <c r="OAV76" s="880"/>
      <c r="OAW76" s="880"/>
      <c r="OAX76" s="880"/>
      <c r="OAY76" s="880"/>
      <c r="OAZ76" s="880"/>
      <c r="OBA76" s="880"/>
      <c r="OBB76" s="880"/>
      <c r="OBC76" s="880"/>
      <c r="OBD76" s="880"/>
      <c r="OBE76" s="880"/>
      <c r="OBF76" s="880"/>
      <c r="OBG76" s="880"/>
      <c r="OBH76" s="880"/>
      <c r="OBI76" s="880"/>
      <c r="OBJ76" s="880"/>
      <c r="OBK76" s="880"/>
      <c r="OBL76" s="880"/>
      <c r="OBM76" s="880"/>
      <c r="OBN76" s="880"/>
      <c r="OBO76" s="880"/>
      <c r="OBP76" s="880"/>
      <c r="OBQ76" s="880"/>
      <c r="OBR76" s="880"/>
      <c r="OBS76" s="880"/>
      <c r="OBT76" s="880"/>
      <c r="OBU76" s="880"/>
      <c r="OBV76" s="880"/>
      <c r="OBW76" s="880"/>
      <c r="OBX76" s="880"/>
      <c r="OBY76" s="880"/>
      <c r="OBZ76" s="880"/>
      <c r="OCA76" s="880"/>
      <c r="OCB76" s="880"/>
      <c r="OCC76" s="880"/>
      <c r="OCD76" s="880"/>
      <c r="OCE76" s="880"/>
      <c r="OCF76" s="880"/>
      <c r="OCG76" s="880"/>
      <c r="OCH76" s="880"/>
      <c r="OCI76" s="880"/>
      <c r="OCJ76" s="880"/>
      <c r="OCK76" s="880"/>
      <c r="OCL76" s="880"/>
      <c r="OCM76" s="880"/>
      <c r="OCN76" s="880"/>
      <c r="OCO76" s="880"/>
      <c r="OCP76" s="880"/>
      <c r="OCQ76" s="880"/>
      <c r="OCR76" s="880"/>
      <c r="OCS76" s="880"/>
      <c r="OCT76" s="880"/>
      <c r="OCU76" s="880"/>
      <c r="OCW76" s="880"/>
      <c r="OCX76" s="880"/>
      <c r="OCY76" s="880"/>
      <c r="OCZ76" s="880"/>
      <c r="ODA76" s="880"/>
      <c r="ODB76" s="880"/>
      <c r="ODC76" s="880"/>
      <c r="ODD76" s="880"/>
      <c r="ODE76" s="880"/>
      <c r="ODF76" s="880"/>
      <c r="ODG76" s="880"/>
      <c r="ODH76" s="880"/>
      <c r="ODI76" s="880"/>
      <c r="ODJ76" s="880"/>
      <c r="ODK76" s="880"/>
      <c r="ODL76" s="880"/>
      <c r="ODM76" s="880"/>
      <c r="ODN76" s="880"/>
      <c r="ODO76" s="880"/>
      <c r="ODP76" s="880"/>
      <c r="ODQ76" s="880"/>
      <c r="ODR76" s="880"/>
      <c r="ODS76" s="880"/>
      <c r="ODT76" s="880"/>
      <c r="ODU76" s="880"/>
      <c r="ODV76" s="880"/>
      <c r="ODW76" s="880"/>
      <c r="ODX76" s="880"/>
      <c r="ODY76" s="880"/>
      <c r="ODZ76" s="880"/>
      <c r="OEA76" s="880"/>
      <c r="OEB76" s="880"/>
      <c r="OEC76" s="880"/>
      <c r="OED76" s="880"/>
      <c r="OEE76" s="880"/>
      <c r="OEF76" s="880"/>
      <c r="OEG76" s="880"/>
      <c r="OEH76" s="880"/>
      <c r="OEI76" s="880"/>
      <c r="OEJ76" s="880"/>
      <c r="OEK76" s="880"/>
      <c r="OEL76" s="880"/>
      <c r="OEM76" s="880"/>
      <c r="OEN76" s="880"/>
      <c r="OEO76" s="880"/>
      <c r="OEP76" s="880"/>
      <c r="OEQ76" s="880"/>
      <c r="OER76" s="880"/>
      <c r="OES76" s="880"/>
      <c r="OET76" s="880"/>
      <c r="OEU76" s="880"/>
      <c r="OEV76" s="880"/>
      <c r="OEW76" s="880"/>
      <c r="OEX76" s="880"/>
      <c r="OEY76" s="880"/>
      <c r="OEZ76" s="880"/>
      <c r="OFA76" s="880"/>
      <c r="OFB76" s="880"/>
      <c r="OFC76" s="880"/>
      <c r="OFD76" s="880"/>
      <c r="OFE76" s="880"/>
      <c r="OFF76" s="880"/>
      <c r="OFG76" s="880"/>
      <c r="OFH76" s="880"/>
      <c r="OFI76" s="880"/>
      <c r="OFJ76" s="880"/>
      <c r="OFK76" s="880"/>
      <c r="OFL76" s="880"/>
      <c r="OFM76" s="880"/>
      <c r="OFN76" s="880"/>
      <c r="OFO76" s="880"/>
      <c r="OFP76" s="880"/>
      <c r="OFQ76" s="880"/>
      <c r="OFR76" s="880"/>
      <c r="OFS76" s="880"/>
      <c r="OFT76" s="880"/>
      <c r="OFU76" s="880"/>
      <c r="OFV76" s="880"/>
      <c r="OFW76" s="880"/>
      <c r="OFX76" s="880"/>
      <c r="OFY76" s="880"/>
      <c r="OFZ76" s="880"/>
      <c r="OGA76" s="880"/>
      <c r="OGB76" s="880"/>
      <c r="OGC76" s="880"/>
      <c r="OGD76" s="880"/>
      <c r="OGE76" s="880"/>
      <c r="OGF76" s="880"/>
      <c r="OGG76" s="880"/>
      <c r="OGH76" s="880"/>
      <c r="OGI76" s="880"/>
      <c r="OGJ76" s="880"/>
      <c r="OGK76" s="880"/>
      <c r="OGL76" s="880"/>
      <c r="OGM76" s="880"/>
      <c r="OGN76" s="880"/>
      <c r="OGO76" s="880"/>
      <c r="OGP76" s="880"/>
      <c r="OGQ76" s="880"/>
      <c r="OGR76" s="880"/>
      <c r="OGS76" s="880"/>
      <c r="OGT76" s="880"/>
      <c r="OGU76" s="880"/>
      <c r="OGV76" s="880"/>
      <c r="OGW76" s="880"/>
      <c r="OGX76" s="880"/>
      <c r="OGY76" s="880"/>
      <c r="OGZ76" s="880"/>
      <c r="OHA76" s="880"/>
      <c r="OHB76" s="880"/>
      <c r="OHC76" s="880"/>
      <c r="OHD76" s="880"/>
      <c r="OHE76" s="880"/>
      <c r="OHF76" s="880"/>
      <c r="OHG76" s="880"/>
      <c r="OHH76" s="880"/>
      <c r="OHI76" s="880"/>
      <c r="OHJ76" s="880"/>
      <c r="OHK76" s="880"/>
      <c r="OHL76" s="880"/>
      <c r="OHM76" s="880"/>
      <c r="OHN76" s="880"/>
      <c r="OHO76" s="880"/>
      <c r="OHP76" s="880"/>
      <c r="OHQ76" s="880"/>
      <c r="OHR76" s="880"/>
      <c r="OHS76" s="880"/>
      <c r="OHT76" s="880"/>
      <c r="OHU76" s="880"/>
      <c r="OHV76" s="880"/>
      <c r="OHW76" s="880"/>
      <c r="OHX76" s="880"/>
      <c r="OHY76" s="880"/>
      <c r="OHZ76" s="880"/>
      <c r="OIA76" s="880"/>
      <c r="OIB76" s="880"/>
      <c r="OIC76" s="880"/>
      <c r="OID76" s="880"/>
      <c r="OIE76" s="880"/>
      <c r="OIF76" s="880"/>
      <c r="OIG76" s="880"/>
      <c r="OIH76" s="880"/>
      <c r="OII76" s="880"/>
      <c r="OIJ76" s="880"/>
      <c r="OIK76" s="880"/>
      <c r="OIL76" s="880"/>
      <c r="OIM76" s="880"/>
      <c r="OIN76" s="880"/>
      <c r="OIO76" s="880"/>
      <c r="OIP76" s="880"/>
      <c r="OIQ76" s="880"/>
      <c r="OIR76" s="880"/>
      <c r="OIS76" s="880"/>
      <c r="OIT76" s="880"/>
      <c r="OIU76" s="880"/>
      <c r="OIV76" s="880"/>
      <c r="OIW76" s="880"/>
      <c r="OIX76" s="880"/>
      <c r="OIY76" s="880"/>
      <c r="OIZ76" s="880"/>
      <c r="OJA76" s="880"/>
      <c r="OJB76" s="880"/>
      <c r="OJC76" s="880"/>
      <c r="OJD76" s="880"/>
      <c r="OJE76" s="880"/>
      <c r="OJF76" s="880"/>
      <c r="OJG76" s="880"/>
      <c r="OJH76" s="880"/>
      <c r="OJI76" s="880"/>
      <c r="OJJ76" s="880"/>
      <c r="OJK76" s="880"/>
      <c r="OJL76" s="880"/>
      <c r="OJM76" s="880"/>
      <c r="OJN76" s="880"/>
      <c r="OJO76" s="880"/>
      <c r="OJP76" s="880"/>
      <c r="OJQ76" s="880"/>
      <c r="OJR76" s="880"/>
      <c r="OJS76" s="880"/>
      <c r="OJT76" s="880"/>
      <c r="OJU76" s="880"/>
      <c r="OJV76" s="880"/>
      <c r="OJW76" s="880"/>
      <c r="OJX76" s="880"/>
      <c r="OJY76" s="880"/>
      <c r="OJZ76" s="880"/>
      <c r="OKA76" s="880"/>
      <c r="OKB76" s="880"/>
      <c r="OKC76" s="880"/>
      <c r="OKD76" s="880"/>
      <c r="OKE76" s="880"/>
      <c r="OKF76" s="880"/>
      <c r="OKG76" s="880"/>
      <c r="OKH76" s="880"/>
      <c r="OKI76" s="880"/>
      <c r="OKJ76" s="880"/>
      <c r="OKK76" s="880"/>
      <c r="OKL76" s="880"/>
      <c r="OKM76" s="880"/>
      <c r="OKN76" s="880"/>
      <c r="OKO76" s="880"/>
      <c r="OKP76" s="880"/>
      <c r="OKQ76" s="880"/>
      <c r="OKR76" s="880"/>
      <c r="OKS76" s="880"/>
      <c r="OKT76" s="880"/>
      <c r="OKU76" s="880"/>
      <c r="OKV76" s="880"/>
      <c r="OKW76" s="880"/>
      <c r="OKX76" s="880"/>
      <c r="OKY76" s="880"/>
      <c r="OKZ76" s="880"/>
      <c r="OLA76" s="880"/>
      <c r="OLB76" s="880"/>
      <c r="OLC76" s="880"/>
      <c r="OLD76" s="880"/>
      <c r="OLE76" s="880"/>
      <c r="OLF76" s="880"/>
      <c r="OLG76" s="880"/>
      <c r="OLH76" s="880"/>
      <c r="OLI76" s="880"/>
      <c r="OLJ76" s="880"/>
      <c r="OLK76" s="880"/>
      <c r="OLL76" s="880"/>
      <c r="OLM76" s="880"/>
      <c r="OLN76" s="880"/>
      <c r="OLO76" s="880"/>
      <c r="OLP76" s="880"/>
      <c r="OLQ76" s="880"/>
      <c r="OLR76" s="880"/>
      <c r="OLS76" s="880"/>
      <c r="OLT76" s="880"/>
      <c r="OLU76" s="880"/>
      <c r="OLV76" s="880"/>
      <c r="OLW76" s="880"/>
      <c r="OLX76" s="880"/>
      <c r="OLY76" s="880"/>
      <c r="OLZ76" s="880"/>
      <c r="OMA76" s="880"/>
      <c r="OMB76" s="880"/>
      <c r="OMC76" s="880"/>
      <c r="OMD76" s="880"/>
      <c r="OME76" s="880"/>
      <c r="OMF76" s="880"/>
      <c r="OMG76" s="880"/>
      <c r="OMH76" s="880"/>
      <c r="OMI76" s="880"/>
      <c r="OMJ76" s="880"/>
      <c r="OMK76" s="880"/>
      <c r="OML76" s="880"/>
      <c r="OMM76" s="880"/>
      <c r="OMN76" s="880"/>
      <c r="OMO76" s="880"/>
      <c r="OMP76" s="880"/>
      <c r="OMQ76" s="880"/>
      <c r="OMR76" s="880"/>
      <c r="OMS76" s="880"/>
      <c r="OMT76" s="880"/>
      <c r="OMU76" s="880"/>
      <c r="OMV76" s="880"/>
      <c r="OMW76" s="880"/>
      <c r="OMX76" s="880"/>
      <c r="OMY76" s="880"/>
      <c r="OMZ76" s="880"/>
      <c r="ONA76" s="880"/>
      <c r="ONB76" s="880"/>
      <c r="ONC76" s="880"/>
      <c r="OND76" s="880"/>
      <c r="ONE76" s="880"/>
      <c r="ONF76" s="880"/>
      <c r="ONG76" s="880"/>
      <c r="ONH76" s="880"/>
      <c r="ONI76" s="880"/>
      <c r="ONJ76" s="880"/>
      <c r="ONK76" s="880"/>
      <c r="ONL76" s="880"/>
      <c r="ONM76" s="880"/>
      <c r="ONN76" s="880"/>
      <c r="ONO76" s="880"/>
      <c r="ONP76" s="880"/>
      <c r="ONQ76" s="880"/>
      <c r="ONR76" s="880"/>
      <c r="ONS76" s="880"/>
      <c r="ONT76" s="880"/>
      <c r="ONU76" s="880"/>
      <c r="ONV76" s="880"/>
      <c r="ONW76" s="880"/>
      <c r="ONX76" s="880"/>
      <c r="ONY76" s="880"/>
      <c r="ONZ76" s="880"/>
      <c r="OOA76" s="880"/>
      <c r="OOB76" s="880"/>
      <c r="OOC76" s="880"/>
      <c r="OOD76" s="880"/>
      <c r="OOE76" s="880"/>
      <c r="OOF76" s="880"/>
      <c r="OOG76" s="880"/>
      <c r="OOH76" s="880"/>
      <c r="OOI76" s="880"/>
      <c r="OOJ76" s="880"/>
      <c r="OOK76" s="880"/>
      <c r="OOL76" s="880"/>
      <c r="OOM76" s="880"/>
      <c r="OON76" s="880"/>
      <c r="OOO76" s="880"/>
      <c r="OOP76" s="880"/>
      <c r="OOQ76" s="880"/>
      <c r="OOR76" s="880"/>
      <c r="OOS76" s="880"/>
      <c r="OOT76" s="880"/>
      <c r="OOU76" s="880"/>
      <c r="OOV76" s="880"/>
      <c r="OOW76" s="880"/>
      <c r="OOX76" s="880"/>
      <c r="OOY76" s="880"/>
      <c r="OOZ76" s="880"/>
      <c r="OPA76" s="880"/>
      <c r="OPB76" s="880"/>
      <c r="OPC76" s="880"/>
      <c r="OPD76" s="880"/>
      <c r="OPE76" s="880"/>
      <c r="OPF76" s="880"/>
      <c r="OPG76" s="880"/>
      <c r="OPH76" s="880"/>
      <c r="OPI76" s="880"/>
      <c r="OPJ76" s="880"/>
      <c r="OPK76" s="880"/>
      <c r="OPL76" s="880"/>
      <c r="OPM76" s="880"/>
      <c r="OPN76" s="880"/>
      <c r="OPO76" s="880"/>
      <c r="OPP76" s="880"/>
      <c r="OPQ76" s="880"/>
      <c r="OPR76" s="880"/>
      <c r="OPS76" s="880"/>
      <c r="OPT76" s="880"/>
      <c r="OPU76" s="880"/>
      <c r="OPV76" s="880"/>
      <c r="OPW76" s="880"/>
      <c r="OPX76" s="880"/>
      <c r="OPY76" s="880"/>
      <c r="OPZ76" s="880"/>
      <c r="OQA76" s="880"/>
      <c r="OQB76" s="880"/>
      <c r="OQC76" s="880"/>
      <c r="OQD76" s="880"/>
      <c r="OQE76" s="880"/>
      <c r="OQF76" s="880"/>
      <c r="OQG76" s="880"/>
      <c r="OQH76" s="880"/>
      <c r="OQI76" s="880"/>
      <c r="OQJ76" s="880"/>
      <c r="OQK76" s="880"/>
      <c r="OQL76" s="880"/>
      <c r="OQM76" s="880"/>
      <c r="OQN76" s="880"/>
      <c r="OQO76" s="880"/>
      <c r="OQP76" s="880"/>
      <c r="OQQ76" s="880"/>
      <c r="OQR76" s="880"/>
      <c r="OQS76" s="880"/>
      <c r="OQT76" s="880"/>
      <c r="OQU76" s="880"/>
      <c r="OQV76" s="880"/>
      <c r="OQW76" s="880"/>
      <c r="OQX76" s="880"/>
      <c r="OQY76" s="880"/>
      <c r="OQZ76" s="880"/>
      <c r="ORA76" s="880"/>
      <c r="ORB76" s="880"/>
      <c r="ORC76" s="880"/>
      <c r="ORD76" s="880"/>
      <c r="ORE76" s="880"/>
      <c r="ORF76" s="880"/>
      <c r="ORG76" s="880"/>
      <c r="ORH76" s="880"/>
      <c r="ORI76" s="880"/>
      <c r="ORJ76" s="880"/>
      <c r="ORK76" s="880"/>
      <c r="ORL76" s="880"/>
      <c r="ORM76" s="880"/>
      <c r="ORN76" s="880"/>
      <c r="ORO76" s="880"/>
      <c r="ORP76" s="880"/>
      <c r="ORQ76" s="880"/>
      <c r="ORR76" s="880"/>
      <c r="ORS76" s="880"/>
      <c r="ORT76" s="880"/>
      <c r="ORU76" s="880"/>
      <c r="ORV76" s="880"/>
      <c r="ORW76" s="880"/>
      <c r="ORX76" s="880"/>
      <c r="ORY76" s="880"/>
      <c r="ORZ76" s="880"/>
      <c r="OSA76" s="880"/>
      <c r="OSB76" s="880"/>
      <c r="OSC76" s="880"/>
      <c r="OSD76" s="880"/>
      <c r="OSE76" s="880"/>
      <c r="OSF76" s="880"/>
      <c r="OSG76" s="880"/>
      <c r="OSH76" s="880"/>
      <c r="OSI76" s="880"/>
      <c r="OSJ76" s="880"/>
      <c r="OSK76" s="880"/>
      <c r="OSL76" s="880"/>
      <c r="OSM76" s="880"/>
      <c r="OSN76" s="880"/>
      <c r="OSO76" s="880"/>
      <c r="OSP76" s="880"/>
      <c r="OSQ76" s="880"/>
      <c r="OSR76" s="880"/>
      <c r="OSS76" s="880"/>
      <c r="OST76" s="880"/>
      <c r="OSU76" s="880"/>
      <c r="OSV76" s="880"/>
      <c r="OSW76" s="880"/>
      <c r="OSX76" s="880"/>
      <c r="OSY76" s="880"/>
      <c r="OSZ76" s="880"/>
      <c r="OTA76" s="880"/>
      <c r="OTB76" s="880"/>
      <c r="OTC76" s="880"/>
      <c r="OTD76" s="880"/>
      <c r="OTE76" s="880"/>
      <c r="OTF76" s="880"/>
      <c r="OTG76" s="880"/>
      <c r="OTH76" s="880"/>
      <c r="OTI76" s="880"/>
      <c r="OTJ76" s="880"/>
      <c r="OTK76" s="880"/>
      <c r="OTL76" s="880"/>
      <c r="OTM76" s="880"/>
      <c r="OTN76" s="880"/>
      <c r="OTO76" s="880"/>
      <c r="OTP76" s="880"/>
      <c r="OTQ76" s="880"/>
      <c r="OTR76" s="880"/>
      <c r="OTS76" s="880"/>
      <c r="OTT76" s="880"/>
      <c r="OTU76" s="880"/>
      <c r="OTV76" s="880"/>
      <c r="OTW76" s="880"/>
      <c r="OTX76" s="880"/>
      <c r="OTY76" s="880"/>
      <c r="OTZ76" s="880"/>
      <c r="OUA76" s="880"/>
      <c r="OUB76" s="880"/>
      <c r="OUC76" s="880"/>
      <c r="OUD76" s="880"/>
      <c r="OUE76" s="880"/>
      <c r="OUF76" s="880"/>
      <c r="OUG76" s="880"/>
      <c r="OUH76" s="880"/>
      <c r="OUI76" s="880"/>
      <c r="OUJ76" s="880"/>
      <c r="OUK76" s="880"/>
      <c r="OUL76" s="880"/>
      <c r="OUM76" s="880"/>
      <c r="OUN76" s="880"/>
      <c r="OUO76" s="880"/>
      <c r="OUP76" s="880"/>
      <c r="OUQ76" s="880"/>
      <c r="OUR76" s="880"/>
      <c r="OUS76" s="880"/>
      <c r="OUT76" s="880"/>
      <c r="OUU76" s="880"/>
      <c r="OUV76" s="880"/>
      <c r="OUW76" s="880"/>
      <c r="OUX76" s="880"/>
      <c r="OUY76" s="880"/>
      <c r="OUZ76" s="880"/>
      <c r="OVA76" s="880"/>
      <c r="OVB76" s="880"/>
      <c r="OVC76" s="880"/>
      <c r="OVD76" s="880"/>
      <c r="OVE76" s="880"/>
      <c r="OVF76" s="880"/>
      <c r="OVG76" s="880"/>
      <c r="OVH76" s="880"/>
      <c r="OVI76" s="880"/>
      <c r="OVJ76" s="880"/>
      <c r="OVK76" s="880"/>
      <c r="OVL76" s="880"/>
      <c r="OVM76" s="880"/>
      <c r="OVN76" s="880"/>
      <c r="OVO76" s="880"/>
      <c r="OVP76" s="880"/>
      <c r="OVQ76" s="880"/>
      <c r="OVR76" s="880"/>
      <c r="OVS76" s="880"/>
      <c r="OVT76" s="880"/>
      <c r="OVU76" s="880"/>
      <c r="OVV76" s="880"/>
      <c r="OVW76" s="880"/>
      <c r="OVX76" s="880"/>
      <c r="OVY76" s="880"/>
      <c r="OVZ76" s="880"/>
      <c r="OWA76" s="880"/>
      <c r="OWB76" s="880"/>
      <c r="OWC76" s="880"/>
      <c r="OWD76" s="880"/>
      <c r="OWE76" s="880"/>
      <c r="OWF76" s="880"/>
      <c r="OWG76" s="880"/>
      <c r="OWH76" s="880"/>
      <c r="OWI76" s="880"/>
      <c r="OWJ76" s="880"/>
      <c r="OWK76" s="880"/>
      <c r="OWL76" s="880"/>
      <c r="OWM76" s="880"/>
      <c r="OWN76" s="880"/>
      <c r="OWO76" s="880"/>
      <c r="OWP76" s="880"/>
      <c r="OWQ76" s="880"/>
      <c r="OWR76" s="880"/>
      <c r="OWS76" s="880"/>
      <c r="OWT76" s="880"/>
      <c r="OWU76" s="880"/>
      <c r="OWV76" s="880"/>
      <c r="OWW76" s="880"/>
      <c r="OWX76" s="880"/>
      <c r="OWY76" s="880"/>
      <c r="OWZ76" s="880"/>
      <c r="OXA76" s="880"/>
      <c r="OXB76" s="880"/>
      <c r="OXC76" s="880"/>
      <c r="OXD76" s="880"/>
      <c r="OXE76" s="880"/>
      <c r="OXF76" s="880"/>
      <c r="OXG76" s="880"/>
      <c r="OXH76" s="880"/>
      <c r="OXI76" s="880"/>
      <c r="OXJ76" s="880"/>
      <c r="OXK76" s="880"/>
      <c r="OXL76" s="880"/>
      <c r="OXM76" s="880"/>
      <c r="OXN76" s="880"/>
      <c r="OXO76" s="880"/>
      <c r="OXP76" s="880"/>
      <c r="OXQ76" s="880"/>
      <c r="OXR76" s="880"/>
      <c r="OXS76" s="880"/>
      <c r="OXT76" s="880"/>
      <c r="OXU76" s="880"/>
      <c r="OXV76" s="880"/>
      <c r="OXW76" s="880"/>
      <c r="OXX76" s="880"/>
      <c r="OXY76" s="880"/>
      <c r="OXZ76" s="880"/>
      <c r="OYA76" s="880"/>
      <c r="OYB76" s="880"/>
      <c r="OYC76" s="880"/>
      <c r="OYD76" s="880"/>
      <c r="OYE76" s="880"/>
      <c r="OYF76" s="880"/>
      <c r="OYG76" s="880"/>
      <c r="OYH76" s="880"/>
      <c r="OYI76" s="880"/>
      <c r="OYJ76" s="880"/>
      <c r="OYK76" s="880"/>
      <c r="OYL76" s="880"/>
      <c r="OYM76" s="880"/>
      <c r="OYN76" s="880"/>
      <c r="OYO76" s="880"/>
      <c r="OYP76" s="880"/>
      <c r="OYQ76" s="880"/>
      <c r="OYR76" s="880"/>
      <c r="OYS76" s="880"/>
      <c r="OYT76" s="880"/>
      <c r="OYU76" s="880"/>
      <c r="OYV76" s="880"/>
      <c r="OYW76" s="880"/>
      <c r="OYX76" s="880"/>
      <c r="OYY76" s="880"/>
      <c r="OYZ76" s="880"/>
      <c r="OZA76" s="880"/>
      <c r="OZB76" s="880"/>
      <c r="OZC76" s="880"/>
      <c r="OZD76" s="880"/>
      <c r="OZE76" s="880"/>
      <c r="OZF76" s="880"/>
      <c r="OZG76" s="880"/>
      <c r="OZH76" s="880"/>
      <c r="OZI76" s="880"/>
      <c r="OZJ76" s="880"/>
      <c r="OZK76" s="880"/>
      <c r="OZL76" s="880"/>
      <c r="OZM76" s="880"/>
      <c r="OZN76" s="880"/>
      <c r="OZO76" s="880"/>
      <c r="OZP76" s="880"/>
      <c r="OZQ76" s="880"/>
      <c r="OZR76" s="880"/>
      <c r="OZS76" s="880"/>
      <c r="OZT76" s="880"/>
      <c r="OZU76" s="880"/>
      <c r="OZV76" s="880"/>
      <c r="OZW76" s="880"/>
      <c r="OZX76" s="880"/>
      <c r="OZY76" s="880"/>
      <c r="OZZ76" s="880"/>
      <c r="PAA76" s="880"/>
      <c r="PAB76" s="880"/>
      <c r="PAC76" s="880"/>
      <c r="PAD76" s="880"/>
      <c r="PAE76" s="880"/>
      <c r="PAF76" s="880"/>
      <c r="PAG76" s="880"/>
      <c r="PAH76" s="880"/>
      <c r="PAI76" s="880"/>
      <c r="PAJ76" s="880"/>
      <c r="PAK76" s="880"/>
      <c r="PAL76" s="880"/>
      <c r="PAM76" s="880"/>
      <c r="PAN76" s="880"/>
      <c r="PAO76" s="880"/>
      <c r="PAP76" s="880"/>
      <c r="PAQ76" s="880"/>
      <c r="PAR76" s="880"/>
      <c r="PAS76" s="880"/>
      <c r="PAT76" s="880"/>
      <c r="PAU76" s="880"/>
      <c r="PAV76" s="880"/>
      <c r="PAW76" s="880"/>
      <c r="PAX76" s="880"/>
      <c r="PAY76" s="880"/>
      <c r="PAZ76" s="880"/>
      <c r="PBA76" s="880"/>
      <c r="PBB76" s="880"/>
      <c r="PBC76" s="880"/>
      <c r="PBD76" s="880"/>
      <c r="PBE76" s="880"/>
      <c r="PBF76" s="880"/>
      <c r="PBG76" s="880"/>
      <c r="PBH76" s="880"/>
      <c r="PBI76" s="880"/>
      <c r="PBJ76" s="880"/>
      <c r="PBK76" s="880"/>
      <c r="PBL76" s="880"/>
      <c r="PBM76" s="880"/>
      <c r="PBN76" s="880"/>
      <c r="PBO76" s="880"/>
      <c r="PBP76" s="880"/>
      <c r="PBQ76" s="880"/>
      <c r="PBR76" s="880"/>
      <c r="PBS76" s="880"/>
      <c r="PBT76" s="880"/>
      <c r="PBU76" s="880"/>
      <c r="PBV76" s="880"/>
      <c r="PBW76" s="880"/>
      <c r="PBX76" s="880"/>
      <c r="PBY76" s="880"/>
      <c r="PBZ76" s="880"/>
      <c r="PCA76" s="880"/>
      <c r="PCB76" s="880"/>
      <c r="PCC76" s="880"/>
      <c r="PCD76" s="880"/>
      <c r="PCE76" s="880"/>
      <c r="PCF76" s="880"/>
      <c r="PCG76" s="880"/>
      <c r="PCH76" s="880"/>
      <c r="PCI76" s="880"/>
      <c r="PCJ76" s="880"/>
      <c r="PCK76" s="880"/>
      <c r="PCL76" s="880"/>
      <c r="PCM76" s="880"/>
      <c r="PCN76" s="880"/>
      <c r="PCO76" s="880"/>
      <c r="PCP76" s="880"/>
      <c r="PCQ76" s="880"/>
      <c r="PCR76" s="880"/>
      <c r="PCS76" s="880"/>
      <c r="PCT76" s="880"/>
      <c r="PCU76" s="880"/>
      <c r="PCV76" s="880"/>
      <c r="PCW76" s="880"/>
      <c r="PCX76" s="880"/>
      <c r="PCY76" s="880"/>
      <c r="PCZ76" s="880"/>
      <c r="PDA76" s="880"/>
      <c r="PDB76" s="880"/>
      <c r="PDC76" s="880"/>
      <c r="PDD76" s="880"/>
      <c r="PDE76" s="880"/>
      <c r="PDF76" s="880"/>
      <c r="PDG76" s="880"/>
      <c r="PDH76" s="880"/>
      <c r="PDI76" s="880"/>
      <c r="PDJ76" s="880"/>
      <c r="PDK76" s="880"/>
      <c r="PDL76" s="880"/>
      <c r="PDM76" s="880"/>
      <c r="PDN76" s="880"/>
      <c r="PDO76" s="880"/>
      <c r="PDP76" s="880"/>
      <c r="PDQ76" s="880"/>
      <c r="PDR76" s="880"/>
      <c r="PDS76" s="880"/>
      <c r="PDT76" s="880"/>
      <c r="PDU76" s="880"/>
      <c r="PDV76" s="880"/>
      <c r="PDW76" s="880"/>
      <c r="PDX76" s="880"/>
      <c r="PDY76" s="880"/>
      <c r="PDZ76" s="880"/>
      <c r="PEA76" s="880"/>
      <c r="PEB76" s="880"/>
      <c r="PEC76" s="880"/>
      <c r="PED76" s="880"/>
      <c r="PEE76" s="880"/>
      <c r="PEF76" s="880"/>
      <c r="PEG76" s="880"/>
      <c r="PEH76" s="880"/>
      <c r="PEI76" s="880"/>
      <c r="PEJ76" s="880"/>
      <c r="PEK76" s="880"/>
      <c r="PEL76" s="880"/>
      <c r="PEM76" s="880"/>
      <c r="PEN76" s="880"/>
      <c r="PEO76" s="880"/>
      <c r="PEP76" s="880"/>
      <c r="PEQ76" s="880"/>
      <c r="PER76" s="880"/>
      <c r="PES76" s="880"/>
      <c r="PET76" s="880"/>
      <c r="PEU76" s="880"/>
      <c r="PEV76" s="880"/>
      <c r="PEW76" s="880"/>
      <c r="PEX76" s="880"/>
      <c r="PEY76" s="880"/>
      <c r="PEZ76" s="880"/>
      <c r="PFA76" s="880"/>
      <c r="PFB76" s="880"/>
      <c r="PFC76" s="880"/>
      <c r="PFD76" s="880"/>
      <c r="PFE76" s="880"/>
      <c r="PFF76" s="880"/>
      <c r="PFG76" s="880"/>
      <c r="PFH76" s="880"/>
      <c r="PFI76" s="880"/>
      <c r="PFJ76" s="880"/>
      <c r="PFK76" s="880"/>
      <c r="PFL76" s="880"/>
      <c r="PFM76" s="880"/>
      <c r="PFN76" s="880"/>
      <c r="PFO76" s="880"/>
      <c r="PFP76" s="880"/>
      <c r="PFQ76" s="880"/>
      <c r="PFR76" s="880"/>
      <c r="PFS76" s="880"/>
      <c r="PFT76" s="880"/>
      <c r="PFU76" s="880"/>
      <c r="PFV76" s="880"/>
      <c r="PFW76" s="880"/>
      <c r="PFX76" s="880"/>
      <c r="PFY76" s="880"/>
      <c r="PFZ76" s="880"/>
      <c r="PGA76" s="880"/>
      <c r="PGB76" s="880"/>
      <c r="PGC76" s="880"/>
      <c r="PGD76" s="880"/>
      <c r="PGE76" s="880"/>
      <c r="PGF76" s="880"/>
      <c r="PGG76" s="880"/>
      <c r="PGH76" s="880"/>
      <c r="PGI76" s="880"/>
      <c r="PGJ76" s="880"/>
      <c r="PGK76" s="880"/>
      <c r="PGL76" s="880"/>
      <c r="PGM76" s="880"/>
      <c r="PGN76" s="880"/>
      <c r="PGO76" s="880"/>
      <c r="PGP76" s="880"/>
      <c r="PGQ76" s="880"/>
      <c r="PGR76" s="880"/>
      <c r="PGS76" s="880"/>
      <c r="PGT76" s="880"/>
      <c r="PGU76" s="880"/>
      <c r="PGV76" s="880"/>
      <c r="PGW76" s="880"/>
      <c r="PGX76" s="880"/>
      <c r="PGY76" s="880"/>
      <c r="PGZ76" s="880"/>
      <c r="PHA76" s="880"/>
      <c r="PHB76" s="880"/>
      <c r="PHC76" s="880"/>
      <c r="PHD76" s="880"/>
      <c r="PHE76" s="880"/>
      <c r="PHF76" s="880"/>
      <c r="PHG76" s="880"/>
      <c r="PHH76" s="880"/>
      <c r="PHI76" s="880"/>
      <c r="PHJ76" s="880"/>
      <c r="PHK76" s="880"/>
      <c r="PHL76" s="880"/>
      <c r="PHM76" s="880"/>
      <c r="PHN76" s="880"/>
      <c r="PHO76" s="880"/>
      <c r="PHP76" s="880"/>
      <c r="PHQ76" s="880"/>
      <c r="PHR76" s="880"/>
      <c r="PHS76" s="880"/>
      <c r="PHT76" s="880"/>
      <c r="PHU76" s="880"/>
      <c r="PHV76" s="880"/>
      <c r="PHW76" s="880"/>
      <c r="PHX76" s="880"/>
      <c r="PHY76" s="880"/>
      <c r="PHZ76" s="880"/>
      <c r="PIA76" s="880"/>
      <c r="PIB76" s="880"/>
      <c r="PIC76" s="880"/>
      <c r="PID76" s="880"/>
      <c r="PIE76" s="880"/>
      <c r="PIF76" s="880"/>
      <c r="PIG76" s="880"/>
      <c r="PIH76" s="880"/>
      <c r="PII76" s="880"/>
      <c r="PIJ76" s="880"/>
      <c r="PIK76" s="880"/>
      <c r="PIL76" s="880"/>
      <c r="PIM76" s="880"/>
      <c r="PIN76" s="880"/>
      <c r="PIO76" s="880"/>
      <c r="PIP76" s="880"/>
      <c r="PIQ76" s="880"/>
      <c r="PIR76" s="880"/>
      <c r="PIS76" s="880"/>
      <c r="PIT76" s="880"/>
      <c r="PIU76" s="880"/>
      <c r="PIV76" s="880"/>
      <c r="PIW76" s="880"/>
      <c r="PIX76" s="880"/>
      <c r="PIY76" s="880"/>
      <c r="PIZ76" s="880"/>
      <c r="PJA76" s="880"/>
      <c r="PJB76" s="880"/>
      <c r="PJC76" s="880"/>
      <c r="PJD76" s="880"/>
      <c r="PJE76" s="880"/>
      <c r="PJF76" s="880"/>
      <c r="PJG76" s="880"/>
      <c r="PJH76" s="880"/>
      <c r="PJI76" s="880"/>
      <c r="PJJ76" s="880"/>
      <c r="PJK76" s="880"/>
      <c r="PJL76" s="880"/>
      <c r="PJM76" s="880"/>
      <c r="PJN76" s="880"/>
      <c r="PJO76" s="880"/>
      <c r="PJP76" s="880"/>
      <c r="PJQ76" s="880"/>
      <c r="PJR76" s="880"/>
      <c r="PJS76" s="880"/>
      <c r="PJT76" s="880"/>
      <c r="PJU76" s="880"/>
      <c r="PJV76" s="880"/>
      <c r="PJW76" s="880"/>
      <c r="PJX76" s="880"/>
      <c r="PJY76" s="880"/>
      <c r="PJZ76" s="880"/>
      <c r="PKA76" s="880"/>
      <c r="PKB76" s="880"/>
      <c r="PKC76" s="880"/>
      <c r="PKD76" s="880"/>
      <c r="PKE76" s="880"/>
      <c r="PKF76" s="880"/>
      <c r="PKG76" s="880"/>
      <c r="PKH76" s="880"/>
      <c r="PKI76" s="880"/>
      <c r="PKJ76" s="880"/>
      <c r="PKK76" s="880"/>
      <c r="PKL76" s="880"/>
      <c r="PKM76" s="880"/>
      <c r="PKN76" s="880"/>
      <c r="PKO76" s="880"/>
      <c r="PKP76" s="880"/>
      <c r="PKQ76" s="880"/>
      <c r="PKR76" s="880"/>
      <c r="PKS76" s="880"/>
      <c r="PKT76" s="880"/>
      <c r="PKU76" s="880"/>
      <c r="PKV76" s="880"/>
      <c r="PKW76" s="880"/>
      <c r="PKX76" s="880"/>
      <c r="PKY76" s="880"/>
      <c r="PKZ76" s="880"/>
      <c r="PLA76" s="880"/>
      <c r="PLB76" s="880"/>
      <c r="PLC76" s="880"/>
      <c r="PLD76" s="880"/>
      <c r="PLE76" s="880"/>
      <c r="PLF76" s="880"/>
      <c r="PLG76" s="880"/>
      <c r="PLH76" s="880"/>
      <c r="PLI76" s="880"/>
      <c r="PLJ76" s="880"/>
      <c r="PLK76" s="880"/>
      <c r="PLL76" s="880"/>
      <c r="PLM76" s="880"/>
      <c r="PLN76" s="880"/>
      <c r="PLO76" s="880"/>
      <c r="PLP76" s="880"/>
      <c r="PLQ76" s="880"/>
      <c r="PLR76" s="880"/>
      <c r="PLS76" s="880"/>
      <c r="PLT76" s="880"/>
      <c r="PLU76" s="880"/>
      <c r="PLV76" s="880"/>
      <c r="PLW76" s="880"/>
      <c r="PLX76" s="880"/>
      <c r="PLY76" s="880"/>
      <c r="PLZ76" s="880"/>
      <c r="PMA76" s="880"/>
      <c r="PMB76" s="880"/>
      <c r="PMC76" s="880"/>
      <c r="PMD76" s="880"/>
      <c r="PME76" s="880"/>
      <c r="PMF76" s="880"/>
      <c r="PMG76" s="880"/>
      <c r="PMH76" s="880"/>
      <c r="PMI76" s="880"/>
      <c r="PMJ76" s="880"/>
      <c r="PMK76" s="880"/>
      <c r="PML76" s="880"/>
      <c r="PMM76" s="880"/>
      <c r="PMN76" s="880"/>
      <c r="PMO76" s="880"/>
      <c r="PMP76" s="880"/>
      <c r="PMQ76" s="880"/>
      <c r="PMR76" s="880"/>
      <c r="PMS76" s="880"/>
      <c r="PMT76" s="880"/>
      <c r="PMU76" s="880"/>
      <c r="PMV76" s="880"/>
      <c r="PMW76" s="880"/>
      <c r="PMX76" s="880"/>
      <c r="PMY76" s="880"/>
      <c r="PMZ76" s="880"/>
      <c r="PNA76" s="880"/>
      <c r="PNB76" s="880"/>
      <c r="PNC76" s="880"/>
      <c r="PND76" s="880"/>
      <c r="PNE76" s="880"/>
      <c r="PNF76" s="880"/>
      <c r="PNG76" s="880"/>
      <c r="PNH76" s="880"/>
      <c r="PNI76" s="880"/>
      <c r="PNJ76" s="880"/>
      <c r="PNK76" s="880"/>
      <c r="PNL76" s="880"/>
      <c r="PNM76" s="880"/>
      <c r="PNN76" s="880"/>
      <c r="PNO76" s="880"/>
      <c r="PNP76" s="880"/>
      <c r="PNQ76" s="880"/>
      <c r="PNR76" s="880"/>
      <c r="PNS76" s="880"/>
      <c r="PNT76" s="880"/>
      <c r="PNU76" s="880"/>
      <c r="PNV76" s="880"/>
      <c r="PNW76" s="880"/>
      <c r="PNX76" s="880"/>
      <c r="PNY76" s="880"/>
      <c r="PNZ76" s="880"/>
      <c r="POA76" s="880"/>
      <c r="POB76" s="880"/>
      <c r="POC76" s="880"/>
      <c r="POD76" s="880"/>
      <c r="POE76" s="880"/>
      <c r="POF76" s="880"/>
      <c r="POG76" s="880"/>
      <c r="POH76" s="880"/>
      <c r="POI76" s="880"/>
      <c r="POJ76" s="880"/>
      <c r="POK76" s="880"/>
      <c r="POL76" s="880"/>
      <c r="POM76" s="880"/>
      <c r="PON76" s="880"/>
      <c r="POO76" s="880"/>
      <c r="POP76" s="880"/>
      <c r="POQ76" s="880"/>
      <c r="POR76" s="880"/>
      <c r="POS76" s="880"/>
      <c r="POT76" s="880"/>
      <c r="POU76" s="880"/>
      <c r="POV76" s="880"/>
      <c r="POW76" s="880"/>
      <c r="POX76" s="880"/>
      <c r="POY76" s="880"/>
      <c r="POZ76" s="880"/>
      <c r="PPA76" s="880"/>
      <c r="PPB76" s="880"/>
      <c r="PPC76" s="880"/>
      <c r="PPD76" s="880"/>
      <c r="PPE76" s="880"/>
      <c r="PPF76" s="880"/>
      <c r="PPG76" s="880"/>
      <c r="PPH76" s="880"/>
      <c r="PPI76" s="880"/>
      <c r="PPJ76" s="880"/>
      <c r="PPK76" s="880"/>
      <c r="PPL76" s="880"/>
      <c r="PPM76" s="880"/>
      <c r="PPN76" s="880"/>
      <c r="PPO76" s="880"/>
      <c r="PPP76" s="880"/>
      <c r="PPQ76" s="880"/>
      <c r="PPR76" s="880"/>
      <c r="PPS76" s="880"/>
      <c r="PPT76" s="880"/>
      <c r="PPU76" s="880"/>
      <c r="PPV76" s="880"/>
      <c r="PPW76" s="880"/>
      <c r="PPX76" s="880"/>
      <c r="PPY76" s="880"/>
      <c r="PPZ76" s="880"/>
      <c r="PQA76" s="880"/>
      <c r="PQB76" s="880"/>
      <c r="PQC76" s="880"/>
      <c r="PQD76" s="880"/>
      <c r="PQE76" s="880"/>
      <c r="PQG76" s="880"/>
      <c r="PQH76" s="880"/>
      <c r="PQI76" s="880"/>
      <c r="PQJ76" s="880"/>
      <c r="PQK76" s="880"/>
      <c r="PQL76" s="880"/>
      <c r="PQM76" s="880"/>
      <c r="PQN76" s="880"/>
      <c r="PQO76" s="880"/>
      <c r="PQP76" s="880"/>
      <c r="PQQ76" s="880"/>
      <c r="PQR76" s="880"/>
      <c r="PQS76" s="880"/>
      <c r="PQT76" s="880"/>
      <c r="PQU76" s="880"/>
      <c r="PQV76" s="880"/>
      <c r="PQW76" s="880"/>
      <c r="PQX76" s="880"/>
      <c r="PQY76" s="880"/>
      <c r="PQZ76" s="880"/>
      <c r="PRA76" s="880"/>
      <c r="PRB76" s="880"/>
      <c r="PRC76" s="880"/>
      <c r="PRD76" s="880"/>
      <c r="PRE76" s="880"/>
      <c r="PRF76" s="880"/>
      <c r="PRG76" s="880"/>
      <c r="PRH76" s="880"/>
      <c r="PRI76" s="880"/>
      <c r="PRJ76" s="880"/>
      <c r="PRK76" s="880"/>
      <c r="PRL76" s="880"/>
      <c r="PRM76" s="880"/>
      <c r="PRN76" s="880"/>
      <c r="PRO76" s="880"/>
      <c r="PRP76" s="880"/>
      <c r="PRQ76" s="880"/>
      <c r="PRR76" s="880"/>
      <c r="PRS76" s="880"/>
      <c r="PRT76" s="880"/>
      <c r="PRU76" s="880"/>
      <c r="PRV76" s="880"/>
      <c r="PRW76" s="880"/>
      <c r="PRX76" s="880"/>
      <c r="PRY76" s="880"/>
      <c r="PRZ76" s="880"/>
      <c r="PSA76" s="880"/>
      <c r="PSB76" s="880"/>
      <c r="PSC76" s="880"/>
      <c r="PSD76" s="880"/>
      <c r="PSE76" s="880"/>
      <c r="PSF76" s="880"/>
      <c r="PSG76" s="880"/>
      <c r="PSH76" s="880"/>
      <c r="PSI76" s="880"/>
      <c r="PSJ76" s="880"/>
      <c r="PSK76" s="880"/>
      <c r="PSL76" s="880"/>
      <c r="PSM76" s="880"/>
      <c r="PSN76" s="880"/>
      <c r="PSO76" s="880"/>
      <c r="PSP76" s="880"/>
      <c r="PSQ76" s="880"/>
      <c r="PSR76" s="880"/>
      <c r="PSS76" s="880"/>
      <c r="PST76" s="880"/>
      <c r="PSU76" s="880"/>
      <c r="PSV76" s="880"/>
      <c r="PSW76" s="880"/>
      <c r="PSX76" s="880"/>
      <c r="PSY76" s="880"/>
      <c r="PSZ76" s="880"/>
      <c r="PTA76" s="880"/>
      <c r="PTB76" s="880"/>
      <c r="PTC76" s="880"/>
      <c r="PTD76" s="880"/>
      <c r="PTE76" s="880"/>
      <c r="PTF76" s="880"/>
      <c r="PTG76" s="880"/>
      <c r="PTH76" s="880"/>
      <c r="PTI76" s="880"/>
      <c r="PTJ76" s="880"/>
      <c r="PTK76" s="880"/>
      <c r="PTL76" s="880"/>
      <c r="PTM76" s="880"/>
      <c r="PTN76" s="880"/>
      <c r="PTO76" s="880"/>
      <c r="PTP76" s="880"/>
      <c r="PTQ76" s="880"/>
      <c r="PTR76" s="880"/>
      <c r="PTS76" s="880"/>
      <c r="PTT76" s="880"/>
      <c r="PTU76" s="880"/>
      <c r="PTV76" s="880"/>
      <c r="PTW76" s="880"/>
      <c r="PTX76" s="880"/>
      <c r="PTY76" s="880"/>
      <c r="PTZ76" s="880"/>
      <c r="PUA76" s="880"/>
      <c r="PUB76" s="880"/>
      <c r="PUC76" s="880"/>
      <c r="PUD76" s="880"/>
      <c r="PUE76" s="880"/>
      <c r="PUF76" s="880"/>
      <c r="PUG76" s="880"/>
      <c r="PUH76" s="880"/>
      <c r="PUI76" s="880"/>
      <c r="PUJ76" s="880"/>
      <c r="PUK76" s="880"/>
      <c r="PUL76" s="880"/>
      <c r="PUM76" s="880"/>
      <c r="PUN76" s="880"/>
      <c r="PUO76" s="880"/>
      <c r="PUP76" s="880"/>
      <c r="PUQ76" s="880"/>
      <c r="PUR76" s="880"/>
      <c r="PUS76" s="880"/>
      <c r="PUT76" s="880"/>
      <c r="PUU76" s="880"/>
      <c r="PUV76" s="880"/>
      <c r="PUW76" s="880"/>
      <c r="PUX76" s="880"/>
      <c r="PUY76" s="880"/>
      <c r="PUZ76" s="880"/>
      <c r="PVA76" s="880"/>
      <c r="PVB76" s="880"/>
      <c r="PVC76" s="880"/>
      <c r="PVD76" s="880"/>
      <c r="PVE76" s="880"/>
      <c r="PVF76" s="880"/>
      <c r="PVG76" s="880"/>
      <c r="PVH76" s="880"/>
      <c r="PVI76" s="880"/>
      <c r="PVJ76" s="880"/>
      <c r="PVK76" s="880"/>
      <c r="PVL76" s="880"/>
      <c r="PVM76" s="880"/>
      <c r="PVN76" s="880"/>
      <c r="PVO76" s="880"/>
      <c r="PVP76" s="880"/>
      <c r="PVQ76" s="880"/>
      <c r="PVR76" s="880"/>
      <c r="PVS76" s="880"/>
      <c r="PVT76" s="880"/>
      <c r="PVU76" s="880"/>
      <c r="PVV76" s="880"/>
      <c r="PVW76" s="880"/>
      <c r="PVX76" s="880"/>
      <c r="PVY76" s="880"/>
      <c r="PVZ76" s="880"/>
      <c r="PWA76" s="880"/>
      <c r="PWB76" s="880"/>
      <c r="PWC76" s="880"/>
      <c r="PWD76" s="880"/>
      <c r="PWE76" s="880"/>
      <c r="PWF76" s="880"/>
      <c r="PWG76" s="880"/>
      <c r="PWH76" s="880"/>
      <c r="PWI76" s="880"/>
      <c r="PWJ76" s="880"/>
      <c r="PWK76" s="880"/>
      <c r="PWL76" s="880"/>
      <c r="PWM76" s="880"/>
      <c r="PWN76" s="880"/>
      <c r="PWO76" s="880"/>
      <c r="PWP76" s="880"/>
      <c r="PWQ76" s="880"/>
      <c r="PWR76" s="880"/>
      <c r="PWS76" s="880"/>
      <c r="PWT76" s="880"/>
      <c r="PWU76" s="880"/>
      <c r="PWV76" s="880"/>
      <c r="PWW76" s="880"/>
      <c r="PWX76" s="880"/>
      <c r="PWY76" s="880"/>
      <c r="PWZ76" s="880"/>
      <c r="PXA76" s="880"/>
      <c r="PXB76" s="880"/>
      <c r="PXC76" s="880"/>
      <c r="PXD76" s="880"/>
      <c r="PXE76" s="880"/>
      <c r="PXF76" s="880"/>
      <c r="PXG76" s="880"/>
      <c r="PXH76" s="880"/>
      <c r="PXI76" s="880"/>
      <c r="PXJ76" s="880"/>
      <c r="PXK76" s="880"/>
      <c r="PXL76" s="880"/>
      <c r="PXM76" s="880"/>
      <c r="PXN76" s="880"/>
      <c r="PXO76" s="880"/>
      <c r="PXP76" s="880"/>
      <c r="PXQ76" s="880"/>
      <c r="PXR76" s="880"/>
      <c r="PXS76" s="880"/>
      <c r="PXT76" s="880"/>
      <c r="PXU76" s="880"/>
      <c r="PXV76" s="880"/>
      <c r="PXW76" s="880"/>
      <c r="PXX76" s="880"/>
      <c r="PXY76" s="880"/>
      <c r="PXZ76" s="880"/>
      <c r="PYA76" s="880"/>
      <c r="PYB76" s="880"/>
      <c r="PYC76" s="880"/>
      <c r="PYD76" s="880"/>
      <c r="PYE76" s="880"/>
      <c r="PYF76" s="880"/>
      <c r="PYG76" s="880"/>
      <c r="PYH76" s="880"/>
      <c r="PYI76" s="880"/>
      <c r="PYJ76" s="880"/>
      <c r="PYK76" s="880"/>
      <c r="PYL76" s="880"/>
      <c r="PYM76" s="880"/>
      <c r="PYN76" s="880"/>
      <c r="PYO76" s="880"/>
      <c r="PYP76" s="880"/>
      <c r="PYQ76" s="880"/>
      <c r="PYR76" s="880"/>
      <c r="PYS76" s="880"/>
      <c r="PYT76" s="880"/>
      <c r="PYU76" s="880"/>
      <c r="PYV76" s="880"/>
      <c r="PYW76" s="880"/>
      <c r="PYX76" s="880"/>
      <c r="PYY76" s="880"/>
      <c r="PYZ76" s="880"/>
      <c r="PZA76" s="880"/>
      <c r="PZB76" s="880"/>
      <c r="PZC76" s="880"/>
      <c r="PZD76" s="880"/>
      <c r="PZE76" s="880"/>
      <c r="PZF76" s="880"/>
      <c r="PZG76" s="880"/>
      <c r="PZH76" s="880"/>
      <c r="PZI76" s="880"/>
      <c r="PZJ76" s="880"/>
      <c r="PZK76" s="880"/>
      <c r="PZL76" s="880"/>
      <c r="PZM76" s="880"/>
      <c r="PZN76" s="880"/>
      <c r="PZO76" s="880"/>
      <c r="PZP76" s="880"/>
      <c r="PZQ76" s="880"/>
      <c r="PZR76" s="880"/>
      <c r="PZS76" s="880"/>
      <c r="PZT76" s="880"/>
      <c r="PZU76" s="880"/>
      <c r="PZV76" s="880"/>
      <c r="PZW76" s="880"/>
      <c r="PZX76" s="880"/>
      <c r="PZY76" s="880"/>
      <c r="PZZ76" s="880"/>
      <c r="QAA76" s="880"/>
      <c r="QAB76" s="880"/>
      <c r="QAC76" s="880"/>
      <c r="QAD76" s="880"/>
      <c r="QAE76" s="880"/>
      <c r="QAF76" s="880"/>
      <c r="QAG76" s="880"/>
      <c r="QAH76" s="880"/>
      <c r="QAI76" s="880"/>
      <c r="QAJ76" s="880"/>
      <c r="QAK76" s="880"/>
      <c r="QAL76" s="880"/>
      <c r="QAM76" s="880"/>
      <c r="QAN76" s="880"/>
      <c r="QAO76" s="880"/>
      <c r="QAP76" s="880"/>
      <c r="QAQ76" s="880"/>
      <c r="QAR76" s="880"/>
      <c r="QAS76" s="880"/>
      <c r="QAT76" s="880"/>
      <c r="QAU76" s="880"/>
      <c r="QAV76" s="880"/>
      <c r="QAW76" s="880"/>
      <c r="QAX76" s="880"/>
      <c r="QAY76" s="880"/>
      <c r="QAZ76" s="880"/>
      <c r="QBA76" s="880"/>
      <c r="QBB76" s="880"/>
      <c r="QBC76" s="880"/>
      <c r="QBD76" s="880"/>
      <c r="QBE76" s="880"/>
      <c r="QBF76" s="880"/>
      <c r="QBG76" s="880"/>
      <c r="QBH76" s="880"/>
      <c r="QBI76" s="880"/>
      <c r="QBJ76" s="880"/>
      <c r="QBK76" s="880"/>
      <c r="QBL76" s="880"/>
      <c r="QBM76" s="880"/>
      <c r="QBN76" s="880"/>
      <c r="QBO76" s="880"/>
      <c r="QBP76" s="880"/>
      <c r="QBQ76" s="880"/>
      <c r="QBR76" s="880"/>
      <c r="QBS76" s="880"/>
      <c r="QBT76" s="880"/>
      <c r="QBU76" s="880"/>
      <c r="QBV76" s="880"/>
      <c r="QBW76" s="880"/>
      <c r="QBX76" s="880"/>
      <c r="QBY76" s="880"/>
      <c r="QBZ76" s="880"/>
      <c r="QCA76" s="880"/>
      <c r="QCB76" s="880"/>
      <c r="QCC76" s="880"/>
      <c r="QCD76" s="880"/>
      <c r="QCE76" s="880"/>
      <c r="QCF76" s="880"/>
      <c r="QCG76" s="880"/>
      <c r="QCH76" s="880"/>
      <c r="QCI76" s="880"/>
      <c r="QCJ76" s="880"/>
      <c r="QCK76" s="880"/>
      <c r="QCL76" s="880"/>
      <c r="QCM76" s="880"/>
      <c r="QCN76" s="880"/>
      <c r="QCO76" s="880"/>
      <c r="QCP76" s="880"/>
      <c r="QCQ76" s="880"/>
      <c r="QCR76" s="880"/>
      <c r="QCS76" s="880"/>
      <c r="QCT76" s="880"/>
      <c r="QCU76" s="880"/>
      <c r="QCV76" s="880"/>
      <c r="QCW76" s="880"/>
      <c r="QCX76" s="880"/>
      <c r="QCY76" s="880"/>
      <c r="QCZ76" s="880"/>
      <c r="QDA76" s="880"/>
      <c r="QDB76" s="880"/>
      <c r="QDC76" s="880"/>
      <c r="QDD76" s="880"/>
      <c r="QDE76" s="880"/>
      <c r="QDF76" s="880"/>
      <c r="QDG76" s="880"/>
      <c r="QDH76" s="880"/>
      <c r="QDI76" s="880"/>
      <c r="QDJ76" s="880"/>
      <c r="QDK76" s="880"/>
      <c r="QDL76" s="880"/>
      <c r="QDM76" s="880"/>
      <c r="QDN76" s="880"/>
      <c r="QDO76" s="880"/>
      <c r="QDP76" s="880"/>
      <c r="QDQ76" s="880"/>
      <c r="QDR76" s="880"/>
      <c r="QDS76" s="880"/>
      <c r="QDT76" s="880"/>
      <c r="QDU76" s="880"/>
      <c r="QDV76" s="880"/>
      <c r="QDW76" s="880"/>
      <c r="QDX76" s="880"/>
      <c r="QDY76" s="880"/>
      <c r="QDZ76" s="880"/>
      <c r="QEA76" s="880"/>
      <c r="QEB76" s="880"/>
      <c r="QEC76" s="880"/>
      <c r="QED76" s="880"/>
      <c r="QEE76" s="880"/>
      <c r="QEF76" s="880"/>
      <c r="QEG76" s="880"/>
      <c r="QEH76" s="880"/>
      <c r="QEI76" s="880"/>
      <c r="QEJ76" s="880"/>
      <c r="QEK76" s="880"/>
      <c r="QEL76" s="880"/>
      <c r="QEM76" s="880"/>
      <c r="QEN76" s="880"/>
      <c r="QEO76" s="880"/>
      <c r="QEP76" s="880"/>
      <c r="QEQ76" s="880"/>
      <c r="QER76" s="880"/>
      <c r="QES76" s="880"/>
      <c r="QET76" s="880"/>
      <c r="QEU76" s="880"/>
      <c r="QEV76" s="880"/>
      <c r="QEW76" s="880"/>
      <c r="QEX76" s="880"/>
      <c r="QEY76" s="880"/>
      <c r="QEZ76" s="880"/>
      <c r="QFA76" s="880"/>
      <c r="QFB76" s="880"/>
      <c r="QFC76" s="880"/>
      <c r="QFD76" s="880"/>
      <c r="QFE76" s="880"/>
      <c r="QFF76" s="880"/>
      <c r="QFG76" s="880"/>
      <c r="QFH76" s="880"/>
      <c r="QFI76" s="880"/>
      <c r="QFJ76" s="880"/>
      <c r="QFK76" s="880"/>
      <c r="QFL76" s="880"/>
      <c r="QFM76" s="880"/>
      <c r="QFN76" s="880"/>
      <c r="QFO76" s="880"/>
      <c r="QFP76" s="880"/>
      <c r="QFQ76" s="880"/>
      <c r="QFR76" s="880"/>
      <c r="QFS76" s="880"/>
      <c r="QFT76" s="880"/>
      <c r="QFU76" s="880"/>
      <c r="QFV76" s="880"/>
      <c r="QFW76" s="880"/>
      <c r="QFX76" s="880"/>
      <c r="QFY76" s="880"/>
      <c r="QFZ76" s="880"/>
      <c r="QGA76" s="880"/>
      <c r="QGB76" s="880"/>
      <c r="QGC76" s="880"/>
      <c r="QGD76" s="880"/>
      <c r="QGE76" s="880"/>
      <c r="QGF76" s="880"/>
      <c r="QGG76" s="880"/>
      <c r="QGH76" s="880"/>
      <c r="QGI76" s="880"/>
      <c r="QGJ76" s="880"/>
      <c r="QGK76" s="880"/>
      <c r="QGL76" s="880"/>
      <c r="QGM76" s="880"/>
      <c r="QGN76" s="880"/>
      <c r="QGO76" s="880"/>
      <c r="QGP76" s="880"/>
      <c r="QGQ76" s="880"/>
      <c r="QGR76" s="880"/>
      <c r="QGS76" s="880"/>
      <c r="QGT76" s="880"/>
      <c r="QGU76" s="880"/>
      <c r="QGV76" s="880"/>
      <c r="QGW76" s="880"/>
      <c r="QGX76" s="880"/>
      <c r="QGY76" s="880"/>
      <c r="QGZ76" s="880"/>
      <c r="QHA76" s="880"/>
      <c r="QHB76" s="880"/>
      <c r="QHC76" s="880"/>
      <c r="QHD76" s="880"/>
      <c r="QHE76" s="880"/>
      <c r="QHF76" s="880"/>
      <c r="QHG76" s="880"/>
      <c r="QHH76" s="880"/>
      <c r="QHI76" s="880"/>
      <c r="QHJ76" s="880"/>
      <c r="QHK76" s="880"/>
      <c r="QHL76" s="880"/>
      <c r="QHM76" s="880"/>
      <c r="QHN76" s="880"/>
      <c r="QHO76" s="880"/>
      <c r="QHP76" s="880"/>
      <c r="QHQ76" s="880"/>
      <c r="QHR76" s="880"/>
      <c r="QHS76" s="880"/>
      <c r="QHT76" s="880"/>
      <c r="QHU76" s="880"/>
      <c r="QHV76" s="880"/>
      <c r="QHW76" s="880"/>
      <c r="QHX76" s="880"/>
      <c r="QHY76" s="880"/>
      <c r="QHZ76" s="880"/>
      <c r="QIA76" s="880"/>
      <c r="QIB76" s="880"/>
      <c r="QIC76" s="880"/>
      <c r="QID76" s="880"/>
      <c r="QIE76" s="880"/>
      <c r="QIF76" s="880"/>
      <c r="QIG76" s="880"/>
      <c r="QIH76" s="880"/>
      <c r="QII76" s="880"/>
      <c r="QIJ76" s="880"/>
      <c r="QIK76" s="880"/>
      <c r="QIL76" s="880"/>
      <c r="QIM76" s="880"/>
      <c r="QIN76" s="880"/>
      <c r="QIO76" s="880"/>
      <c r="QIP76" s="880"/>
      <c r="QIQ76" s="880"/>
      <c r="QIR76" s="880"/>
      <c r="QIS76" s="880"/>
      <c r="QIT76" s="880"/>
      <c r="QIU76" s="880"/>
      <c r="QIV76" s="880"/>
      <c r="QIW76" s="880"/>
      <c r="QIX76" s="880"/>
      <c r="QIY76" s="880"/>
      <c r="QIZ76" s="880"/>
      <c r="QJA76" s="880"/>
      <c r="QJB76" s="880"/>
      <c r="QJC76" s="880"/>
      <c r="QJD76" s="880"/>
      <c r="QJE76" s="880"/>
      <c r="QJF76" s="880"/>
      <c r="QJG76" s="880"/>
      <c r="QJH76" s="880"/>
      <c r="QJI76" s="880"/>
      <c r="QJJ76" s="880"/>
      <c r="QJK76" s="880"/>
      <c r="QJL76" s="880"/>
      <c r="QJM76" s="880"/>
      <c r="QJN76" s="880"/>
      <c r="QJO76" s="880"/>
      <c r="QJP76" s="880"/>
      <c r="QJQ76" s="880"/>
      <c r="QJR76" s="880"/>
      <c r="QJS76" s="880"/>
      <c r="QJT76" s="880"/>
      <c r="QJU76" s="880"/>
      <c r="QJV76" s="880"/>
      <c r="QJW76" s="880"/>
      <c r="QJX76" s="880"/>
      <c r="QJY76" s="880"/>
      <c r="QJZ76" s="880"/>
      <c r="QKA76" s="880"/>
      <c r="QKB76" s="880"/>
      <c r="QKC76" s="880"/>
      <c r="QKD76" s="880"/>
      <c r="QKE76" s="880"/>
      <c r="QKF76" s="880"/>
      <c r="QKG76" s="880"/>
      <c r="QKH76" s="880"/>
      <c r="QKI76" s="880"/>
      <c r="QKJ76" s="880"/>
      <c r="QKK76" s="880"/>
      <c r="QKL76" s="880"/>
      <c r="QKM76" s="880"/>
      <c r="QKN76" s="880"/>
      <c r="QKO76" s="880"/>
      <c r="QKP76" s="880"/>
      <c r="QKQ76" s="880"/>
      <c r="QKR76" s="880"/>
      <c r="QKS76" s="880"/>
      <c r="QKT76" s="880"/>
      <c r="QKU76" s="880"/>
      <c r="QKV76" s="880"/>
      <c r="QKW76" s="880"/>
      <c r="QKX76" s="880"/>
      <c r="QKY76" s="880"/>
      <c r="QKZ76" s="880"/>
      <c r="QLA76" s="880"/>
      <c r="QLB76" s="880"/>
      <c r="QLC76" s="880"/>
      <c r="QLD76" s="880"/>
      <c r="QLE76" s="880"/>
      <c r="QLF76" s="880"/>
      <c r="QLG76" s="880"/>
      <c r="QLH76" s="880"/>
      <c r="QLI76" s="880"/>
      <c r="QLJ76" s="880"/>
      <c r="QLK76" s="880"/>
      <c r="QLL76" s="880"/>
      <c r="QLM76" s="880"/>
      <c r="QLN76" s="880"/>
      <c r="QLO76" s="880"/>
      <c r="QLP76" s="880"/>
      <c r="QLQ76" s="880"/>
      <c r="QLR76" s="880"/>
      <c r="QLS76" s="880"/>
      <c r="QLT76" s="880"/>
      <c r="QLU76" s="880"/>
      <c r="QLV76" s="880"/>
      <c r="QLW76" s="880"/>
      <c r="QLX76" s="880"/>
      <c r="QLY76" s="880"/>
      <c r="QLZ76" s="880"/>
      <c r="QMA76" s="880"/>
      <c r="QMB76" s="880"/>
      <c r="QMC76" s="880"/>
      <c r="QMD76" s="880"/>
      <c r="QME76" s="880"/>
      <c r="QMF76" s="880"/>
      <c r="QMG76" s="880"/>
      <c r="QMH76" s="880"/>
      <c r="QMI76" s="880"/>
      <c r="QMJ76" s="880"/>
      <c r="QMK76" s="880"/>
      <c r="QML76" s="880"/>
      <c r="QMM76" s="880"/>
      <c r="QMN76" s="880"/>
      <c r="QMO76" s="880"/>
      <c r="QMP76" s="880"/>
      <c r="QMQ76" s="880"/>
      <c r="QMR76" s="880"/>
      <c r="QMS76" s="880"/>
      <c r="QMT76" s="880"/>
      <c r="QMU76" s="880"/>
      <c r="QMV76" s="880"/>
      <c r="QMW76" s="880"/>
      <c r="QMX76" s="880"/>
      <c r="QMY76" s="880"/>
      <c r="QMZ76" s="880"/>
      <c r="QNA76" s="880"/>
      <c r="QNB76" s="880"/>
      <c r="QNC76" s="880"/>
      <c r="QND76" s="880"/>
      <c r="QNE76" s="880"/>
      <c r="QNF76" s="880"/>
      <c r="QNG76" s="880"/>
      <c r="QNH76" s="880"/>
      <c r="QNI76" s="880"/>
      <c r="QNJ76" s="880"/>
      <c r="QNK76" s="880"/>
      <c r="QNL76" s="880"/>
      <c r="QNM76" s="880"/>
      <c r="QNN76" s="880"/>
      <c r="QNO76" s="880"/>
      <c r="QNP76" s="880"/>
      <c r="QNQ76" s="880"/>
      <c r="QNR76" s="880"/>
      <c r="QNS76" s="880"/>
      <c r="QNT76" s="880"/>
      <c r="QNU76" s="880"/>
      <c r="QNV76" s="880"/>
      <c r="QNW76" s="880"/>
      <c r="QNX76" s="880"/>
      <c r="QNY76" s="880"/>
      <c r="QNZ76" s="880"/>
      <c r="QOA76" s="880"/>
      <c r="QOB76" s="880"/>
      <c r="QOC76" s="880"/>
      <c r="QOD76" s="880"/>
      <c r="QOE76" s="880"/>
      <c r="QOF76" s="880"/>
      <c r="QOG76" s="880"/>
      <c r="QOH76" s="880"/>
      <c r="QOI76" s="880"/>
      <c r="QOJ76" s="880"/>
      <c r="QOK76" s="880"/>
      <c r="QOL76" s="880"/>
      <c r="QOM76" s="880"/>
      <c r="QON76" s="880"/>
      <c r="QOO76" s="880"/>
      <c r="QOP76" s="880"/>
      <c r="QOQ76" s="880"/>
      <c r="QOR76" s="880"/>
      <c r="QOS76" s="880"/>
      <c r="QOT76" s="880"/>
      <c r="QOU76" s="880"/>
      <c r="QOV76" s="880"/>
      <c r="QOW76" s="880"/>
      <c r="QOX76" s="880"/>
      <c r="QOY76" s="880"/>
      <c r="QOZ76" s="880"/>
      <c r="QPA76" s="880"/>
      <c r="QPB76" s="880"/>
      <c r="QPC76" s="880"/>
      <c r="QPD76" s="880"/>
      <c r="QPE76" s="880"/>
      <c r="QPF76" s="880"/>
      <c r="QPG76" s="880"/>
      <c r="QPH76" s="880"/>
      <c r="QPI76" s="880"/>
      <c r="QPJ76" s="880"/>
      <c r="QPK76" s="880"/>
      <c r="QPL76" s="880"/>
      <c r="QPM76" s="880"/>
      <c r="QPN76" s="880"/>
      <c r="QPO76" s="880"/>
      <c r="QPP76" s="880"/>
      <c r="QPQ76" s="880"/>
      <c r="QPR76" s="880"/>
      <c r="QPS76" s="880"/>
      <c r="QPT76" s="880"/>
      <c r="QPU76" s="880"/>
      <c r="QPV76" s="880"/>
      <c r="QPW76" s="880"/>
      <c r="QPX76" s="880"/>
      <c r="QPY76" s="880"/>
      <c r="QPZ76" s="880"/>
      <c r="QQA76" s="880"/>
      <c r="QQB76" s="880"/>
      <c r="QQC76" s="880"/>
      <c r="QQD76" s="880"/>
      <c r="QQE76" s="880"/>
      <c r="QQF76" s="880"/>
      <c r="QQG76" s="880"/>
      <c r="QQH76" s="880"/>
      <c r="QQI76" s="880"/>
      <c r="QQJ76" s="880"/>
      <c r="QQK76" s="880"/>
      <c r="QQL76" s="880"/>
      <c r="QQM76" s="880"/>
      <c r="QQN76" s="880"/>
      <c r="QQO76" s="880"/>
      <c r="QQP76" s="880"/>
      <c r="QQQ76" s="880"/>
      <c r="QQR76" s="880"/>
      <c r="QQS76" s="880"/>
      <c r="QQT76" s="880"/>
      <c r="QQU76" s="880"/>
      <c r="QQV76" s="880"/>
      <c r="QQW76" s="880"/>
      <c r="QQX76" s="880"/>
      <c r="QQY76" s="880"/>
      <c r="QQZ76" s="880"/>
      <c r="QRA76" s="880"/>
      <c r="QRB76" s="880"/>
      <c r="QRC76" s="880"/>
      <c r="QRD76" s="880"/>
      <c r="QRE76" s="880"/>
      <c r="QRF76" s="880"/>
      <c r="QRG76" s="880"/>
      <c r="QRH76" s="880"/>
      <c r="QRI76" s="880"/>
      <c r="QRJ76" s="880"/>
      <c r="QRK76" s="880"/>
      <c r="QRL76" s="880"/>
      <c r="QRM76" s="880"/>
      <c r="QRN76" s="880"/>
      <c r="QRO76" s="880"/>
      <c r="QRP76" s="880"/>
      <c r="QRQ76" s="880"/>
      <c r="QRR76" s="880"/>
      <c r="QRS76" s="880"/>
      <c r="QRT76" s="880"/>
      <c r="QRU76" s="880"/>
      <c r="QRV76" s="880"/>
      <c r="QRW76" s="880"/>
      <c r="QRX76" s="880"/>
      <c r="QRY76" s="880"/>
      <c r="QRZ76" s="880"/>
      <c r="QSA76" s="880"/>
      <c r="QSB76" s="880"/>
      <c r="QSC76" s="880"/>
      <c r="QSD76" s="880"/>
      <c r="QSE76" s="880"/>
      <c r="QSF76" s="880"/>
      <c r="QSG76" s="880"/>
      <c r="QSH76" s="880"/>
      <c r="QSI76" s="880"/>
      <c r="QSJ76" s="880"/>
      <c r="QSK76" s="880"/>
      <c r="QSL76" s="880"/>
      <c r="QSM76" s="880"/>
      <c r="QSN76" s="880"/>
      <c r="QSO76" s="880"/>
      <c r="QSP76" s="880"/>
      <c r="QSQ76" s="880"/>
      <c r="QSR76" s="880"/>
      <c r="QSS76" s="880"/>
      <c r="QST76" s="880"/>
      <c r="QSU76" s="880"/>
      <c r="QSV76" s="880"/>
      <c r="QSW76" s="880"/>
      <c r="QSX76" s="880"/>
      <c r="QSY76" s="880"/>
      <c r="QSZ76" s="880"/>
      <c r="QTA76" s="880"/>
      <c r="QTB76" s="880"/>
      <c r="QTC76" s="880"/>
      <c r="QTD76" s="880"/>
      <c r="QTE76" s="880"/>
      <c r="QTF76" s="880"/>
      <c r="QTG76" s="880"/>
      <c r="QTH76" s="880"/>
      <c r="QTI76" s="880"/>
      <c r="QTJ76" s="880"/>
      <c r="QTK76" s="880"/>
      <c r="QTL76" s="880"/>
      <c r="QTM76" s="880"/>
      <c r="QTN76" s="880"/>
      <c r="QTO76" s="880"/>
      <c r="QTP76" s="880"/>
      <c r="QTQ76" s="880"/>
      <c r="QTR76" s="880"/>
      <c r="QTS76" s="880"/>
      <c r="QTT76" s="880"/>
      <c r="QTU76" s="880"/>
      <c r="QTV76" s="880"/>
      <c r="QTW76" s="880"/>
      <c r="QTX76" s="880"/>
      <c r="QTY76" s="880"/>
      <c r="QTZ76" s="880"/>
      <c r="QUA76" s="880"/>
      <c r="QUB76" s="880"/>
      <c r="QUC76" s="880"/>
      <c r="QUD76" s="880"/>
      <c r="QUE76" s="880"/>
      <c r="QUF76" s="880"/>
      <c r="QUG76" s="880"/>
      <c r="QUH76" s="880"/>
      <c r="QUI76" s="880"/>
      <c r="QUJ76" s="880"/>
      <c r="QUK76" s="880"/>
      <c r="QUL76" s="880"/>
      <c r="QUM76" s="880"/>
      <c r="QUN76" s="880"/>
      <c r="QUO76" s="880"/>
      <c r="QUP76" s="880"/>
      <c r="QUQ76" s="880"/>
      <c r="QUR76" s="880"/>
      <c r="QUS76" s="880"/>
      <c r="QUT76" s="880"/>
      <c r="QUU76" s="880"/>
      <c r="QUV76" s="880"/>
      <c r="QUW76" s="880"/>
      <c r="QUX76" s="880"/>
      <c r="QUY76" s="880"/>
      <c r="QUZ76" s="880"/>
      <c r="QVA76" s="880"/>
      <c r="QVB76" s="880"/>
      <c r="QVC76" s="880"/>
      <c r="QVD76" s="880"/>
      <c r="QVE76" s="880"/>
      <c r="QVF76" s="880"/>
      <c r="QVG76" s="880"/>
      <c r="QVH76" s="880"/>
      <c r="QVI76" s="880"/>
      <c r="QVJ76" s="880"/>
      <c r="QVK76" s="880"/>
      <c r="QVL76" s="880"/>
      <c r="QVM76" s="880"/>
      <c r="QVN76" s="880"/>
      <c r="QVO76" s="880"/>
      <c r="QVP76" s="880"/>
      <c r="QVQ76" s="880"/>
      <c r="QVR76" s="880"/>
      <c r="QVS76" s="880"/>
      <c r="QVT76" s="880"/>
      <c r="QVU76" s="880"/>
      <c r="QVV76" s="880"/>
      <c r="QVW76" s="880"/>
      <c r="QVX76" s="880"/>
      <c r="QVY76" s="880"/>
      <c r="QVZ76" s="880"/>
      <c r="QWA76" s="880"/>
      <c r="QWB76" s="880"/>
      <c r="QWC76" s="880"/>
      <c r="QWD76" s="880"/>
      <c r="QWE76" s="880"/>
      <c r="QWF76" s="880"/>
      <c r="QWG76" s="880"/>
      <c r="QWH76" s="880"/>
      <c r="QWI76" s="880"/>
      <c r="QWJ76" s="880"/>
      <c r="QWK76" s="880"/>
      <c r="QWL76" s="880"/>
      <c r="QWM76" s="880"/>
      <c r="QWN76" s="880"/>
      <c r="QWO76" s="880"/>
      <c r="QWP76" s="880"/>
      <c r="QWQ76" s="880"/>
      <c r="QWR76" s="880"/>
      <c r="QWS76" s="880"/>
      <c r="QWT76" s="880"/>
      <c r="QWU76" s="880"/>
      <c r="QWV76" s="880"/>
      <c r="QWW76" s="880"/>
      <c r="QWX76" s="880"/>
      <c r="QWY76" s="880"/>
      <c r="QWZ76" s="880"/>
      <c r="QXA76" s="880"/>
      <c r="QXB76" s="880"/>
      <c r="QXC76" s="880"/>
      <c r="QXD76" s="880"/>
      <c r="QXE76" s="880"/>
      <c r="QXF76" s="880"/>
      <c r="QXG76" s="880"/>
      <c r="QXH76" s="880"/>
      <c r="QXI76" s="880"/>
      <c r="QXJ76" s="880"/>
      <c r="QXK76" s="880"/>
      <c r="QXL76" s="880"/>
      <c r="QXM76" s="880"/>
      <c r="QXN76" s="880"/>
      <c r="QXO76" s="880"/>
      <c r="QXP76" s="880"/>
      <c r="QXQ76" s="880"/>
      <c r="QXR76" s="880"/>
      <c r="QXS76" s="880"/>
      <c r="QXT76" s="880"/>
      <c r="QXU76" s="880"/>
      <c r="QXV76" s="880"/>
      <c r="QXW76" s="880"/>
      <c r="QXX76" s="880"/>
      <c r="QXY76" s="880"/>
      <c r="QXZ76" s="880"/>
      <c r="QYA76" s="880"/>
      <c r="QYB76" s="880"/>
      <c r="QYC76" s="880"/>
      <c r="QYD76" s="880"/>
      <c r="QYE76" s="880"/>
      <c r="QYF76" s="880"/>
      <c r="QYG76" s="880"/>
      <c r="QYH76" s="880"/>
      <c r="QYI76" s="880"/>
      <c r="QYJ76" s="880"/>
      <c r="QYK76" s="880"/>
      <c r="QYL76" s="880"/>
      <c r="QYM76" s="880"/>
      <c r="QYN76" s="880"/>
      <c r="QYO76" s="880"/>
      <c r="QYP76" s="880"/>
      <c r="QYQ76" s="880"/>
      <c r="QYR76" s="880"/>
      <c r="QYS76" s="880"/>
      <c r="QYT76" s="880"/>
      <c r="QYU76" s="880"/>
      <c r="QYV76" s="880"/>
      <c r="QYW76" s="880"/>
      <c r="QYX76" s="880"/>
      <c r="QYY76" s="880"/>
      <c r="QYZ76" s="880"/>
      <c r="QZA76" s="880"/>
      <c r="QZB76" s="880"/>
      <c r="QZC76" s="880"/>
      <c r="QZD76" s="880"/>
      <c r="QZE76" s="880"/>
      <c r="QZF76" s="880"/>
      <c r="QZG76" s="880"/>
      <c r="QZH76" s="880"/>
      <c r="QZI76" s="880"/>
      <c r="QZJ76" s="880"/>
      <c r="QZK76" s="880"/>
      <c r="QZL76" s="880"/>
      <c r="QZM76" s="880"/>
      <c r="QZN76" s="880"/>
      <c r="QZO76" s="880"/>
      <c r="QZP76" s="880"/>
      <c r="QZQ76" s="880"/>
      <c r="QZR76" s="880"/>
      <c r="QZS76" s="880"/>
      <c r="QZT76" s="880"/>
      <c r="QZU76" s="880"/>
      <c r="QZV76" s="880"/>
      <c r="QZW76" s="880"/>
      <c r="QZX76" s="880"/>
      <c r="QZY76" s="880"/>
      <c r="QZZ76" s="880"/>
      <c r="RAA76" s="880"/>
      <c r="RAB76" s="880"/>
      <c r="RAC76" s="880"/>
      <c r="RAD76" s="880"/>
      <c r="RAE76" s="880"/>
      <c r="RAF76" s="880"/>
      <c r="RAG76" s="880"/>
      <c r="RAH76" s="880"/>
      <c r="RAI76" s="880"/>
      <c r="RAJ76" s="880"/>
      <c r="RAK76" s="880"/>
      <c r="RAL76" s="880"/>
      <c r="RAM76" s="880"/>
      <c r="RAN76" s="880"/>
      <c r="RAO76" s="880"/>
      <c r="RAP76" s="880"/>
      <c r="RAQ76" s="880"/>
      <c r="RAR76" s="880"/>
      <c r="RAS76" s="880"/>
      <c r="RAT76" s="880"/>
      <c r="RAU76" s="880"/>
      <c r="RAV76" s="880"/>
      <c r="RAW76" s="880"/>
      <c r="RAX76" s="880"/>
      <c r="RAY76" s="880"/>
      <c r="RAZ76" s="880"/>
      <c r="RBA76" s="880"/>
      <c r="RBB76" s="880"/>
      <c r="RBC76" s="880"/>
      <c r="RBD76" s="880"/>
      <c r="RBE76" s="880"/>
      <c r="RBF76" s="880"/>
      <c r="RBG76" s="880"/>
      <c r="RBH76" s="880"/>
      <c r="RBI76" s="880"/>
      <c r="RBJ76" s="880"/>
      <c r="RBK76" s="880"/>
      <c r="RBL76" s="880"/>
      <c r="RBM76" s="880"/>
      <c r="RBN76" s="880"/>
      <c r="RBO76" s="880"/>
      <c r="RBP76" s="880"/>
      <c r="RBQ76" s="880"/>
      <c r="RBR76" s="880"/>
      <c r="RBS76" s="880"/>
      <c r="RBT76" s="880"/>
      <c r="RBU76" s="880"/>
      <c r="RBV76" s="880"/>
      <c r="RBW76" s="880"/>
      <c r="RBX76" s="880"/>
      <c r="RBY76" s="880"/>
      <c r="RBZ76" s="880"/>
      <c r="RCA76" s="880"/>
      <c r="RCB76" s="880"/>
      <c r="RCC76" s="880"/>
      <c r="RCD76" s="880"/>
      <c r="RCE76" s="880"/>
      <c r="RCF76" s="880"/>
      <c r="RCG76" s="880"/>
      <c r="RCH76" s="880"/>
      <c r="RCI76" s="880"/>
      <c r="RCJ76" s="880"/>
      <c r="RCK76" s="880"/>
      <c r="RCL76" s="880"/>
      <c r="RCM76" s="880"/>
      <c r="RCN76" s="880"/>
      <c r="RCO76" s="880"/>
      <c r="RCP76" s="880"/>
      <c r="RCQ76" s="880"/>
      <c r="RCR76" s="880"/>
      <c r="RCS76" s="880"/>
      <c r="RCT76" s="880"/>
      <c r="RCU76" s="880"/>
      <c r="RCV76" s="880"/>
      <c r="RCW76" s="880"/>
      <c r="RCX76" s="880"/>
      <c r="RCY76" s="880"/>
      <c r="RCZ76" s="880"/>
      <c r="RDA76" s="880"/>
      <c r="RDB76" s="880"/>
      <c r="RDC76" s="880"/>
      <c r="RDD76" s="880"/>
      <c r="RDE76" s="880"/>
      <c r="RDF76" s="880"/>
      <c r="RDG76" s="880"/>
      <c r="RDH76" s="880"/>
      <c r="RDI76" s="880"/>
      <c r="RDJ76" s="880"/>
      <c r="RDK76" s="880"/>
      <c r="RDL76" s="880"/>
      <c r="RDM76" s="880"/>
      <c r="RDN76" s="880"/>
      <c r="RDO76" s="880"/>
      <c r="RDQ76" s="880"/>
      <c r="RDR76" s="880"/>
      <c r="RDS76" s="880"/>
      <c r="RDT76" s="880"/>
      <c r="RDU76" s="880"/>
      <c r="RDV76" s="880"/>
      <c r="RDW76" s="880"/>
      <c r="RDX76" s="880"/>
      <c r="RDY76" s="880"/>
      <c r="RDZ76" s="880"/>
      <c r="REA76" s="880"/>
      <c r="REB76" s="880"/>
      <c r="REC76" s="880"/>
      <c r="RED76" s="880"/>
      <c r="REE76" s="880"/>
      <c r="REF76" s="880"/>
      <c r="REG76" s="880"/>
      <c r="REH76" s="880"/>
      <c r="REI76" s="880"/>
      <c r="REJ76" s="880"/>
      <c r="REK76" s="880"/>
      <c r="REL76" s="880"/>
      <c r="REM76" s="880"/>
      <c r="REN76" s="880"/>
      <c r="REO76" s="880"/>
      <c r="REP76" s="880"/>
      <c r="REQ76" s="880"/>
      <c r="RER76" s="880"/>
      <c r="RES76" s="880"/>
      <c r="RET76" s="880"/>
      <c r="REU76" s="880"/>
      <c r="REV76" s="880"/>
      <c r="REW76" s="880"/>
      <c r="REX76" s="880"/>
      <c r="REY76" s="880"/>
      <c r="REZ76" s="880"/>
      <c r="RFA76" s="880"/>
      <c r="RFB76" s="880"/>
      <c r="RFC76" s="880"/>
      <c r="RFD76" s="880"/>
      <c r="RFE76" s="880"/>
      <c r="RFF76" s="880"/>
      <c r="RFG76" s="880"/>
      <c r="RFH76" s="880"/>
      <c r="RFI76" s="880"/>
      <c r="RFJ76" s="880"/>
      <c r="RFK76" s="880"/>
      <c r="RFL76" s="880"/>
      <c r="RFM76" s="880"/>
      <c r="RFN76" s="880"/>
      <c r="RFO76" s="880"/>
      <c r="RFP76" s="880"/>
      <c r="RFQ76" s="880"/>
      <c r="RFR76" s="880"/>
      <c r="RFS76" s="880"/>
      <c r="RFT76" s="880"/>
      <c r="RFU76" s="880"/>
      <c r="RFV76" s="880"/>
      <c r="RFW76" s="880"/>
      <c r="RFX76" s="880"/>
      <c r="RFY76" s="880"/>
      <c r="RFZ76" s="880"/>
      <c r="RGA76" s="880"/>
      <c r="RGB76" s="880"/>
      <c r="RGC76" s="880"/>
      <c r="RGD76" s="880"/>
      <c r="RGE76" s="880"/>
      <c r="RGF76" s="880"/>
      <c r="RGG76" s="880"/>
      <c r="RGH76" s="880"/>
      <c r="RGI76" s="880"/>
      <c r="RGJ76" s="880"/>
      <c r="RGK76" s="880"/>
      <c r="RGL76" s="880"/>
      <c r="RGM76" s="880"/>
      <c r="RGN76" s="880"/>
      <c r="RGO76" s="880"/>
      <c r="RGP76" s="880"/>
      <c r="RGQ76" s="880"/>
      <c r="RGR76" s="880"/>
      <c r="RGS76" s="880"/>
      <c r="RGT76" s="880"/>
      <c r="RGU76" s="880"/>
      <c r="RGV76" s="880"/>
      <c r="RGW76" s="880"/>
      <c r="RGX76" s="880"/>
      <c r="RGY76" s="880"/>
      <c r="RGZ76" s="880"/>
      <c r="RHA76" s="880"/>
      <c r="RHB76" s="880"/>
      <c r="RHC76" s="880"/>
      <c r="RHD76" s="880"/>
      <c r="RHE76" s="880"/>
      <c r="RHF76" s="880"/>
      <c r="RHG76" s="880"/>
      <c r="RHH76" s="880"/>
      <c r="RHI76" s="880"/>
      <c r="RHJ76" s="880"/>
      <c r="RHK76" s="880"/>
      <c r="RHL76" s="880"/>
      <c r="RHM76" s="880"/>
      <c r="RHN76" s="880"/>
      <c r="RHO76" s="880"/>
      <c r="RHP76" s="880"/>
      <c r="RHQ76" s="880"/>
      <c r="RHR76" s="880"/>
      <c r="RHS76" s="880"/>
      <c r="RHT76" s="880"/>
      <c r="RHU76" s="880"/>
      <c r="RHV76" s="880"/>
      <c r="RHW76" s="880"/>
      <c r="RHX76" s="880"/>
      <c r="RHY76" s="880"/>
      <c r="RHZ76" s="880"/>
      <c r="RIA76" s="880"/>
      <c r="RIB76" s="880"/>
      <c r="RIC76" s="880"/>
      <c r="RID76" s="880"/>
      <c r="RIE76" s="880"/>
      <c r="RIF76" s="880"/>
      <c r="RIG76" s="880"/>
      <c r="RIH76" s="880"/>
      <c r="RII76" s="880"/>
      <c r="RIJ76" s="880"/>
      <c r="RIK76" s="880"/>
      <c r="RIL76" s="880"/>
      <c r="RIM76" s="880"/>
      <c r="RIN76" s="880"/>
      <c r="RIO76" s="880"/>
      <c r="RIP76" s="880"/>
      <c r="RIQ76" s="880"/>
      <c r="RIR76" s="880"/>
      <c r="RIS76" s="880"/>
      <c r="RIT76" s="880"/>
      <c r="RIU76" s="880"/>
      <c r="RIV76" s="880"/>
      <c r="RIW76" s="880"/>
      <c r="RIX76" s="880"/>
      <c r="RIY76" s="880"/>
      <c r="RIZ76" s="880"/>
      <c r="RJA76" s="880"/>
      <c r="RJB76" s="880"/>
      <c r="RJC76" s="880"/>
      <c r="RJD76" s="880"/>
      <c r="RJE76" s="880"/>
      <c r="RJF76" s="880"/>
      <c r="RJG76" s="880"/>
      <c r="RJH76" s="880"/>
      <c r="RJI76" s="880"/>
      <c r="RJJ76" s="880"/>
      <c r="RJK76" s="880"/>
      <c r="RJL76" s="880"/>
      <c r="RJM76" s="880"/>
      <c r="RJN76" s="880"/>
      <c r="RJO76" s="880"/>
      <c r="RJP76" s="880"/>
      <c r="RJQ76" s="880"/>
      <c r="RJR76" s="880"/>
      <c r="RJS76" s="880"/>
      <c r="RJT76" s="880"/>
      <c r="RJU76" s="880"/>
      <c r="RJV76" s="880"/>
      <c r="RJW76" s="880"/>
      <c r="RJX76" s="880"/>
      <c r="RJY76" s="880"/>
      <c r="RJZ76" s="880"/>
      <c r="RKA76" s="880"/>
      <c r="RKB76" s="880"/>
      <c r="RKC76" s="880"/>
      <c r="RKD76" s="880"/>
      <c r="RKE76" s="880"/>
      <c r="RKF76" s="880"/>
      <c r="RKG76" s="880"/>
      <c r="RKH76" s="880"/>
      <c r="RKI76" s="880"/>
      <c r="RKJ76" s="880"/>
      <c r="RKK76" s="880"/>
      <c r="RKL76" s="880"/>
      <c r="RKM76" s="880"/>
      <c r="RKN76" s="880"/>
      <c r="RKO76" s="880"/>
      <c r="RKP76" s="880"/>
      <c r="RKQ76" s="880"/>
      <c r="RKR76" s="880"/>
      <c r="RKS76" s="880"/>
      <c r="RKT76" s="880"/>
      <c r="RKU76" s="880"/>
      <c r="RKV76" s="880"/>
      <c r="RKW76" s="880"/>
      <c r="RKX76" s="880"/>
      <c r="RKY76" s="880"/>
      <c r="RKZ76" s="880"/>
      <c r="RLA76" s="880"/>
      <c r="RLB76" s="880"/>
      <c r="RLC76" s="880"/>
      <c r="RLD76" s="880"/>
      <c r="RLE76" s="880"/>
      <c r="RLF76" s="880"/>
      <c r="RLG76" s="880"/>
      <c r="RLH76" s="880"/>
      <c r="RLI76" s="880"/>
      <c r="RLJ76" s="880"/>
      <c r="RLK76" s="880"/>
      <c r="RLL76" s="880"/>
      <c r="RLM76" s="880"/>
      <c r="RLN76" s="880"/>
      <c r="RLO76" s="880"/>
      <c r="RLP76" s="880"/>
      <c r="RLQ76" s="880"/>
      <c r="RLR76" s="880"/>
      <c r="RLS76" s="880"/>
      <c r="RLT76" s="880"/>
      <c r="RLU76" s="880"/>
      <c r="RLV76" s="880"/>
      <c r="RLW76" s="880"/>
      <c r="RLX76" s="880"/>
      <c r="RLY76" s="880"/>
      <c r="RLZ76" s="880"/>
      <c r="RMA76" s="880"/>
      <c r="RMB76" s="880"/>
      <c r="RMC76" s="880"/>
      <c r="RMD76" s="880"/>
      <c r="RME76" s="880"/>
      <c r="RMF76" s="880"/>
      <c r="RMG76" s="880"/>
      <c r="RMH76" s="880"/>
      <c r="RMI76" s="880"/>
      <c r="RMJ76" s="880"/>
      <c r="RMK76" s="880"/>
      <c r="RML76" s="880"/>
      <c r="RMM76" s="880"/>
      <c r="RMN76" s="880"/>
      <c r="RMO76" s="880"/>
      <c r="RMP76" s="880"/>
      <c r="RMQ76" s="880"/>
      <c r="RMR76" s="880"/>
      <c r="RMS76" s="880"/>
      <c r="RMT76" s="880"/>
      <c r="RMU76" s="880"/>
      <c r="RMV76" s="880"/>
      <c r="RMW76" s="880"/>
      <c r="RMX76" s="880"/>
      <c r="RMY76" s="880"/>
      <c r="RMZ76" s="880"/>
      <c r="RNA76" s="880"/>
      <c r="RNB76" s="880"/>
      <c r="RNC76" s="880"/>
      <c r="RND76" s="880"/>
      <c r="RNE76" s="880"/>
      <c r="RNF76" s="880"/>
      <c r="RNG76" s="880"/>
      <c r="RNH76" s="880"/>
      <c r="RNI76" s="880"/>
      <c r="RNJ76" s="880"/>
      <c r="RNK76" s="880"/>
      <c r="RNL76" s="880"/>
      <c r="RNM76" s="880"/>
      <c r="RNN76" s="880"/>
      <c r="RNO76" s="880"/>
      <c r="RNP76" s="880"/>
      <c r="RNQ76" s="880"/>
      <c r="RNR76" s="880"/>
      <c r="RNS76" s="880"/>
      <c r="RNT76" s="880"/>
      <c r="RNU76" s="880"/>
      <c r="RNV76" s="880"/>
      <c r="RNW76" s="880"/>
      <c r="RNX76" s="880"/>
      <c r="RNY76" s="880"/>
      <c r="RNZ76" s="880"/>
      <c r="ROA76" s="880"/>
      <c r="ROB76" s="880"/>
      <c r="ROC76" s="880"/>
      <c r="ROD76" s="880"/>
      <c r="ROE76" s="880"/>
      <c r="ROF76" s="880"/>
      <c r="ROG76" s="880"/>
      <c r="ROH76" s="880"/>
      <c r="ROI76" s="880"/>
      <c r="ROJ76" s="880"/>
      <c r="ROK76" s="880"/>
      <c r="ROL76" s="880"/>
      <c r="ROM76" s="880"/>
      <c r="RON76" s="880"/>
      <c r="ROO76" s="880"/>
      <c r="ROP76" s="880"/>
      <c r="ROQ76" s="880"/>
      <c r="ROR76" s="880"/>
      <c r="ROS76" s="880"/>
      <c r="ROT76" s="880"/>
      <c r="ROU76" s="880"/>
      <c r="ROV76" s="880"/>
      <c r="ROW76" s="880"/>
      <c r="ROX76" s="880"/>
      <c r="ROY76" s="880"/>
      <c r="ROZ76" s="880"/>
      <c r="RPA76" s="880"/>
      <c r="RPB76" s="880"/>
      <c r="RPC76" s="880"/>
      <c r="RPD76" s="880"/>
      <c r="RPE76" s="880"/>
      <c r="RPF76" s="880"/>
      <c r="RPG76" s="880"/>
      <c r="RPH76" s="880"/>
      <c r="RPI76" s="880"/>
      <c r="RPJ76" s="880"/>
      <c r="RPK76" s="880"/>
      <c r="RPL76" s="880"/>
      <c r="RPM76" s="880"/>
      <c r="RPN76" s="880"/>
      <c r="RPO76" s="880"/>
      <c r="RPP76" s="880"/>
      <c r="RPQ76" s="880"/>
      <c r="RPR76" s="880"/>
      <c r="RPS76" s="880"/>
      <c r="RPT76" s="880"/>
      <c r="RPU76" s="880"/>
      <c r="RPV76" s="880"/>
      <c r="RPW76" s="880"/>
      <c r="RPX76" s="880"/>
      <c r="RPY76" s="880"/>
      <c r="RPZ76" s="880"/>
      <c r="RQA76" s="880"/>
      <c r="RQB76" s="880"/>
      <c r="RQC76" s="880"/>
      <c r="RQD76" s="880"/>
      <c r="RQE76" s="880"/>
      <c r="RQF76" s="880"/>
      <c r="RQG76" s="880"/>
      <c r="RQH76" s="880"/>
      <c r="RQI76" s="880"/>
      <c r="RQJ76" s="880"/>
      <c r="RQK76" s="880"/>
      <c r="RQL76" s="880"/>
      <c r="RQM76" s="880"/>
      <c r="RQN76" s="880"/>
      <c r="RQO76" s="880"/>
      <c r="RQP76" s="880"/>
      <c r="RQQ76" s="880"/>
      <c r="RQR76" s="880"/>
      <c r="RQS76" s="880"/>
      <c r="RQT76" s="880"/>
      <c r="RQU76" s="880"/>
      <c r="RQV76" s="880"/>
      <c r="RQW76" s="880"/>
      <c r="RQX76" s="880"/>
      <c r="RQY76" s="880"/>
      <c r="RQZ76" s="880"/>
      <c r="RRA76" s="880"/>
      <c r="RRB76" s="880"/>
      <c r="RRC76" s="880"/>
      <c r="RRD76" s="880"/>
      <c r="RRE76" s="880"/>
      <c r="RRF76" s="880"/>
      <c r="RRG76" s="880"/>
      <c r="RRH76" s="880"/>
      <c r="RRI76" s="880"/>
      <c r="RRJ76" s="880"/>
      <c r="RRK76" s="880"/>
      <c r="RRL76" s="880"/>
      <c r="RRM76" s="880"/>
      <c r="RRN76" s="880"/>
      <c r="RRO76" s="880"/>
      <c r="RRP76" s="880"/>
      <c r="RRQ76" s="880"/>
      <c r="RRR76" s="880"/>
      <c r="RRS76" s="880"/>
      <c r="RRT76" s="880"/>
      <c r="RRU76" s="880"/>
      <c r="RRV76" s="880"/>
      <c r="RRW76" s="880"/>
      <c r="RRX76" s="880"/>
      <c r="RRY76" s="880"/>
      <c r="RRZ76" s="880"/>
      <c r="RSA76" s="880"/>
      <c r="RSB76" s="880"/>
      <c r="RSC76" s="880"/>
      <c r="RSD76" s="880"/>
      <c r="RSE76" s="880"/>
      <c r="RSF76" s="880"/>
      <c r="RSG76" s="880"/>
      <c r="RSH76" s="880"/>
      <c r="RSI76" s="880"/>
      <c r="RSJ76" s="880"/>
      <c r="RSK76" s="880"/>
      <c r="RSL76" s="880"/>
      <c r="RSM76" s="880"/>
      <c r="RSN76" s="880"/>
      <c r="RSO76" s="880"/>
      <c r="RSP76" s="880"/>
      <c r="RSQ76" s="880"/>
      <c r="RSR76" s="880"/>
      <c r="RSS76" s="880"/>
      <c r="RST76" s="880"/>
      <c r="RSU76" s="880"/>
      <c r="RSV76" s="880"/>
      <c r="RSW76" s="880"/>
      <c r="RSX76" s="880"/>
      <c r="RSY76" s="880"/>
      <c r="RSZ76" s="880"/>
      <c r="RTA76" s="880"/>
      <c r="RTB76" s="880"/>
      <c r="RTC76" s="880"/>
      <c r="RTD76" s="880"/>
      <c r="RTE76" s="880"/>
      <c r="RTF76" s="880"/>
      <c r="RTG76" s="880"/>
      <c r="RTH76" s="880"/>
      <c r="RTI76" s="880"/>
      <c r="RTJ76" s="880"/>
      <c r="RTK76" s="880"/>
      <c r="RTL76" s="880"/>
      <c r="RTM76" s="880"/>
      <c r="RTN76" s="880"/>
      <c r="RTO76" s="880"/>
      <c r="RTP76" s="880"/>
      <c r="RTQ76" s="880"/>
      <c r="RTR76" s="880"/>
      <c r="RTS76" s="880"/>
      <c r="RTT76" s="880"/>
      <c r="RTU76" s="880"/>
      <c r="RTV76" s="880"/>
      <c r="RTW76" s="880"/>
      <c r="RTX76" s="880"/>
      <c r="RTY76" s="880"/>
      <c r="RTZ76" s="880"/>
      <c r="RUA76" s="880"/>
      <c r="RUB76" s="880"/>
      <c r="RUC76" s="880"/>
      <c r="RUD76" s="880"/>
      <c r="RUE76" s="880"/>
      <c r="RUF76" s="880"/>
      <c r="RUG76" s="880"/>
      <c r="RUH76" s="880"/>
      <c r="RUI76" s="880"/>
      <c r="RUJ76" s="880"/>
      <c r="RUK76" s="880"/>
      <c r="RUL76" s="880"/>
      <c r="RUM76" s="880"/>
      <c r="RUN76" s="880"/>
      <c r="RUO76" s="880"/>
      <c r="RUP76" s="880"/>
      <c r="RUQ76" s="880"/>
      <c r="RUR76" s="880"/>
      <c r="RUS76" s="880"/>
      <c r="RUT76" s="880"/>
      <c r="RUU76" s="880"/>
      <c r="RUV76" s="880"/>
      <c r="RUW76" s="880"/>
      <c r="RUX76" s="880"/>
      <c r="RUY76" s="880"/>
      <c r="RUZ76" s="880"/>
      <c r="RVA76" s="880"/>
      <c r="RVB76" s="880"/>
      <c r="RVC76" s="880"/>
      <c r="RVD76" s="880"/>
      <c r="RVE76" s="880"/>
      <c r="RVF76" s="880"/>
      <c r="RVG76" s="880"/>
      <c r="RVH76" s="880"/>
      <c r="RVI76" s="880"/>
      <c r="RVJ76" s="880"/>
      <c r="RVK76" s="880"/>
      <c r="RVL76" s="880"/>
      <c r="RVM76" s="880"/>
      <c r="RVN76" s="880"/>
      <c r="RVO76" s="880"/>
      <c r="RVP76" s="880"/>
      <c r="RVQ76" s="880"/>
      <c r="RVR76" s="880"/>
      <c r="RVS76" s="880"/>
      <c r="RVT76" s="880"/>
      <c r="RVU76" s="880"/>
      <c r="RVV76" s="880"/>
      <c r="RVW76" s="880"/>
      <c r="RVX76" s="880"/>
      <c r="RVY76" s="880"/>
      <c r="RVZ76" s="880"/>
      <c r="RWA76" s="880"/>
      <c r="RWB76" s="880"/>
      <c r="RWC76" s="880"/>
      <c r="RWD76" s="880"/>
      <c r="RWE76" s="880"/>
      <c r="RWF76" s="880"/>
      <c r="RWG76" s="880"/>
      <c r="RWH76" s="880"/>
      <c r="RWI76" s="880"/>
      <c r="RWJ76" s="880"/>
      <c r="RWK76" s="880"/>
      <c r="RWL76" s="880"/>
      <c r="RWM76" s="880"/>
      <c r="RWN76" s="880"/>
      <c r="RWO76" s="880"/>
      <c r="RWP76" s="880"/>
      <c r="RWQ76" s="880"/>
      <c r="RWR76" s="880"/>
      <c r="RWS76" s="880"/>
      <c r="RWT76" s="880"/>
      <c r="RWU76" s="880"/>
      <c r="RWV76" s="880"/>
      <c r="RWW76" s="880"/>
      <c r="RWX76" s="880"/>
      <c r="RWY76" s="880"/>
      <c r="RWZ76" s="880"/>
      <c r="RXA76" s="880"/>
      <c r="RXB76" s="880"/>
      <c r="RXC76" s="880"/>
      <c r="RXD76" s="880"/>
      <c r="RXE76" s="880"/>
      <c r="RXF76" s="880"/>
      <c r="RXG76" s="880"/>
      <c r="RXH76" s="880"/>
      <c r="RXI76" s="880"/>
      <c r="RXJ76" s="880"/>
      <c r="RXK76" s="880"/>
      <c r="RXL76" s="880"/>
      <c r="RXM76" s="880"/>
      <c r="RXN76" s="880"/>
      <c r="RXO76" s="880"/>
      <c r="RXP76" s="880"/>
      <c r="RXQ76" s="880"/>
      <c r="RXR76" s="880"/>
      <c r="RXS76" s="880"/>
      <c r="RXT76" s="880"/>
      <c r="RXU76" s="880"/>
      <c r="RXV76" s="880"/>
      <c r="RXW76" s="880"/>
      <c r="RXX76" s="880"/>
      <c r="RXY76" s="880"/>
      <c r="RXZ76" s="880"/>
      <c r="RYA76" s="880"/>
      <c r="RYB76" s="880"/>
      <c r="RYC76" s="880"/>
      <c r="RYD76" s="880"/>
      <c r="RYE76" s="880"/>
      <c r="RYF76" s="880"/>
      <c r="RYG76" s="880"/>
      <c r="RYH76" s="880"/>
      <c r="RYI76" s="880"/>
      <c r="RYJ76" s="880"/>
      <c r="RYK76" s="880"/>
      <c r="RYL76" s="880"/>
      <c r="RYM76" s="880"/>
      <c r="RYN76" s="880"/>
      <c r="RYO76" s="880"/>
      <c r="RYP76" s="880"/>
      <c r="RYQ76" s="880"/>
      <c r="RYR76" s="880"/>
      <c r="RYS76" s="880"/>
      <c r="RYT76" s="880"/>
      <c r="RYU76" s="880"/>
      <c r="RYV76" s="880"/>
      <c r="RYW76" s="880"/>
      <c r="RYX76" s="880"/>
      <c r="RYY76" s="880"/>
      <c r="RYZ76" s="880"/>
      <c r="RZA76" s="880"/>
      <c r="RZB76" s="880"/>
      <c r="RZC76" s="880"/>
      <c r="RZD76" s="880"/>
      <c r="RZE76" s="880"/>
      <c r="RZF76" s="880"/>
      <c r="RZG76" s="880"/>
      <c r="RZH76" s="880"/>
      <c r="RZI76" s="880"/>
      <c r="RZJ76" s="880"/>
      <c r="RZK76" s="880"/>
      <c r="RZL76" s="880"/>
      <c r="RZM76" s="880"/>
      <c r="RZN76" s="880"/>
      <c r="RZO76" s="880"/>
      <c r="RZP76" s="880"/>
      <c r="RZQ76" s="880"/>
      <c r="RZR76" s="880"/>
      <c r="RZS76" s="880"/>
      <c r="RZT76" s="880"/>
      <c r="RZU76" s="880"/>
      <c r="RZV76" s="880"/>
      <c r="RZW76" s="880"/>
      <c r="RZX76" s="880"/>
      <c r="RZY76" s="880"/>
      <c r="RZZ76" s="880"/>
      <c r="SAA76" s="880"/>
      <c r="SAB76" s="880"/>
      <c r="SAC76" s="880"/>
      <c r="SAD76" s="880"/>
      <c r="SAE76" s="880"/>
      <c r="SAF76" s="880"/>
      <c r="SAG76" s="880"/>
      <c r="SAH76" s="880"/>
      <c r="SAI76" s="880"/>
      <c r="SAJ76" s="880"/>
      <c r="SAK76" s="880"/>
      <c r="SAL76" s="880"/>
      <c r="SAM76" s="880"/>
      <c r="SAN76" s="880"/>
      <c r="SAO76" s="880"/>
      <c r="SAP76" s="880"/>
      <c r="SAQ76" s="880"/>
      <c r="SAR76" s="880"/>
      <c r="SAS76" s="880"/>
      <c r="SAT76" s="880"/>
      <c r="SAU76" s="880"/>
      <c r="SAV76" s="880"/>
      <c r="SAW76" s="880"/>
      <c r="SAX76" s="880"/>
      <c r="SAY76" s="880"/>
      <c r="SAZ76" s="880"/>
      <c r="SBA76" s="880"/>
      <c r="SBB76" s="880"/>
      <c r="SBC76" s="880"/>
      <c r="SBD76" s="880"/>
      <c r="SBE76" s="880"/>
      <c r="SBF76" s="880"/>
      <c r="SBG76" s="880"/>
      <c r="SBH76" s="880"/>
      <c r="SBI76" s="880"/>
      <c r="SBJ76" s="880"/>
      <c r="SBK76" s="880"/>
      <c r="SBL76" s="880"/>
      <c r="SBM76" s="880"/>
      <c r="SBN76" s="880"/>
      <c r="SBO76" s="880"/>
      <c r="SBP76" s="880"/>
      <c r="SBQ76" s="880"/>
      <c r="SBR76" s="880"/>
      <c r="SBS76" s="880"/>
      <c r="SBT76" s="880"/>
      <c r="SBU76" s="880"/>
      <c r="SBV76" s="880"/>
      <c r="SBW76" s="880"/>
      <c r="SBX76" s="880"/>
      <c r="SBY76" s="880"/>
      <c r="SBZ76" s="880"/>
      <c r="SCA76" s="880"/>
      <c r="SCB76" s="880"/>
      <c r="SCC76" s="880"/>
      <c r="SCD76" s="880"/>
      <c r="SCE76" s="880"/>
      <c r="SCF76" s="880"/>
      <c r="SCG76" s="880"/>
      <c r="SCH76" s="880"/>
      <c r="SCI76" s="880"/>
      <c r="SCJ76" s="880"/>
      <c r="SCK76" s="880"/>
      <c r="SCL76" s="880"/>
      <c r="SCM76" s="880"/>
      <c r="SCN76" s="880"/>
      <c r="SCO76" s="880"/>
      <c r="SCP76" s="880"/>
      <c r="SCQ76" s="880"/>
      <c r="SCR76" s="880"/>
      <c r="SCS76" s="880"/>
      <c r="SCT76" s="880"/>
      <c r="SCU76" s="880"/>
      <c r="SCV76" s="880"/>
      <c r="SCW76" s="880"/>
      <c r="SCX76" s="880"/>
      <c r="SCY76" s="880"/>
      <c r="SCZ76" s="880"/>
      <c r="SDA76" s="880"/>
      <c r="SDB76" s="880"/>
      <c r="SDC76" s="880"/>
      <c r="SDD76" s="880"/>
      <c r="SDE76" s="880"/>
      <c r="SDF76" s="880"/>
      <c r="SDG76" s="880"/>
      <c r="SDH76" s="880"/>
      <c r="SDI76" s="880"/>
      <c r="SDJ76" s="880"/>
      <c r="SDK76" s="880"/>
      <c r="SDL76" s="880"/>
      <c r="SDM76" s="880"/>
      <c r="SDN76" s="880"/>
      <c r="SDO76" s="880"/>
      <c r="SDP76" s="880"/>
      <c r="SDQ76" s="880"/>
      <c r="SDR76" s="880"/>
      <c r="SDS76" s="880"/>
      <c r="SDT76" s="880"/>
      <c r="SDU76" s="880"/>
      <c r="SDV76" s="880"/>
      <c r="SDW76" s="880"/>
      <c r="SDX76" s="880"/>
      <c r="SDY76" s="880"/>
      <c r="SDZ76" s="880"/>
      <c r="SEA76" s="880"/>
      <c r="SEB76" s="880"/>
      <c r="SEC76" s="880"/>
      <c r="SED76" s="880"/>
      <c r="SEE76" s="880"/>
      <c r="SEF76" s="880"/>
      <c r="SEG76" s="880"/>
      <c r="SEH76" s="880"/>
      <c r="SEI76" s="880"/>
      <c r="SEJ76" s="880"/>
      <c r="SEK76" s="880"/>
      <c r="SEL76" s="880"/>
      <c r="SEM76" s="880"/>
      <c r="SEN76" s="880"/>
      <c r="SEO76" s="880"/>
      <c r="SEP76" s="880"/>
      <c r="SEQ76" s="880"/>
      <c r="SER76" s="880"/>
      <c r="SES76" s="880"/>
      <c r="SET76" s="880"/>
      <c r="SEU76" s="880"/>
      <c r="SEV76" s="880"/>
      <c r="SEW76" s="880"/>
      <c r="SEX76" s="880"/>
      <c r="SEY76" s="880"/>
      <c r="SEZ76" s="880"/>
      <c r="SFA76" s="880"/>
      <c r="SFB76" s="880"/>
      <c r="SFC76" s="880"/>
      <c r="SFD76" s="880"/>
      <c r="SFE76" s="880"/>
      <c r="SFF76" s="880"/>
      <c r="SFG76" s="880"/>
      <c r="SFH76" s="880"/>
      <c r="SFI76" s="880"/>
      <c r="SFJ76" s="880"/>
      <c r="SFK76" s="880"/>
      <c r="SFL76" s="880"/>
      <c r="SFM76" s="880"/>
      <c r="SFN76" s="880"/>
      <c r="SFO76" s="880"/>
      <c r="SFP76" s="880"/>
      <c r="SFQ76" s="880"/>
      <c r="SFR76" s="880"/>
      <c r="SFS76" s="880"/>
      <c r="SFT76" s="880"/>
      <c r="SFU76" s="880"/>
      <c r="SFV76" s="880"/>
      <c r="SFW76" s="880"/>
      <c r="SFX76" s="880"/>
      <c r="SFY76" s="880"/>
      <c r="SFZ76" s="880"/>
      <c r="SGA76" s="880"/>
      <c r="SGB76" s="880"/>
      <c r="SGC76" s="880"/>
      <c r="SGD76" s="880"/>
      <c r="SGE76" s="880"/>
      <c r="SGF76" s="880"/>
      <c r="SGG76" s="880"/>
      <c r="SGH76" s="880"/>
      <c r="SGI76" s="880"/>
      <c r="SGJ76" s="880"/>
      <c r="SGK76" s="880"/>
      <c r="SGL76" s="880"/>
      <c r="SGM76" s="880"/>
      <c r="SGN76" s="880"/>
      <c r="SGO76" s="880"/>
      <c r="SGP76" s="880"/>
      <c r="SGQ76" s="880"/>
      <c r="SGR76" s="880"/>
      <c r="SGS76" s="880"/>
      <c r="SGT76" s="880"/>
      <c r="SGU76" s="880"/>
      <c r="SGV76" s="880"/>
      <c r="SGW76" s="880"/>
      <c r="SGX76" s="880"/>
      <c r="SGY76" s="880"/>
      <c r="SGZ76" s="880"/>
      <c r="SHA76" s="880"/>
      <c r="SHB76" s="880"/>
      <c r="SHC76" s="880"/>
      <c r="SHD76" s="880"/>
      <c r="SHE76" s="880"/>
      <c r="SHF76" s="880"/>
      <c r="SHG76" s="880"/>
      <c r="SHH76" s="880"/>
      <c r="SHI76" s="880"/>
      <c r="SHJ76" s="880"/>
      <c r="SHK76" s="880"/>
      <c r="SHL76" s="880"/>
      <c r="SHM76" s="880"/>
      <c r="SHN76" s="880"/>
      <c r="SHO76" s="880"/>
      <c r="SHP76" s="880"/>
      <c r="SHQ76" s="880"/>
      <c r="SHR76" s="880"/>
      <c r="SHS76" s="880"/>
      <c r="SHT76" s="880"/>
      <c r="SHU76" s="880"/>
      <c r="SHV76" s="880"/>
      <c r="SHW76" s="880"/>
      <c r="SHX76" s="880"/>
      <c r="SHY76" s="880"/>
      <c r="SHZ76" s="880"/>
      <c r="SIA76" s="880"/>
      <c r="SIB76" s="880"/>
      <c r="SIC76" s="880"/>
      <c r="SID76" s="880"/>
      <c r="SIE76" s="880"/>
      <c r="SIF76" s="880"/>
      <c r="SIG76" s="880"/>
      <c r="SIH76" s="880"/>
      <c r="SII76" s="880"/>
      <c r="SIJ76" s="880"/>
      <c r="SIK76" s="880"/>
      <c r="SIL76" s="880"/>
      <c r="SIM76" s="880"/>
      <c r="SIN76" s="880"/>
      <c r="SIO76" s="880"/>
      <c r="SIP76" s="880"/>
      <c r="SIQ76" s="880"/>
      <c r="SIR76" s="880"/>
      <c r="SIS76" s="880"/>
      <c r="SIT76" s="880"/>
      <c r="SIU76" s="880"/>
      <c r="SIV76" s="880"/>
      <c r="SIW76" s="880"/>
      <c r="SIX76" s="880"/>
      <c r="SIY76" s="880"/>
      <c r="SIZ76" s="880"/>
      <c r="SJA76" s="880"/>
      <c r="SJB76" s="880"/>
      <c r="SJC76" s="880"/>
      <c r="SJD76" s="880"/>
      <c r="SJE76" s="880"/>
      <c r="SJF76" s="880"/>
      <c r="SJG76" s="880"/>
      <c r="SJH76" s="880"/>
      <c r="SJI76" s="880"/>
      <c r="SJJ76" s="880"/>
      <c r="SJK76" s="880"/>
      <c r="SJL76" s="880"/>
      <c r="SJM76" s="880"/>
      <c r="SJN76" s="880"/>
      <c r="SJO76" s="880"/>
      <c r="SJP76" s="880"/>
      <c r="SJQ76" s="880"/>
      <c r="SJR76" s="880"/>
      <c r="SJS76" s="880"/>
      <c r="SJT76" s="880"/>
      <c r="SJU76" s="880"/>
      <c r="SJV76" s="880"/>
      <c r="SJW76" s="880"/>
      <c r="SJX76" s="880"/>
      <c r="SJY76" s="880"/>
      <c r="SJZ76" s="880"/>
      <c r="SKA76" s="880"/>
      <c r="SKB76" s="880"/>
      <c r="SKC76" s="880"/>
      <c r="SKD76" s="880"/>
      <c r="SKE76" s="880"/>
      <c r="SKF76" s="880"/>
      <c r="SKG76" s="880"/>
      <c r="SKH76" s="880"/>
      <c r="SKI76" s="880"/>
      <c r="SKJ76" s="880"/>
      <c r="SKK76" s="880"/>
      <c r="SKL76" s="880"/>
      <c r="SKM76" s="880"/>
      <c r="SKN76" s="880"/>
      <c r="SKO76" s="880"/>
      <c r="SKP76" s="880"/>
      <c r="SKQ76" s="880"/>
      <c r="SKR76" s="880"/>
      <c r="SKS76" s="880"/>
      <c r="SKT76" s="880"/>
      <c r="SKU76" s="880"/>
      <c r="SKV76" s="880"/>
      <c r="SKW76" s="880"/>
      <c r="SKX76" s="880"/>
      <c r="SKY76" s="880"/>
      <c r="SKZ76" s="880"/>
      <c r="SLA76" s="880"/>
      <c r="SLB76" s="880"/>
      <c r="SLC76" s="880"/>
      <c r="SLD76" s="880"/>
      <c r="SLE76" s="880"/>
      <c r="SLF76" s="880"/>
      <c r="SLG76" s="880"/>
      <c r="SLH76" s="880"/>
      <c r="SLI76" s="880"/>
      <c r="SLJ76" s="880"/>
      <c r="SLK76" s="880"/>
      <c r="SLL76" s="880"/>
      <c r="SLM76" s="880"/>
      <c r="SLN76" s="880"/>
      <c r="SLO76" s="880"/>
      <c r="SLP76" s="880"/>
      <c r="SLQ76" s="880"/>
      <c r="SLR76" s="880"/>
      <c r="SLS76" s="880"/>
      <c r="SLT76" s="880"/>
      <c r="SLU76" s="880"/>
      <c r="SLV76" s="880"/>
      <c r="SLW76" s="880"/>
      <c r="SLX76" s="880"/>
      <c r="SLY76" s="880"/>
      <c r="SLZ76" s="880"/>
      <c r="SMA76" s="880"/>
      <c r="SMB76" s="880"/>
      <c r="SMC76" s="880"/>
      <c r="SMD76" s="880"/>
      <c r="SME76" s="880"/>
      <c r="SMF76" s="880"/>
      <c r="SMG76" s="880"/>
      <c r="SMH76" s="880"/>
      <c r="SMI76" s="880"/>
      <c r="SMJ76" s="880"/>
      <c r="SMK76" s="880"/>
      <c r="SML76" s="880"/>
      <c r="SMM76" s="880"/>
      <c r="SMN76" s="880"/>
      <c r="SMO76" s="880"/>
      <c r="SMP76" s="880"/>
      <c r="SMQ76" s="880"/>
      <c r="SMR76" s="880"/>
      <c r="SMS76" s="880"/>
      <c r="SMT76" s="880"/>
      <c r="SMU76" s="880"/>
      <c r="SMV76" s="880"/>
      <c r="SMW76" s="880"/>
      <c r="SMX76" s="880"/>
      <c r="SMY76" s="880"/>
      <c r="SMZ76" s="880"/>
      <c r="SNA76" s="880"/>
      <c r="SNB76" s="880"/>
      <c r="SNC76" s="880"/>
      <c r="SND76" s="880"/>
      <c r="SNE76" s="880"/>
      <c r="SNF76" s="880"/>
      <c r="SNG76" s="880"/>
      <c r="SNH76" s="880"/>
      <c r="SNI76" s="880"/>
      <c r="SNJ76" s="880"/>
      <c r="SNK76" s="880"/>
      <c r="SNL76" s="880"/>
      <c r="SNM76" s="880"/>
      <c r="SNN76" s="880"/>
      <c r="SNO76" s="880"/>
      <c r="SNP76" s="880"/>
      <c r="SNQ76" s="880"/>
      <c r="SNR76" s="880"/>
      <c r="SNS76" s="880"/>
      <c r="SNT76" s="880"/>
      <c r="SNU76" s="880"/>
      <c r="SNV76" s="880"/>
      <c r="SNW76" s="880"/>
      <c r="SNX76" s="880"/>
      <c r="SNY76" s="880"/>
      <c r="SNZ76" s="880"/>
      <c r="SOA76" s="880"/>
      <c r="SOB76" s="880"/>
      <c r="SOC76" s="880"/>
      <c r="SOD76" s="880"/>
      <c r="SOE76" s="880"/>
      <c r="SOF76" s="880"/>
      <c r="SOG76" s="880"/>
      <c r="SOH76" s="880"/>
      <c r="SOI76" s="880"/>
      <c r="SOJ76" s="880"/>
      <c r="SOK76" s="880"/>
      <c r="SOL76" s="880"/>
      <c r="SOM76" s="880"/>
      <c r="SON76" s="880"/>
      <c r="SOO76" s="880"/>
      <c r="SOP76" s="880"/>
      <c r="SOQ76" s="880"/>
      <c r="SOR76" s="880"/>
      <c r="SOS76" s="880"/>
      <c r="SOT76" s="880"/>
      <c r="SOU76" s="880"/>
      <c r="SOV76" s="880"/>
      <c r="SOW76" s="880"/>
      <c r="SOX76" s="880"/>
      <c r="SOY76" s="880"/>
      <c r="SOZ76" s="880"/>
      <c r="SPA76" s="880"/>
      <c r="SPB76" s="880"/>
      <c r="SPC76" s="880"/>
      <c r="SPD76" s="880"/>
      <c r="SPE76" s="880"/>
      <c r="SPF76" s="880"/>
      <c r="SPG76" s="880"/>
      <c r="SPH76" s="880"/>
      <c r="SPI76" s="880"/>
      <c r="SPJ76" s="880"/>
      <c r="SPK76" s="880"/>
      <c r="SPL76" s="880"/>
      <c r="SPM76" s="880"/>
      <c r="SPN76" s="880"/>
      <c r="SPO76" s="880"/>
      <c r="SPP76" s="880"/>
      <c r="SPQ76" s="880"/>
      <c r="SPR76" s="880"/>
      <c r="SPS76" s="880"/>
      <c r="SPT76" s="880"/>
      <c r="SPU76" s="880"/>
      <c r="SPV76" s="880"/>
      <c r="SPW76" s="880"/>
      <c r="SPX76" s="880"/>
      <c r="SPY76" s="880"/>
      <c r="SPZ76" s="880"/>
      <c r="SQA76" s="880"/>
      <c r="SQB76" s="880"/>
      <c r="SQC76" s="880"/>
      <c r="SQD76" s="880"/>
      <c r="SQE76" s="880"/>
      <c r="SQF76" s="880"/>
      <c r="SQG76" s="880"/>
      <c r="SQH76" s="880"/>
      <c r="SQI76" s="880"/>
      <c r="SQJ76" s="880"/>
      <c r="SQK76" s="880"/>
      <c r="SQL76" s="880"/>
      <c r="SQM76" s="880"/>
      <c r="SQN76" s="880"/>
      <c r="SQO76" s="880"/>
      <c r="SQP76" s="880"/>
      <c r="SQQ76" s="880"/>
      <c r="SQR76" s="880"/>
      <c r="SQS76" s="880"/>
      <c r="SQT76" s="880"/>
      <c r="SQU76" s="880"/>
      <c r="SQV76" s="880"/>
      <c r="SQW76" s="880"/>
      <c r="SQX76" s="880"/>
      <c r="SQY76" s="880"/>
      <c r="SRA76" s="880"/>
      <c r="SRB76" s="880"/>
      <c r="SRC76" s="880"/>
      <c r="SRD76" s="880"/>
      <c r="SRE76" s="880"/>
      <c r="SRF76" s="880"/>
      <c r="SRG76" s="880"/>
      <c r="SRH76" s="880"/>
      <c r="SRI76" s="880"/>
      <c r="SRJ76" s="880"/>
      <c r="SRK76" s="880"/>
      <c r="SRL76" s="880"/>
      <c r="SRM76" s="880"/>
      <c r="SRN76" s="880"/>
      <c r="SRO76" s="880"/>
      <c r="SRP76" s="880"/>
      <c r="SRQ76" s="880"/>
      <c r="SRR76" s="880"/>
      <c r="SRS76" s="880"/>
      <c r="SRT76" s="880"/>
      <c r="SRU76" s="880"/>
      <c r="SRV76" s="880"/>
      <c r="SRW76" s="880"/>
      <c r="SRX76" s="880"/>
      <c r="SRY76" s="880"/>
      <c r="SRZ76" s="880"/>
      <c r="SSA76" s="880"/>
      <c r="SSB76" s="880"/>
      <c r="SSC76" s="880"/>
      <c r="SSD76" s="880"/>
      <c r="SSE76" s="880"/>
      <c r="SSF76" s="880"/>
      <c r="SSG76" s="880"/>
      <c r="SSH76" s="880"/>
      <c r="SSI76" s="880"/>
      <c r="SSJ76" s="880"/>
      <c r="SSK76" s="880"/>
      <c r="SSL76" s="880"/>
      <c r="SSM76" s="880"/>
      <c r="SSN76" s="880"/>
      <c r="SSO76" s="880"/>
      <c r="SSP76" s="880"/>
      <c r="SSQ76" s="880"/>
      <c r="SSR76" s="880"/>
      <c r="SSS76" s="880"/>
      <c r="SST76" s="880"/>
      <c r="SSU76" s="880"/>
      <c r="SSV76" s="880"/>
      <c r="SSW76" s="880"/>
      <c r="SSX76" s="880"/>
      <c r="SSY76" s="880"/>
      <c r="SSZ76" s="880"/>
      <c r="STA76" s="880"/>
      <c r="STB76" s="880"/>
      <c r="STC76" s="880"/>
      <c r="STD76" s="880"/>
      <c r="STE76" s="880"/>
      <c r="STF76" s="880"/>
      <c r="STG76" s="880"/>
      <c r="STH76" s="880"/>
      <c r="STI76" s="880"/>
      <c r="STJ76" s="880"/>
      <c r="STK76" s="880"/>
      <c r="STL76" s="880"/>
      <c r="STM76" s="880"/>
      <c r="STN76" s="880"/>
      <c r="STO76" s="880"/>
      <c r="STP76" s="880"/>
      <c r="STQ76" s="880"/>
      <c r="STR76" s="880"/>
      <c r="STS76" s="880"/>
      <c r="STT76" s="880"/>
      <c r="STU76" s="880"/>
      <c r="STV76" s="880"/>
      <c r="STW76" s="880"/>
      <c r="STX76" s="880"/>
      <c r="STY76" s="880"/>
      <c r="STZ76" s="880"/>
      <c r="SUA76" s="880"/>
      <c r="SUB76" s="880"/>
      <c r="SUC76" s="880"/>
      <c r="SUD76" s="880"/>
      <c r="SUE76" s="880"/>
      <c r="SUF76" s="880"/>
      <c r="SUG76" s="880"/>
      <c r="SUH76" s="880"/>
      <c r="SUI76" s="880"/>
      <c r="SUJ76" s="880"/>
      <c r="SUK76" s="880"/>
      <c r="SUL76" s="880"/>
      <c r="SUM76" s="880"/>
      <c r="SUN76" s="880"/>
      <c r="SUO76" s="880"/>
      <c r="SUP76" s="880"/>
      <c r="SUQ76" s="880"/>
      <c r="SUR76" s="880"/>
      <c r="SUS76" s="880"/>
      <c r="SUT76" s="880"/>
      <c r="SUU76" s="880"/>
      <c r="SUV76" s="880"/>
      <c r="SUW76" s="880"/>
      <c r="SUX76" s="880"/>
      <c r="SUY76" s="880"/>
      <c r="SUZ76" s="880"/>
      <c r="SVA76" s="880"/>
      <c r="SVB76" s="880"/>
      <c r="SVC76" s="880"/>
      <c r="SVD76" s="880"/>
      <c r="SVE76" s="880"/>
      <c r="SVF76" s="880"/>
      <c r="SVG76" s="880"/>
      <c r="SVH76" s="880"/>
      <c r="SVI76" s="880"/>
      <c r="SVJ76" s="880"/>
      <c r="SVK76" s="880"/>
      <c r="SVL76" s="880"/>
      <c r="SVM76" s="880"/>
      <c r="SVN76" s="880"/>
      <c r="SVO76" s="880"/>
      <c r="SVP76" s="880"/>
      <c r="SVQ76" s="880"/>
      <c r="SVR76" s="880"/>
      <c r="SVS76" s="880"/>
      <c r="SVT76" s="880"/>
      <c r="SVU76" s="880"/>
      <c r="SVV76" s="880"/>
      <c r="SVW76" s="880"/>
      <c r="SVX76" s="880"/>
      <c r="SVY76" s="880"/>
      <c r="SVZ76" s="880"/>
      <c r="SWA76" s="880"/>
      <c r="SWB76" s="880"/>
      <c r="SWC76" s="880"/>
      <c r="SWD76" s="880"/>
      <c r="SWE76" s="880"/>
      <c r="SWF76" s="880"/>
      <c r="SWG76" s="880"/>
      <c r="SWH76" s="880"/>
      <c r="SWI76" s="880"/>
      <c r="SWJ76" s="880"/>
      <c r="SWK76" s="880"/>
      <c r="SWL76" s="880"/>
      <c r="SWM76" s="880"/>
      <c r="SWN76" s="880"/>
      <c r="SWO76" s="880"/>
      <c r="SWP76" s="880"/>
      <c r="SWQ76" s="880"/>
      <c r="SWR76" s="880"/>
      <c r="SWS76" s="880"/>
      <c r="SWT76" s="880"/>
      <c r="SWU76" s="880"/>
      <c r="SWV76" s="880"/>
      <c r="SWW76" s="880"/>
      <c r="SWX76" s="880"/>
      <c r="SWY76" s="880"/>
      <c r="SWZ76" s="880"/>
      <c r="SXA76" s="880"/>
      <c r="SXB76" s="880"/>
      <c r="SXC76" s="880"/>
      <c r="SXD76" s="880"/>
      <c r="SXE76" s="880"/>
      <c r="SXF76" s="880"/>
      <c r="SXG76" s="880"/>
      <c r="SXH76" s="880"/>
      <c r="SXI76" s="880"/>
      <c r="SXJ76" s="880"/>
      <c r="SXK76" s="880"/>
      <c r="SXL76" s="880"/>
      <c r="SXM76" s="880"/>
      <c r="SXN76" s="880"/>
      <c r="SXO76" s="880"/>
      <c r="SXP76" s="880"/>
      <c r="SXQ76" s="880"/>
      <c r="SXR76" s="880"/>
      <c r="SXS76" s="880"/>
      <c r="SXT76" s="880"/>
      <c r="SXU76" s="880"/>
      <c r="SXV76" s="880"/>
      <c r="SXW76" s="880"/>
      <c r="SXX76" s="880"/>
      <c r="SXY76" s="880"/>
      <c r="SXZ76" s="880"/>
      <c r="SYA76" s="880"/>
      <c r="SYB76" s="880"/>
      <c r="SYC76" s="880"/>
      <c r="SYD76" s="880"/>
      <c r="SYE76" s="880"/>
      <c r="SYF76" s="880"/>
      <c r="SYG76" s="880"/>
      <c r="SYH76" s="880"/>
      <c r="SYI76" s="880"/>
      <c r="SYJ76" s="880"/>
      <c r="SYK76" s="880"/>
      <c r="SYL76" s="880"/>
      <c r="SYM76" s="880"/>
      <c r="SYN76" s="880"/>
      <c r="SYO76" s="880"/>
      <c r="SYP76" s="880"/>
      <c r="SYQ76" s="880"/>
      <c r="SYR76" s="880"/>
      <c r="SYS76" s="880"/>
      <c r="SYT76" s="880"/>
      <c r="SYU76" s="880"/>
      <c r="SYV76" s="880"/>
      <c r="SYW76" s="880"/>
      <c r="SYX76" s="880"/>
      <c r="SYY76" s="880"/>
      <c r="SYZ76" s="880"/>
      <c r="SZA76" s="880"/>
      <c r="SZB76" s="880"/>
      <c r="SZC76" s="880"/>
      <c r="SZD76" s="880"/>
      <c r="SZE76" s="880"/>
      <c r="SZF76" s="880"/>
      <c r="SZG76" s="880"/>
      <c r="SZH76" s="880"/>
      <c r="SZI76" s="880"/>
      <c r="SZJ76" s="880"/>
      <c r="SZK76" s="880"/>
      <c r="SZL76" s="880"/>
      <c r="SZM76" s="880"/>
      <c r="SZN76" s="880"/>
      <c r="SZO76" s="880"/>
      <c r="SZP76" s="880"/>
      <c r="SZQ76" s="880"/>
      <c r="SZR76" s="880"/>
      <c r="SZS76" s="880"/>
      <c r="SZT76" s="880"/>
      <c r="SZU76" s="880"/>
      <c r="SZV76" s="880"/>
      <c r="SZW76" s="880"/>
      <c r="SZX76" s="880"/>
      <c r="SZY76" s="880"/>
      <c r="SZZ76" s="880"/>
      <c r="TAA76" s="880"/>
      <c r="TAB76" s="880"/>
      <c r="TAC76" s="880"/>
      <c r="TAD76" s="880"/>
      <c r="TAE76" s="880"/>
      <c r="TAF76" s="880"/>
      <c r="TAG76" s="880"/>
      <c r="TAH76" s="880"/>
      <c r="TAI76" s="880"/>
      <c r="TAJ76" s="880"/>
      <c r="TAK76" s="880"/>
      <c r="TAL76" s="880"/>
      <c r="TAM76" s="880"/>
      <c r="TAN76" s="880"/>
      <c r="TAO76" s="880"/>
      <c r="TAP76" s="880"/>
      <c r="TAQ76" s="880"/>
      <c r="TAR76" s="880"/>
      <c r="TAS76" s="880"/>
      <c r="TAT76" s="880"/>
      <c r="TAU76" s="880"/>
      <c r="TAV76" s="880"/>
      <c r="TAW76" s="880"/>
      <c r="TAX76" s="880"/>
      <c r="TAY76" s="880"/>
      <c r="TAZ76" s="880"/>
      <c r="TBA76" s="880"/>
      <c r="TBB76" s="880"/>
      <c r="TBC76" s="880"/>
      <c r="TBD76" s="880"/>
      <c r="TBE76" s="880"/>
      <c r="TBF76" s="880"/>
      <c r="TBG76" s="880"/>
      <c r="TBH76" s="880"/>
      <c r="TBI76" s="880"/>
      <c r="TBJ76" s="880"/>
      <c r="TBK76" s="880"/>
      <c r="TBL76" s="880"/>
      <c r="TBM76" s="880"/>
      <c r="TBN76" s="880"/>
      <c r="TBO76" s="880"/>
      <c r="TBP76" s="880"/>
      <c r="TBQ76" s="880"/>
      <c r="TBR76" s="880"/>
      <c r="TBS76" s="880"/>
      <c r="TBT76" s="880"/>
      <c r="TBU76" s="880"/>
      <c r="TBV76" s="880"/>
      <c r="TBW76" s="880"/>
      <c r="TBX76" s="880"/>
      <c r="TBY76" s="880"/>
      <c r="TBZ76" s="880"/>
      <c r="TCA76" s="880"/>
      <c r="TCB76" s="880"/>
      <c r="TCC76" s="880"/>
      <c r="TCD76" s="880"/>
      <c r="TCE76" s="880"/>
      <c r="TCF76" s="880"/>
      <c r="TCG76" s="880"/>
      <c r="TCH76" s="880"/>
      <c r="TCI76" s="880"/>
      <c r="TCJ76" s="880"/>
      <c r="TCK76" s="880"/>
      <c r="TCL76" s="880"/>
      <c r="TCM76" s="880"/>
      <c r="TCN76" s="880"/>
      <c r="TCO76" s="880"/>
      <c r="TCP76" s="880"/>
      <c r="TCQ76" s="880"/>
      <c r="TCR76" s="880"/>
      <c r="TCS76" s="880"/>
      <c r="TCT76" s="880"/>
      <c r="TCU76" s="880"/>
      <c r="TCV76" s="880"/>
      <c r="TCW76" s="880"/>
      <c r="TCX76" s="880"/>
      <c r="TCY76" s="880"/>
      <c r="TCZ76" s="880"/>
      <c r="TDA76" s="880"/>
      <c r="TDB76" s="880"/>
      <c r="TDC76" s="880"/>
      <c r="TDD76" s="880"/>
      <c r="TDE76" s="880"/>
      <c r="TDF76" s="880"/>
      <c r="TDG76" s="880"/>
      <c r="TDH76" s="880"/>
      <c r="TDI76" s="880"/>
      <c r="TDJ76" s="880"/>
      <c r="TDK76" s="880"/>
      <c r="TDL76" s="880"/>
      <c r="TDM76" s="880"/>
      <c r="TDN76" s="880"/>
      <c r="TDO76" s="880"/>
      <c r="TDP76" s="880"/>
      <c r="TDQ76" s="880"/>
      <c r="TDR76" s="880"/>
      <c r="TDS76" s="880"/>
      <c r="TDT76" s="880"/>
      <c r="TDU76" s="880"/>
      <c r="TDV76" s="880"/>
      <c r="TDW76" s="880"/>
      <c r="TDX76" s="880"/>
      <c r="TDY76" s="880"/>
      <c r="TDZ76" s="880"/>
      <c r="TEA76" s="880"/>
      <c r="TEB76" s="880"/>
      <c r="TEC76" s="880"/>
      <c r="TED76" s="880"/>
      <c r="TEE76" s="880"/>
      <c r="TEF76" s="880"/>
      <c r="TEG76" s="880"/>
      <c r="TEH76" s="880"/>
      <c r="TEI76" s="880"/>
      <c r="TEJ76" s="880"/>
      <c r="TEK76" s="880"/>
      <c r="TEL76" s="880"/>
      <c r="TEM76" s="880"/>
      <c r="TEN76" s="880"/>
      <c r="TEO76" s="880"/>
      <c r="TEP76" s="880"/>
      <c r="TEQ76" s="880"/>
      <c r="TER76" s="880"/>
      <c r="TES76" s="880"/>
      <c r="TET76" s="880"/>
      <c r="TEU76" s="880"/>
      <c r="TEV76" s="880"/>
      <c r="TEW76" s="880"/>
      <c r="TEX76" s="880"/>
      <c r="TEY76" s="880"/>
      <c r="TEZ76" s="880"/>
      <c r="TFA76" s="880"/>
      <c r="TFB76" s="880"/>
      <c r="TFC76" s="880"/>
      <c r="TFD76" s="880"/>
      <c r="TFE76" s="880"/>
      <c r="TFF76" s="880"/>
      <c r="TFG76" s="880"/>
      <c r="TFH76" s="880"/>
      <c r="TFI76" s="880"/>
      <c r="TFJ76" s="880"/>
      <c r="TFK76" s="880"/>
      <c r="TFL76" s="880"/>
      <c r="TFM76" s="880"/>
      <c r="TFN76" s="880"/>
      <c r="TFO76" s="880"/>
      <c r="TFP76" s="880"/>
      <c r="TFQ76" s="880"/>
      <c r="TFR76" s="880"/>
      <c r="TFS76" s="880"/>
      <c r="TFT76" s="880"/>
      <c r="TFU76" s="880"/>
      <c r="TFV76" s="880"/>
      <c r="TFW76" s="880"/>
      <c r="TFX76" s="880"/>
      <c r="TFY76" s="880"/>
      <c r="TFZ76" s="880"/>
      <c r="TGA76" s="880"/>
      <c r="TGB76" s="880"/>
      <c r="TGC76" s="880"/>
      <c r="TGD76" s="880"/>
      <c r="TGE76" s="880"/>
      <c r="TGF76" s="880"/>
      <c r="TGG76" s="880"/>
      <c r="TGH76" s="880"/>
      <c r="TGI76" s="880"/>
      <c r="TGJ76" s="880"/>
      <c r="TGK76" s="880"/>
      <c r="TGL76" s="880"/>
      <c r="TGM76" s="880"/>
      <c r="TGN76" s="880"/>
      <c r="TGO76" s="880"/>
      <c r="TGP76" s="880"/>
      <c r="TGQ76" s="880"/>
      <c r="TGR76" s="880"/>
      <c r="TGS76" s="880"/>
      <c r="TGT76" s="880"/>
      <c r="TGU76" s="880"/>
      <c r="TGV76" s="880"/>
      <c r="TGW76" s="880"/>
      <c r="TGX76" s="880"/>
      <c r="TGY76" s="880"/>
      <c r="TGZ76" s="880"/>
      <c r="THA76" s="880"/>
      <c r="THB76" s="880"/>
      <c r="THC76" s="880"/>
      <c r="THD76" s="880"/>
      <c r="THE76" s="880"/>
      <c r="THF76" s="880"/>
      <c r="THG76" s="880"/>
      <c r="THH76" s="880"/>
      <c r="THI76" s="880"/>
      <c r="THJ76" s="880"/>
      <c r="THK76" s="880"/>
      <c r="THL76" s="880"/>
      <c r="THM76" s="880"/>
      <c r="THN76" s="880"/>
      <c r="THO76" s="880"/>
      <c r="THP76" s="880"/>
      <c r="THQ76" s="880"/>
      <c r="THR76" s="880"/>
      <c r="THS76" s="880"/>
      <c r="THT76" s="880"/>
      <c r="THU76" s="880"/>
      <c r="THV76" s="880"/>
      <c r="THW76" s="880"/>
      <c r="THX76" s="880"/>
      <c r="THY76" s="880"/>
      <c r="THZ76" s="880"/>
      <c r="TIA76" s="880"/>
      <c r="TIB76" s="880"/>
      <c r="TIC76" s="880"/>
      <c r="TID76" s="880"/>
      <c r="TIE76" s="880"/>
      <c r="TIF76" s="880"/>
      <c r="TIG76" s="880"/>
      <c r="TIH76" s="880"/>
      <c r="TII76" s="880"/>
      <c r="TIJ76" s="880"/>
      <c r="TIK76" s="880"/>
      <c r="TIL76" s="880"/>
      <c r="TIM76" s="880"/>
      <c r="TIN76" s="880"/>
      <c r="TIO76" s="880"/>
      <c r="TIP76" s="880"/>
      <c r="TIQ76" s="880"/>
      <c r="TIR76" s="880"/>
      <c r="TIS76" s="880"/>
      <c r="TIT76" s="880"/>
      <c r="TIU76" s="880"/>
      <c r="TIV76" s="880"/>
      <c r="TIW76" s="880"/>
      <c r="TIX76" s="880"/>
      <c r="TIY76" s="880"/>
      <c r="TIZ76" s="880"/>
      <c r="TJA76" s="880"/>
      <c r="TJB76" s="880"/>
      <c r="TJC76" s="880"/>
      <c r="TJD76" s="880"/>
      <c r="TJE76" s="880"/>
      <c r="TJF76" s="880"/>
      <c r="TJG76" s="880"/>
      <c r="TJH76" s="880"/>
      <c r="TJI76" s="880"/>
      <c r="TJJ76" s="880"/>
      <c r="TJK76" s="880"/>
      <c r="TJL76" s="880"/>
      <c r="TJM76" s="880"/>
      <c r="TJN76" s="880"/>
      <c r="TJO76" s="880"/>
      <c r="TJP76" s="880"/>
      <c r="TJQ76" s="880"/>
      <c r="TJR76" s="880"/>
      <c r="TJS76" s="880"/>
      <c r="TJT76" s="880"/>
      <c r="TJU76" s="880"/>
      <c r="TJV76" s="880"/>
      <c r="TJW76" s="880"/>
      <c r="TJX76" s="880"/>
      <c r="TJY76" s="880"/>
      <c r="TJZ76" s="880"/>
      <c r="TKA76" s="880"/>
      <c r="TKB76" s="880"/>
      <c r="TKC76" s="880"/>
      <c r="TKD76" s="880"/>
      <c r="TKE76" s="880"/>
      <c r="TKF76" s="880"/>
      <c r="TKG76" s="880"/>
      <c r="TKH76" s="880"/>
      <c r="TKI76" s="880"/>
      <c r="TKJ76" s="880"/>
      <c r="TKK76" s="880"/>
      <c r="TKL76" s="880"/>
      <c r="TKM76" s="880"/>
      <c r="TKN76" s="880"/>
      <c r="TKO76" s="880"/>
      <c r="TKP76" s="880"/>
      <c r="TKQ76" s="880"/>
      <c r="TKR76" s="880"/>
      <c r="TKS76" s="880"/>
      <c r="TKT76" s="880"/>
      <c r="TKU76" s="880"/>
      <c r="TKV76" s="880"/>
      <c r="TKW76" s="880"/>
      <c r="TKX76" s="880"/>
      <c r="TKY76" s="880"/>
      <c r="TKZ76" s="880"/>
      <c r="TLA76" s="880"/>
      <c r="TLB76" s="880"/>
      <c r="TLC76" s="880"/>
      <c r="TLD76" s="880"/>
      <c r="TLE76" s="880"/>
      <c r="TLF76" s="880"/>
      <c r="TLG76" s="880"/>
      <c r="TLH76" s="880"/>
      <c r="TLI76" s="880"/>
      <c r="TLJ76" s="880"/>
      <c r="TLK76" s="880"/>
      <c r="TLL76" s="880"/>
      <c r="TLM76" s="880"/>
      <c r="TLN76" s="880"/>
      <c r="TLO76" s="880"/>
      <c r="TLP76" s="880"/>
      <c r="TLQ76" s="880"/>
      <c r="TLR76" s="880"/>
      <c r="TLS76" s="880"/>
      <c r="TLT76" s="880"/>
      <c r="TLU76" s="880"/>
      <c r="TLV76" s="880"/>
      <c r="TLW76" s="880"/>
      <c r="TLX76" s="880"/>
      <c r="TLY76" s="880"/>
      <c r="TLZ76" s="880"/>
      <c r="TMA76" s="880"/>
      <c r="TMB76" s="880"/>
      <c r="TMC76" s="880"/>
      <c r="TMD76" s="880"/>
      <c r="TME76" s="880"/>
      <c r="TMF76" s="880"/>
      <c r="TMG76" s="880"/>
      <c r="TMH76" s="880"/>
      <c r="TMI76" s="880"/>
      <c r="TMJ76" s="880"/>
      <c r="TMK76" s="880"/>
      <c r="TML76" s="880"/>
      <c r="TMM76" s="880"/>
      <c r="TMN76" s="880"/>
      <c r="TMO76" s="880"/>
      <c r="TMP76" s="880"/>
      <c r="TMQ76" s="880"/>
      <c r="TMR76" s="880"/>
      <c r="TMS76" s="880"/>
      <c r="TMT76" s="880"/>
      <c r="TMU76" s="880"/>
      <c r="TMV76" s="880"/>
      <c r="TMW76" s="880"/>
      <c r="TMX76" s="880"/>
      <c r="TMY76" s="880"/>
      <c r="TMZ76" s="880"/>
      <c r="TNA76" s="880"/>
      <c r="TNB76" s="880"/>
      <c r="TNC76" s="880"/>
      <c r="TND76" s="880"/>
      <c r="TNE76" s="880"/>
      <c r="TNF76" s="880"/>
      <c r="TNG76" s="880"/>
      <c r="TNH76" s="880"/>
      <c r="TNI76" s="880"/>
      <c r="TNJ76" s="880"/>
      <c r="TNK76" s="880"/>
      <c r="TNL76" s="880"/>
      <c r="TNM76" s="880"/>
      <c r="TNN76" s="880"/>
      <c r="TNO76" s="880"/>
      <c r="TNP76" s="880"/>
      <c r="TNQ76" s="880"/>
      <c r="TNR76" s="880"/>
      <c r="TNS76" s="880"/>
      <c r="TNT76" s="880"/>
      <c r="TNU76" s="880"/>
      <c r="TNV76" s="880"/>
      <c r="TNW76" s="880"/>
      <c r="TNX76" s="880"/>
      <c r="TNY76" s="880"/>
      <c r="TNZ76" s="880"/>
      <c r="TOA76" s="880"/>
      <c r="TOB76" s="880"/>
      <c r="TOC76" s="880"/>
      <c r="TOD76" s="880"/>
      <c r="TOE76" s="880"/>
      <c r="TOF76" s="880"/>
      <c r="TOG76" s="880"/>
      <c r="TOH76" s="880"/>
      <c r="TOI76" s="880"/>
      <c r="TOJ76" s="880"/>
      <c r="TOK76" s="880"/>
      <c r="TOL76" s="880"/>
      <c r="TOM76" s="880"/>
      <c r="TON76" s="880"/>
      <c r="TOO76" s="880"/>
      <c r="TOP76" s="880"/>
      <c r="TOQ76" s="880"/>
      <c r="TOR76" s="880"/>
      <c r="TOS76" s="880"/>
      <c r="TOT76" s="880"/>
      <c r="TOU76" s="880"/>
      <c r="TOV76" s="880"/>
      <c r="TOW76" s="880"/>
      <c r="TOX76" s="880"/>
      <c r="TOY76" s="880"/>
      <c r="TOZ76" s="880"/>
      <c r="TPA76" s="880"/>
      <c r="TPB76" s="880"/>
      <c r="TPC76" s="880"/>
      <c r="TPD76" s="880"/>
      <c r="TPE76" s="880"/>
      <c r="TPF76" s="880"/>
      <c r="TPG76" s="880"/>
      <c r="TPH76" s="880"/>
      <c r="TPI76" s="880"/>
      <c r="TPJ76" s="880"/>
      <c r="TPK76" s="880"/>
      <c r="TPL76" s="880"/>
      <c r="TPM76" s="880"/>
      <c r="TPN76" s="880"/>
      <c r="TPO76" s="880"/>
      <c r="TPP76" s="880"/>
      <c r="TPQ76" s="880"/>
      <c r="TPR76" s="880"/>
      <c r="TPS76" s="880"/>
      <c r="TPT76" s="880"/>
      <c r="TPU76" s="880"/>
      <c r="TPV76" s="880"/>
      <c r="TPW76" s="880"/>
      <c r="TPX76" s="880"/>
      <c r="TPY76" s="880"/>
      <c r="TPZ76" s="880"/>
      <c r="TQA76" s="880"/>
      <c r="TQB76" s="880"/>
      <c r="TQC76" s="880"/>
      <c r="TQD76" s="880"/>
      <c r="TQE76" s="880"/>
      <c r="TQF76" s="880"/>
      <c r="TQG76" s="880"/>
      <c r="TQH76" s="880"/>
      <c r="TQI76" s="880"/>
      <c r="TQJ76" s="880"/>
      <c r="TQK76" s="880"/>
      <c r="TQL76" s="880"/>
      <c r="TQM76" s="880"/>
      <c r="TQN76" s="880"/>
      <c r="TQO76" s="880"/>
      <c r="TQP76" s="880"/>
      <c r="TQQ76" s="880"/>
      <c r="TQR76" s="880"/>
      <c r="TQS76" s="880"/>
      <c r="TQT76" s="880"/>
      <c r="TQU76" s="880"/>
      <c r="TQV76" s="880"/>
      <c r="TQW76" s="880"/>
      <c r="TQX76" s="880"/>
      <c r="TQY76" s="880"/>
      <c r="TQZ76" s="880"/>
      <c r="TRA76" s="880"/>
      <c r="TRB76" s="880"/>
      <c r="TRC76" s="880"/>
      <c r="TRD76" s="880"/>
      <c r="TRE76" s="880"/>
      <c r="TRF76" s="880"/>
      <c r="TRG76" s="880"/>
      <c r="TRH76" s="880"/>
      <c r="TRI76" s="880"/>
      <c r="TRJ76" s="880"/>
      <c r="TRK76" s="880"/>
      <c r="TRL76" s="880"/>
      <c r="TRM76" s="880"/>
      <c r="TRN76" s="880"/>
      <c r="TRO76" s="880"/>
      <c r="TRP76" s="880"/>
      <c r="TRQ76" s="880"/>
      <c r="TRR76" s="880"/>
      <c r="TRS76" s="880"/>
      <c r="TRT76" s="880"/>
      <c r="TRU76" s="880"/>
      <c r="TRV76" s="880"/>
      <c r="TRW76" s="880"/>
      <c r="TRX76" s="880"/>
      <c r="TRY76" s="880"/>
      <c r="TRZ76" s="880"/>
      <c r="TSA76" s="880"/>
      <c r="TSB76" s="880"/>
      <c r="TSC76" s="880"/>
      <c r="TSD76" s="880"/>
      <c r="TSE76" s="880"/>
      <c r="TSF76" s="880"/>
      <c r="TSG76" s="880"/>
      <c r="TSH76" s="880"/>
      <c r="TSI76" s="880"/>
      <c r="TSJ76" s="880"/>
      <c r="TSK76" s="880"/>
      <c r="TSL76" s="880"/>
      <c r="TSM76" s="880"/>
      <c r="TSN76" s="880"/>
      <c r="TSO76" s="880"/>
      <c r="TSP76" s="880"/>
      <c r="TSQ76" s="880"/>
      <c r="TSR76" s="880"/>
      <c r="TSS76" s="880"/>
      <c r="TST76" s="880"/>
      <c r="TSU76" s="880"/>
      <c r="TSV76" s="880"/>
      <c r="TSW76" s="880"/>
      <c r="TSX76" s="880"/>
      <c r="TSY76" s="880"/>
      <c r="TSZ76" s="880"/>
      <c r="TTA76" s="880"/>
      <c r="TTB76" s="880"/>
      <c r="TTC76" s="880"/>
      <c r="TTD76" s="880"/>
      <c r="TTE76" s="880"/>
      <c r="TTF76" s="880"/>
      <c r="TTG76" s="880"/>
      <c r="TTH76" s="880"/>
      <c r="TTI76" s="880"/>
      <c r="TTJ76" s="880"/>
      <c r="TTK76" s="880"/>
      <c r="TTL76" s="880"/>
      <c r="TTM76" s="880"/>
      <c r="TTN76" s="880"/>
      <c r="TTO76" s="880"/>
      <c r="TTP76" s="880"/>
      <c r="TTQ76" s="880"/>
      <c r="TTR76" s="880"/>
      <c r="TTS76" s="880"/>
      <c r="TTT76" s="880"/>
      <c r="TTU76" s="880"/>
      <c r="TTV76" s="880"/>
      <c r="TTW76" s="880"/>
      <c r="TTX76" s="880"/>
      <c r="TTY76" s="880"/>
      <c r="TTZ76" s="880"/>
      <c r="TUA76" s="880"/>
      <c r="TUB76" s="880"/>
      <c r="TUC76" s="880"/>
      <c r="TUD76" s="880"/>
      <c r="TUE76" s="880"/>
      <c r="TUF76" s="880"/>
      <c r="TUG76" s="880"/>
      <c r="TUH76" s="880"/>
      <c r="TUI76" s="880"/>
      <c r="TUJ76" s="880"/>
      <c r="TUK76" s="880"/>
      <c r="TUL76" s="880"/>
      <c r="TUM76" s="880"/>
      <c r="TUN76" s="880"/>
      <c r="TUO76" s="880"/>
      <c r="TUP76" s="880"/>
      <c r="TUQ76" s="880"/>
      <c r="TUR76" s="880"/>
      <c r="TUS76" s="880"/>
      <c r="TUT76" s="880"/>
      <c r="TUU76" s="880"/>
      <c r="TUV76" s="880"/>
      <c r="TUW76" s="880"/>
      <c r="TUX76" s="880"/>
      <c r="TUY76" s="880"/>
      <c r="TUZ76" s="880"/>
      <c r="TVA76" s="880"/>
      <c r="TVB76" s="880"/>
      <c r="TVC76" s="880"/>
      <c r="TVD76" s="880"/>
      <c r="TVE76" s="880"/>
      <c r="TVF76" s="880"/>
      <c r="TVG76" s="880"/>
      <c r="TVH76" s="880"/>
      <c r="TVI76" s="880"/>
      <c r="TVJ76" s="880"/>
      <c r="TVK76" s="880"/>
      <c r="TVL76" s="880"/>
      <c r="TVM76" s="880"/>
      <c r="TVN76" s="880"/>
      <c r="TVO76" s="880"/>
      <c r="TVP76" s="880"/>
      <c r="TVQ76" s="880"/>
      <c r="TVR76" s="880"/>
      <c r="TVS76" s="880"/>
      <c r="TVT76" s="880"/>
      <c r="TVU76" s="880"/>
      <c r="TVV76" s="880"/>
      <c r="TVW76" s="880"/>
      <c r="TVX76" s="880"/>
      <c r="TVY76" s="880"/>
      <c r="TVZ76" s="880"/>
      <c r="TWA76" s="880"/>
      <c r="TWB76" s="880"/>
      <c r="TWC76" s="880"/>
      <c r="TWD76" s="880"/>
      <c r="TWE76" s="880"/>
      <c r="TWF76" s="880"/>
      <c r="TWG76" s="880"/>
      <c r="TWH76" s="880"/>
      <c r="TWI76" s="880"/>
      <c r="TWJ76" s="880"/>
      <c r="TWK76" s="880"/>
      <c r="TWL76" s="880"/>
      <c r="TWM76" s="880"/>
      <c r="TWN76" s="880"/>
      <c r="TWO76" s="880"/>
      <c r="TWP76" s="880"/>
      <c r="TWQ76" s="880"/>
      <c r="TWR76" s="880"/>
      <c r="TWS76" s="880"/>
      <c r="TWT76" s="880"/>
      <c r="TWU76" s="880"/>
      <c r="TWV76" s="880"/>
      <c r="TWW76" s="880"/>
      <c r="TWX76" s="880"/>
      <c r="TWY76" s="880"/>
      <c r="TWZ76" s="880"/>
      <c r="TXA76" s="880"/>
      <c r="TXB76" s="880"/>
      <c r="TXC76" s="880"/>
      <c r="TXD76" s="880"/>
      <c r="TXE76" s="880"/>
      <c r="TXF76" s="880"/>
      <c r="TXG76" s="880"/>
      <c r="TXH76" s="880"/>
      <c r="TXI76" s="880"/>
      <c r="TXJ76" s="880"/>
      <c r="TXK76" s="880"/>
      <c r="TXL76" s="880"/>
      <c r="TXM76" s="880"/>
      <c r="TXN76" s="880"/>
      <c r="TXO76" s="880"/>
      <c r="TXP76" s="880"/>
      <c r="TXQ76" s="880"/>
      <c r="TXR76" s="880"/>
      <c r="TXS76" s="880"/>
      <c r="TXT76" s="880"/>
      <c r="TXU76" s="880"/>
      <c r="TXV76" s="880"/>
      <c r="TXW76" s="880"/>
      <c r="TXX76" s="880"/>
      <c r="TXY76" s="880"/>
      <c r="TXZ76" s="880"/>
      <c r="TYA76" s="880"/>
      <c r="TYB76" s="880"/>
      <c r="TYC76" s="880"/>
      <c r="TYD76" s="880"/>
      <c r="TYE76" s="880"/>
      <c r="TYF76" s="880"/>
      <c r="TYG76" s="880"/>
      <c r="TYH76" s="880"/>
      <c r="TYI76" s="880"/>
      <c r="TYJ76" s="880"/>
      <c r="TYK76" s="880"/>
      <c r="TYL76" s="880"/>
      <c r="TYM76" s="880"/>
      <c r="TYN76" s="880"/>
      <c r="TYO76" s="880"/>
      <c r="TYP76" s="880"/>
      <c r="TYQ76" s="880"/>
      <c r="TYR76" s="880"/>
      <c r="TYS76" s="880"/>
      <c r="TYT76" s="880"/>
      <c r="TYU76" s="880"/>
      <c r="TYV76" s="880"/>
      <c r="TYW76" s="880"/>
      <c r="TYX76" s="880"/>
      <c r="TYY76" s="880"/>
      <c r="TYZ76" s="880"/>
      <c r="TZA76" s="880"/>
      <c r="TZB76" s="880"/>
      <c r="TZC76" s="880"/>
      <c r="TZD76" s="880"/>
      <c r="TZE76" s="880"/>
      <c r="TZF76" s="880"/>
      <c r="TZG76" s="880"/>
      <c r="TZH76" s="880"/>
      <c r="TZI76" s="880"/>
      <c r="TZJ76" s="880"/>
      <c r="TZK76" s="880"/>
      <c r="TZL76" s="880"/>
      <c r="TZM76" s="880"/>
      <c r="TZN76" s="880"/>
      <c r="TZO76" s="880"/>
      <c r="TZP76" s="880"/>
      <c r="TZQ76" s="880"/>
      <c r="TZR76" s="880"/>
      <c r="TZS76" s="880"/>
      <c r="TZT76" s="880"/>
      <c r="TZU76" s="880"/>
      <c r="TZV76" s="880"/>
      <c r="TZW76" s="880"/>
      <c r="TZX76" s="880"/>
      <c r="TZY76" s="880"/>
      <c r="TZZ76" s="880"/>
      <c r="UAA76" s="880"/>
      <c r="UAB76" s="880"/>
      <c r="UAC76" s="880"/>
      <c r="UAD76" s="880"/>
      <c r="UAE76" s="880"/>
      <c r="UAF76" s="880"/>
      <c r="UAG76" s="880"/>
      <c r="UAH76" s="880"/>
      <c r="UAI76" s="880"/>
      <c r="UAJ76" s="880"/>
      <c r="UAK76" s="880"/>
      <c r="UAL76" s="880"/>
      <c r="UAM76" s="880"/>
      <c r="UAN76" s="880"/>
      <c r="UAO76" s="880"/>
      <c r="UAP76" s="880"/>
      <c r="UAQ76" s="880"/>
      <c r="UAR76" s="880"/>
      <c r="UAS76" s="880"/>
      <c r="UAT76" s="880"/>
      <c r="UAU76" s="880"/>
      <c r="UAV76" s="880"/>
      <c r="UAW76" s="880"/>
      <c r="UAX76" s="880"/>
      <c r="UAY76" s="880"/>
      <c r="UAZ76" s="880"/>
      <c r="UBA76" s="880"/>
      <c r="UBB76" s="880"/>
      <c r="UBC76" s="880"/>
      <c r="UBD76" s="880"/>
      <c r="UBE76" s="880"/>
      <c r="UBF76" s="880"/>
      <c r="UBG76" s="880"/>
      <c r="UBH76" s="880"/>
      <c r="UBI76" s="880"/>
      <c r="UBJ76" s="880"/>
      <c r="UBK76" s="880"/>
      <c r="UBL76" s="880"/>
      <c r="UBM76" s="880"/>
      <c r="UBN76" s="880"/>
      <c r="UBO76" s="880"/>
      <c r="UBP76" s="880"/>
      <c r="UBQ76" s="880"/>
      <c r="UBR76" s="880"/>
      <c r="UBS76" s="880"/>
      <c r="UBT76" s="880"/>
      <c r="UBU76" s="880"/>
      <c r="UBV76" s="880"/>
      <c r="UBW76" s="880"/>
      <c r="UBX76" s="880"/>
      <c r="UBY76" s="880"/>
      <c r="UBZ76" s="880"/>
      <c r="UCA76" s="880"/>
      <c r="UCB76" s="880"/>
      <c r="UCC76" s="880"/>
      <c r="UCD76" s="880"/>
      <c r="UCE76" s="880"/>
      <c r="UCF76" s="880"/>
      <c r="UCG76" s="880"/>
      <c r="UCH76" s="880"/>
      <c r="UCI76" s="880"/>
      <c r="UCJ76" s="880"/>
      <c r="UCK76" s="880"/>
      <c r="UCL76" s="880"/>
      <c r="UCM76" s="880"/>
      <c r="UCN76" s="880"/>
      <c r="UCO76" s="880"/>
      <c r="UCP76" s="880"/>
      <c r="UCQ76" s="880"/>
      <c r="UCR76" s="880"/>
      <c r="UCS76" s="880"/>
      <c r="UCT76" s="880"/>
      <c r="UCU76" s="880"/>
      <c r="UCV76" s="880"/>
      <c r="UCW76" s="880"/>
      <c r="UCX76" s="880"/>
      <c r="UCY76" s="880"/>
      <c r="UCZ76" s="880"/>
      <c r="UDA76" s="880"/>
      <c r="UDB76" s="880"/>
      <c r="UDC76" s="880"/>
      <c r="UDD76" s="880"/>
      <c r="UDE76" s="880"/>
      <c r="UDF76" s="880"/>
      <c r="UDG76" s="880"/>
      <c r="UDH76" s="880"/>
      <c r="UDI76" s="880"/>
      <c r="UDJ76" s="880"/>
      <c r="UDK76" s="880"/>
      <c r="UDL76" s="880"/>
      <c r="UDM76" s="880"/>
      <c r="UDN76" s="880"/>
      <c r="UDO76" s="880"/>
      <c r="UDP76" s="880"/>
      <c r="UDQ76" s="880"/>
      <c r="UDR76" s="880"/>
      <c r="UDS76" s="880"/>
      <c r="UDT76" s="880"/>
      <c r="UDU76" s="880"/>
      <c r="UDV76" s="880"/>
      <c r="UDW76" s="880"/>
      <c r="UDX76" s="880"/>
      <c r="UDY76" s="880"/>
      <c r="UDZ76" s="880"/>
      <c r="UEA76" s="880"/>
      <c r="UEB76" s="880"/>
      <c r="UEC76" s="880"/>
      <c r="UED76" s="880"/>
      <c r="UEE76" s="880"/>
      <c r="UEF76" s="880"/>
      <c r="UEG76" s="880"/>
      <c r="UEH76" s="880"/>
      <c r="UEI76" s="880"/>
      <c r="UEK76" s="880"/>
      <c r="UEL76" s="880"/>
      <c r="UEM76" s="880"/>
      <c r="UEN76" s="880"/>
      <c r="UEO76" s="880"/>
      <c r="UEP76" s="880"/>
      <c r="UEQ76" s="880"/>
      <c r="UER76" s="880"/>
      <c r="UES76" s="880"/>
      <c r="UET76" s="880"/>
      <c r="UEU76" s="880"/>
      <c r="UEV76" s="880"/>
      <c r="UEW76" s="880"/>
      <c r="UEX76" s="880"/>
      <c r="UEY76" s="880"/>
      <c r="UEZ76" s="880"/>
      <c r="UFA76" s="880"/>
      <c r="UFB76" s="880"/>
      <c r="UFC76" s="880"/>
      <c r="UFD76" s="880"/>
      <c r="UFE76" s="880"/>
      <c r="UFF76" s="880"/>
      <c r="UFG76" s="880"/>
      <c r="UFH76" s="880"/>
      <c r="UFI76" s="880"/>
      <c r="UFJ76" s="880"/>
      <c r="UFK76" s="880"/>
      <c r="UFL76" s="880"/>
      <c r="UFM76" s="880"/>
      <c r="UFN76" s="880"/>
      <c r="UFO76" s="880"/>
      <c r="UFP76" s="880"/>
      <c r="UFQ76" s="880"/>
      <c r="UFR76" s="880"/>
      <c r="UFS76" s="880"/>
      <c r="UFT76" s="880"/>
      <c r="UFU76" s="880"/>
      <c r="UFV76" s="880"/>
      <c r="UFW76" s="880"/>
      <c r="UFX76" s="880"/>
      <c r="UFY76" s="880"/>
      <c r="UFZ76" s="880"/>
      <c r="UGA76" s="880"/>
      <c r="UGB76" s="880"/>
      <c r="UGC76" s="880"/>
      <c r="UGD76" s="880"/>
      <c r="UGE76" s="880"/>
      <c r="UGF76" s="880"/>
      <c r="UGG76" s="880"/>
      <c r="UGH76" s="880"/>
      <c r="UGI76" s="880"/>
      <c r="UGJ76" s="880"/>
      <c r="UGK76" s="880"/>
      <c r="UGL76" s="880"/>
      <c r="UGM76" s="880"/>
      <c r="UGN76" s="880"/>
      <c r="UGO76" s="880"/>
      <c r="UGP76" s="880"/>
      <c r="UGQ76" s="880"/>
      <c r="UGR76" s="880"/>
      <c r="UGS76" s="880"/>
      <c r="UGT76" s="880"/>
      <c r="UGU76" s="880"/>
      <c r="UGV76" s="880"/>
      <c r="UGW76" s="880"/>
      <c r="UGX76" s="880"/>
      <c r="UGY76" s="880"/>
      <c r="UGZ76" s="880"/>
      <c r="UHA76" s="880"/>
      <c r="UHB76" s="880"/>
      <c r="UHC76" s="880"/>
      <c r="UHD76" s="880"/>
      <c r="UHE76" s="880"/>
      <c r="UHF76" s="880"/>
      <c r="UHG76" s="880"/>
      <c r="UHH76" s="880"/>
      <c r="UHI76" s="880"/>
      <c r="UHJ76" s="880"/>
      <c r="UHK76" s="880"/>
      <c r="UHL76" s="880"/>
      <c r="UHM76" s="880"/>
      <c r="UHN76" s="880"/>
      <c r="UHO76" s="880"/>
      <c r="UHP76" s="880"/>
      <c r="UHQ76" s="880"/>
      <c r="UHR76" s="880"/>
      <c r="UHS76" s="880"/>
      <c r="UHT76" s="880"/>
      <c r="UHU76" s="880"/>
      <c r="UHV76" s="880"/>
      <c r="UHW76" s="880"/>
      <c r="UHX76" s="880"/>
      <c r="UHY76" s="880"/>
      <c r="UHZ76" s="880"/>
      <c r="UIA76" s="880"/>
      <c r="UIB76" s="880"/>
      <c r="UIC76" s="880"/>
      <c r="UID76" s="880"/>
      <c r="UIE76" s="880"/>
      <c r="UIF76" s="880"/>
      <c r="UIG76" s="880"/>
      <c r="UIH76" s="880"/>
      <c r="UII76" s="880"/>
      <c r="UIJ76" s="880"/>
      <c r="UIK76" s="880"/>
      <c r="UIL76" s="880"/>
      <c r="UIM76" s="880"/>
      <c r="UIN76" s="880"/>
      <c r="UIO76" s="880"/>
      <c r="UIP76" s="880"/>
      <c r="UIQ76" s="880"/>
      <c r="UIR76" s="880"/>
      <c r="UIS76" s="880"/>
      <c r="UIT76" s="880"/>
      <c r="UIU76" s="880"/>
      <c r="UIV76" s="880"/>
      <c r="UIW76" s="880"/>
      <c r="UIX76" s="880"/>
      <c r="UIY76" s="880"/>
      <c r="UIZ76" s="880"/>
      <c r="UJA76" s="880"/>
      <c r="UJB76" s="880"/>
      <c r="UJC76" s="880"/>
      <c r="UJD76" s="880"/>
      <c r="UJE76" s="880"/>
      <c r="UJF76" s="880"/>
      <c r="UJG76" s="880"/>
      <c r="UJH76" s="880"/>
      <c r="UJI76" s="880"/>
      <c r="UJJ76" s="880"/>
      <c r="UJK76" s="880"/>
      <c r="UJL76" s="880"/>
      <c r="UJM76" s="880"/>
      <c r="UJN76" s="880"/>
      <c r="UJO76" s="880"/>
      <c r="UJP76" s="880"/>
      <c r="UJQ76" s="880"/>
      <c r="UJR76" s="880"/>
      <c r="UJS76" s="880"/>
      <c r="UJT76" s="880"/>
      <c r="UJU76" s="880"/>
      <c r="UJV76" s="880"/>
      <c r="UJW76" s="880"/>
      <c r="UJX76" s="880"/>
      <c r="UJY76" s="880"/>
      <c r="UJZ76" s="880"/>
      <c r="UKA76" s="880"/>
      <c r="UKB76" s="880"/>
      <c r="UKC76" s="880"/>
      <c r="UKD76" s="880"/>
      <c r="UKE76" s="880"/>
      <c r="UKF76" s="880"/>
      <c r="UKG76" s="880"/>
      <c r="UKH76" s="880"/>
      <c r="UKI76" s="880"/>
      <c r="UKJ76" s="880"/>
      <c r="UKK76" s="880"/>
      <c r="UKL76" s="880"/>
      <c r="UKM76" s="880"/>
      <c r="UKN76" s="880"/>
      <c r="UKO76" s="880"/>
      <c r="UKP76" s="880"/>
      <c r="UKQ76" s="880"/>
      <c r="UKR76" s="880"/>
      <c r="UKS76" s="880"/>
      <c r="UKT76" s="880"/>
      <c r="UKU76" s="880"/>
      <c r="UKV76" s="880"/>
      <c r="UKW76" s="880"/>
      <c r="UKX76" s="880"/>
      <c r="UKY76" s="880"/>
      <c r="UKZ76" s="880"/>
      <c r="ULA76" s="880"/>
      <c r="ULB76" s="880"/>
      <c r="ULC76" s="880"/>
      <c r="ULD76" s="880"/>
      <c r="ULE76" s="880"/>
      <c r="ULF76" s="880"/>
      <c r="ULG76" s="880"/>
      <c r="ULH76" s="880"/>
      <c r="ULI76" s="880"/>
      <c r="ULJ76" s="880"/>
      <c r="ULK76" s="880"/>
      <c r="ULL76" s="880"/>
      <c r="ULM76" s="880"/>
      <c r="ULN76" s="880"/>
      <c r="ULO76" s="880"/>
      <c r="ULP76" s="880"/>
      <c r="ULQ76" s="880"/>
      <c r="ULR76" s="880"/>
      <c r="ULS76" s="880"/>
      <c r="ULT76" s="880"/>
      <c r="ULU76" s="880"/>
      <c r="ULV76" s="880"/>
      <c r="ULW76" s="880"/>
      <c r="ULX76" s="880"/>
      <c r="ULY76" s="880"/>
      <c r="ULZ76" s="880"/>
      <c r="UMA76" s="880"/>
      <c r="UMB76" s="880"/>
      <c r="UMC76" s="880"/>
      <c r="UMD76" s="880"/>
      <c r="UME76" s="880"/>
      <c r="UMF76" s="880"/>
      <c r="UMG76" s="880"/>
      <c r="UMH76" s="880"/>
      <c r="UMI76" s="880"/>
      <c r="UMJ76" s="880"/>
      <c r="UMK76" s="880"/>
      <c r="UML76" s="880"/>
      <c r="UMM76" s="880"/>
      <c r="UMN76" s="880"/>
      <c r="UMO76" s="880"/>
      <c r="UMP76" s="880"/>
      <c r="UMQ76" s="880"/>
      <c r="UMR76" s="880"/>
      <c r="UMS76" s="880"/>
      <c r="UMT76" s="880"/>
      <c r="UMU76" s="880"/>
      <c r="UMV76" s="880"/>
      <c r="UMW76" s="880"/>
      <c r="UMX76" s="880"/>
      <c r="UMY76" s="880"/>
      <c r="UMZ76" s="880"/>
      <c r="UNA76" s="880"/>
      <c r="UNB76" s="880"/>
      <c r="UNC76" s="880"/>
      <c r="UND76" s="880"/>
      <c r="UNE76" s="880"/>
      <c r="UNF76" s="880"/>
      <c r="UNG76" s="880"/>
      <c r="UNH76" s="880"/>
      <c r="UNI76" s="880"/>
      <c r="UNJ76" s="880"/>
      <c r="UNK76" s="880"/>
      <c r="UNL76" s="880"/>
      <c r="UNM76" s="880"/>
      <c r="UNN76" s="880"/>
      <c r="UNO76" s="880"/>
      <c r="UNP76" s="880"/>
      <c r="UNQ76" s="880"/>
      <c r="UNR76" s="880"/>
      <c r="UNS76" s="880"/>
      <c r="UNT76" s="880"/>
      <c r="UNU76" s="880"/>
      <c r="UNV76" s="880"/>
      <c r="UNW76" s="880"/>
      <c r="UNX76" s="880"/>
      <c r="UNY76" s="880"/>
      <c r="UNZ76" s="880"/>
      <c r="UOA76" s="880"/>
      <c r="UOB76" s="880"/>
      <c r="UOC76" s="880"/>
      <c r="UOD76" s="880"/>
      <c r="UOE76" s="880"/>
      <c r="UOF76" s="880"/>
      <c r="UOG76" s="880"/>
      <c r="UOH76" s="880"/>
      <c r="UOI76" s="880"/>
      <c r="UOJ76" s="880"/>
      <c r="UOK76" s="880"/>
      <c r="UOL76" s="880"/>
      <c r="UOM76" s="880"/>
      <c r="UON76" s="880"/>
      <c r="UOO76" s="880"/>
      <c r="UOP76" s="880"/>
      <c r="UOQ76" s="880"/>
      <c r="UOR76" s="880"/>
      <c r="UOS76" s="880"/>
      <c r="UOT76" s="880"/>
      <c r="UOU76" s="880"/>
      <c r="UOV76" s="880"/>
      <c r="UOW76" s="880"/>
      <c r="UOX76" s="880"/>
      <c r="UOY76" s="880"/>
      <c r="UOZ76" s="880"/>
      <c r="UPA76" s="880"/>
      <c r="UPB76" s="880"/>
      <c r="UPC76" s="880"/>
      <c r="UPD76" s="880"/>
      <c r="UPE76" s="880"/>
      <c r="UPF76" s="880"/>
      <c r="UPG76" s="880"/>
      <c r="UPH76" s="880"/>
      <c r="UPI76" s="880"/>
      <c r="UPJ76" s="880"/>
      <c r="UPK76" s="880"/>
      <c r="UPL76" s="880"/>
      <c r="UPM76" s="880"/>
      <c r="UPN76" s="880"/>
      <c r="UPO76" s="880"/>
      <c r="UPP76" s="880"/>
      <c r="UPQ76" s="880"/>
      <c r="UPR76" s="880"/>
      <c r="UPS76" s="880"/>
      <c r="UPT76" s="880"/>
      <c r="UPU76" s="880"/>
      <c r="UPV76" s="880"/>
      <c r="UPW76" s="880"/>
      <c r="UPX76" s="880"/>
      <c r="UPY76" s="880"/>
      <c r="UPZ76" s="880"/>
      <c r="UQA76" s="880"/>
      <c r="UQB76" s="880"/>
      <c r="UQC76" s="880"/>
      <c r="UQD76" s="880"/>
      <c r="UQE76" s="880"/>
      <c r="UQF76" s="880"/>
      <c r="UQG76" s="880"/>
      <c r="UQH76" s="880"/>
      <c r="UQI76" s="880"/>
      <c r="UQJ76" s="880"/>
      <c r="UQK76" s="880"/>
      <c r="UQL76" s="880"/>
      <c r="UQM76" s="880"/>
      <c r="UQN76" s="880"/>
      <c r="UQO76" s="880"/>
      <c r="UQP76" s="880"/>
      <c r="UQQ76" s="880"/>
      <c r="UQR76" s="880"/>
      <c r="UQS76" s="880"/>
      <c r="UQT76" s="880"/>
      <c r="UQU76" s="880"/>
      <c r="UQV76" s="880"/>
      <c r="UQW76" s="880"/>
      <c r="UQX76" s="880"/>
      <c r="UQY76" s="880"/>
      <c r="UQZ76" s="880"/>
      <c r="URA76" s="880"/>
      <c r="URB76" s="880"/>
      <c r="URC76" s="880"/>
      <c r="URD76" s="880"/>
      <c r="URE76" s="880"/>
      <c r="URF76" s="880"/>
      <c r="URG76" s="880"/>
      <c r="URH76" s="880"/>
      <c r="URI76" s="880"/>
      <c r="URJ76" s="880"/>
      <c r="URK76" s="880"/>
      <c r="URL76" s="880"/>
      <c r="URM76" s="880"/>
      <c r="URN76" s="880"/>
      <c r="URO76" s="880"/>
      <c r="URP76" s="880"/>
      <c r="URQ76" s="880"/>
      <c r="URR76" s="880"/>
      <c r="URS76" s="880"/>
      <c r="URT76" s="880"/>
      <c r="URU76" s="880"/>
      <c r="URV76" s="880"/>
      <c r="URW76" s="880"/>
      <c r="URX76" s="880"/>
      <c r="URY76" s="880"/>
      <c r="URZ76" s="880"/>
      <c r="USA76" s="880"/>
      <c r="USB76" s="880"/>
      <c r="USC76" s="880"/>
      <c r="USD76" s="880"/>
      <c r="USE76" s="880"/>
      <c r="USF76" s="880"/>
      <c r="USG76" s="880"/>
      <c r="USH76" s="880"/>
      <c r="USI76" s="880"/>
      <c r="USJ76" s="880"/>
      <c r="USK76" s="880"/>
      <c r="USL76" s="880"/>
      <c r="USM76" s="880"/>
      <c r="USN76" s="880"/>
      <c r="USO76" s="880"/>
      <c r="USP76" s="880"/>
      <c r="USQ76" s="880"/>
      <c r="USR76" s="880"/>
      <c r="USS76" s="880"/>
      <c r="UST76" s="880"/>
      <c r="USU76" s="880"/>
      <c r="USV76" s="880"/>
      <c r="USW76" s="880"/>
      <c r="USX76" s="880"/>
      <c r="USY76" s="880"/>
      <c r="USZ76" s="880"/>
      <c r="UTA76" s="880"/>
      <c r="UTB76" s="880"/>
      <c r="UTC76" s="880"/>
      <c r="UTD76" s="880"/>
      <c r="UTE76" s="880"/>
      <c r="UTF76" s="880"/>
      <c r="UTG76" s="880"/>
      <c r="UTH76" s="880"/>
      <c r="UTI76" s="880"/>
      <c r="UTJ76" s="880"/>
      <c r="UTK76" s="880"/>
      <c r="UTL76" s="880"/>
      <c r="UTM76" s="880"/>
      <c r="UTN76" s="880"/>
      <c r="UTO76" s="880"/>
      <c r="UTP76" s="880"/>
      <c r="UTQ76" s="880"/>
      <c r="UTR76" s="880"/>
      <c r="UTS76" s="880"/>
      <c r="UTT76" s="880"/>
      <c r="UTU76" s="880"/>
      <c r="UTV76" s="880"/>
      <c r="UTW76" s="880"/>
      <c r="UTX76" s="880"/>
      <c r="UTY76" s="880"/>
      <c r="UTZ76" s="880"/>
      <c r="UUA76" s="880"/>
      <c r="UUB76" s="880"/>
      <c r="UUC76" s="880"/>
      <c r="UUD76" s="880"/>
      <c r="UUE76" s="880"/>
      <c r="UUF76" s="880"/>
      <c r="UUG76" s="880"/>
      <c r="UUH76" s="880"/>
      <c r="UUI76" s="880"/>
      <c r="UUJ76" s="880"/>
      <c r="UUK76" s="880"/>
      <c r="UUL76" s="880"/>
      <c r="UUM76" s="880"/>
      <c r="UUN76" s="880"/>
      <c r="UUO76" s="880"/>
      <c r="UUP76" s="880"/>
      <c r="UUQ76" s="880"/>
      <c r="UUR76" s="880"/>
      <c r="UUS76" s="880"/>
      <c r="UUT76" s="880"/>
      <c r="UUU76" s="880"/>
      <c r="UUV76" s="880"/>
      <c r="UUW76" s="880"/>
      <c r="UUX76" s="880"/>
      <c r="UUY76" s="880"/>
      <c r="UUZ76" s="880"/>
      <c r="UVA76" s="880"/>
      <c r="UVB76" s="880"/>
      <c r="UVC76" s="880"/>
      <c r="UVD76" s="880"/>
      <c r="UVE76" s="880"/>
      <c r="UVF76" s="880"/>
      <c r="UVG76" s="880"/>
      <c r="UVH76" s="880"/>
      <c r="UVI76" s="880"/>
      <c r="UVJ76" s="880"/>
      <c r="UVK76" s="880"/>
      <c r="UVL76" s="880"/>
      <c r="UVM76" s="880"/>
      <c r="UVN76" s="880"/>
      <c r="UVO76" s="880"/>
      <c r="UVP76" s="880"/>
      <c r="UVQ76" s="880"/>
      <c r="UVR76" s="880"/>
      <c r="UVS76" s="880"/>
      <c r="UVT76" s="880"/>
      <c r="UVU76" s="880"/>
      <c r="UVV76" s="880"/>
      <c r="UVW76" s="880"/>
      <c r="UVX76" s="880"/>
      <c r="UVY76" s="880"/>
      <c r="UVZ76" s="880"/>
      <c r="UWA76" s="880"/>
      <c r="UWB76" s="880"/>
      <c r="UWC76" s="880"/>
      <c r="UWD76" s="880"/>
      <c r="UWE76" s="880"/>
      <c r="UWF76" s="880"/>
      <c r="UWG76" s="880"/>
      <c r="UWH76" s="880"/>
      <c r="UWI76" s="880"/>
      <c r="UWJ76" s="880"/>
      <c r="UWK76" s="880"/>
      <c r="UWL76" s="880"/>
      <c r="UWM76" s="880"/>
      <c r="UWN76" s="880"/>
      <c r="UWO76" s="880"/>
      <c r="UWP76" s="880"/>
      <c r="UWQ76" s="880"/>
      <c r="UWR76" s="880"/>
      <c r="UWS76" s="880"/>
      <c r="UWT76" s="880"/>
      <c r="UWU76" s="880"/>
      <c r="UWV76" s="880"/>
      <c r="UWW76" s="880"/>
      <c r="UWX76" s="880"/>
      <c r="UWY76" s="880"/>
      <c r="UWZ76" s="880"/>
      <c r="UXA76" s="880"/>
      <c r="UXB76" s="880"/>
      <c r="UXC76" s="880"/>
      <c r="UXD76" s="880"/>
      <c r="UXE76" s="880"/>
      <c r="UXF76" s="880"/>
      <c r="UXG76" s="880"/>
      <c r="UXH76" s="880"/>
      <c r="UXI76" s="880"/>
      <c r="UXJ76" s="880"/>
      <c r="UXK76" s="880"/>
      <c r="UXL76" s="880"/>
      <c r="UXM76" s="880"/>
      <c r="UXN76" s="880"/>
      <c r="UXO76" s="880"/>
      <c r="UXP76" s="880"/>
      <c r="UXQ76" s="880"/>
      <c r="UXR76" s="880"/>
      <c r="UXS76" s="880"/>
      <c r="UXT76" s="880"/>
      <c r="UXU76" s="880"/>
      <c r="UXV76" s="880"/>
      <c r="UXW76" s="880"/>
      <c r="UXX76" s="880"/>
      <c r="UXY76" s="880"/>
      <c r="UXZ76" s="880"/>
      <c r="UYA76" s="880"/>
      <c r="UYB76" s="880"/>
      <c r="UYC76" s="880"/>
      <c r="UYD76" s="880"/>
      <c r="UYE76" s="880"/>
      <c r="UYF76" s="880"/>
      <c r="UYG76" s="880"/>
      <c r="UYH76" s="880"/>
      <c r="UYI76" s="880"/>
      <c r="UYJ76" s="880"/>
      <c r="UYK76" s="880"/>
      <c r="UYL76" s="880"/>
      <c r="UYM76" s="880"/>
      <c r="UYN76" s="880"/>
      <c r="UYO76" s="880"/>
      <c r="UYP76" s="880"/>
      <c r="UYQ76" s="880"/>
      <c r="UYR76" s="880"/>
      <c r="UYS76" s="880"/>
      <c r="UYT76" s="880"/>
      <c r="UYU76" s="880"/>
      <c r="UYV76" s="880"/>
      <c r="UYW76" s="880"/>
      <c r="UYX76" s="880"/>
      <c r="UYY76" s="880"/>
      <c r="UYZ76" s="880"/>
      <c r="UZA76" s="880"/>
      <c r="UZB76" s="880"/>
      <c r="UZC76" s="880"/>
      <c r="UZD76" s="880"/>
      <c r="UZE76" s="880"/>
      <c r="UZF76" s="880"/>
      <c r="UZG76" s="880"/>
      <c r="UZH76" s="880"/>
      <c r="UZI76" s="880"/>
      <c r="UZJ76" s="880"/>
      <c r="UZK76" s="880"/>
      <c r="UZL76" s="880"/>
      <c r="UZM76" s="880"/>
      <c r="UZN76" s="880"/>
      <c r="UZO76" s="880"/>
      <c r="UZP76" s="880"/>
      <c r="UZQ76" s="880"/>
      <c r="UZR76" s="880"/>
      <c r="UZS76" s="880"/>
      <c r="UZT76" s="880"/>
      <c r="UZU76" s="880"/>
      <c r="UZV76" s="880"/>
      <c r="UZW76" s="880"/>
      <c r="UZX76" s="880"/>
      <c r="UZY76" s="880"/>
      <c r="UZZ76" s="880"/>
      <c r="VAA76" s="880"/>
      <c r="VAB76" s="880"/>
      <c r="VAC76" s="880"/>
      <c r="VAD76" s="880"/>
      <c r="VAE76" s="880"/>
      <c r="VAF76" s="880"/>
      <c r="VAG76" s="880"/>
      <c r="VAH76" s="880"/>
      <c r="VAI76" s="880"/>
      <c r="VAJ76" s="880"/>
      <c r="VAK76" s="880"/>
      <c r="VAL76" s="880"/>
      <c r="VAM76" s="880"/>
      <c r="VAN76" s="880"/>
      <c r="VAO76" s="880"/>
      <c r="VAP76" s="880"/>
      <c r="VAQ76" s="880"/>
      <c r="VAR76" s="880"/>
      <c r="VAS76" s="880"/>
      <c r="VAT76" s="880"/>
      <c r="VAU76" s="880"/>
      <c r="VAV76" s="880"/>
      <c r="VAW76" s="880"/>
      <c r="VAX76" s="880"/>
      <c r="VAY76" s="880"/>
      <c r="VAZ76" s="880"/>
      <c r="VBA76" s="880"/>
      <c r="VBB76" s="880"/>
      <c r="VBC76" s="880"/>
      <c r="VBD76" s="880"/>
      <c r="VBE76" s="880"/>
      <c r="VBF76" s="880"/>
      <c r="VBG76" s="880"/>
      <c r="VBH76" s="880"/>
      <c r="VBI76" s="880"/>
      <c r="VBJ76" s="880"/>
      <c r="VBK76" s="880"/>
      <c r="VBL76" s="880"/>
      <c r="VBM76" s="880"/>
      <c r="VBN76" s="880"/>
      <c r="VBO76" s="880"/>
      <c r="VBP76" s="880"/>
      <c r="VBQ76" s="880"/>
      <c r="VBR76" s="880"/>
      <c r="VBS76" s="880"/>
      <c r="VBT76" s="880"/>
      <c r="VBU76" s="880"/>
      <c r="VBV76" s="880"/>
      <c r="VBW76" s="880"/>
      <c r="VBX76" s="880"/>
      <c r="VBY76" s="880"/>
      <c r="VBZ76" s="880"/>
      <c r="VCA76" s="880"/>
      <c r="VCB76" s="880"/>
      <c r="VCC76" s="880"/>
      <c r="VCD76" s="880"/>
      <c r="VCE76" s="880"/>
      <c r="VCF76" s="880"/>
      <c r="VCG76" s="880"/>
      <c r="VCH76" s="880"/>
      <c r="VCI76" s="880"/>
      <c r="VCJ76" s="880"/>
      <c r="VCK76" s="880"/>
      <c r="VCL76" s="880"/>
      <c r="VCM76" s="880"/>
      <c r="VCN76" s="880"/>
      <c r="VCO76" s="880"/>
      <c r="VCP76" s="880"/>
      <c r="VCQ76" s="880"/>
      <c r="VCR76" s="880"/>
      <c r="VCS76" s="880"/>
      <c r="VCT76" s="880"/>
      <c r="VCU76" s="880"/>
      <c r="VCV76" s="880"/>
      <c r="VCW76" s="880"/>
      <c r="VCX76" s="880"/>
      <c r="VCY76" s="880"/>
      <c r="VCZ76" s="880"/>
      <c r="VDA76" s="880"/>
      <c r="VDB76" s="880"/>
      <c r="VDC76" s="880"/>
      <c r="VDD76" s="880"/>
      <c r="VDE76" s="880"/>
      <c r="VDF76" s="880"/>
      <c r="VDG76" s="880"/>
      <c r="VDH76" s="880"/>
      <c r="VDI76" s="880"/>
      <c r="VDJ76" s="880"/>
      <c r="VDK76" s="880"/>
      <c r="VDL76" s="880"/>
      <c r="VDM76" s="880"/>
      <c r="VDN76" s="880"/>
      <c r="VDO76" s="880"/>
      <c r="VDP76" s="880"/>
      <c r="VDQ76" s="880"/>
      <c r="VDR76" s="880"/>
      <c r="VDS76" s="880"/>
      <c r="VDT76" s="880"/>
      <c r="VDU76" s="880"/>
      <c r="VDV76" s="880"/>
      <c r="VDW76" s="880"/>
      <c r="VDX76" s="880"/>
      <c r="VDY76" s="880"/>
      <c r="VDZ76" s="880"/>
      <c r="VEA76" s="880"/>
      <c r="VEB76" s="880"/>
      <c r="VEC76" s="880"/>
      <c r="VED76" s="880"/>
      <c r="VEE76" s="880"/>
      <c r="VEF76" s="880"/>
      <c r="VEG76" s="880"/>
      <c r="VEH76" s="880"/>
      <c r="VEI76" s="880"/>
      <c r="VEJ76" s="880"/>
      <c r="VEK76" s="880"/>
      <c r="VEL76" s="880"/>
      <c r="VEM76" s="880"/>
      <c r="VEN76" s="880"/>
      <c r="VEO76" s="880"/>
      <c r="VEP76" s="880"/>
      <c r="VEQ76" s="880"/>
      <c r="VER76" s="880"/>
      <c r="VES76" s="880"/>
      <c r="VET76" s="880"/>
      <c r="VEU76" s="880"/>
      <c r="VEV76" s="880"/>
      <c r="VEW76" s="880"/>
      <c r="VEX76" s="880"/>
      <c r="VEY76" s="880"/>
      <c r="VEZ76" s="880"/>
      <c r="VFA76" s="880"/>
      <c r="VFB76" s="880"/>
      <c r="VFC76" s="880"/>
      <c r="VFD76" s="880"/>
      <c r="VFE76" s="880"/>
      <c r="VFF76" s="880"/>
      <c r="VFG76" s="880"/>
      <c r="VFH76" s="880"/>
      <c r="VFI76" s="880"/>
      <c r="VFJ76" s="880"/>
      <c r="VFK76" s="880"/>
      <c r="VFL76" s="880"/>
      <c r="VFM76" s="880"/>
      <c r="VFN76" s="880"/>
      <c r="VFO76" s="880"/>
      <c r="VFP76" s="880"/>
      <c r="VFQ76" s="880"/>
      <c r="VFR76" s="880"/>
      <c r="VFS76" s="880"/>
      <c r="VFT76" s="880"/>
      <c r="VFU76" s="880"/>
      <c r="VFV76" s="880"/>
      <c r="VFW76" s="880"/>
      <c r="VFX76" s="880"/>
      <c r="VFY76" s="880"/>
      <c r="VFZ76" s="880"/>
      <c r="VGA76" s="880"/>
      <c r="VGB76" s="880"/>
      <c r="VGC76" s="880"/>
      <c r="VGD76" s="880"/>
      <c r="VGE76" s="880"/>
      <c r="VGF76" s="880"/>
      <c r="VGG76" s="880"/>
      <c r="VGH76" s="880"/>
      <c r="VGI76" s="880"/>
      <c r="VGJ76" s="880"/>
      <c r="VGK76" s="880"/>
      <c r="VGL76" s="880"/>
      <c r="VGM76" s="880"/>
      <c r="VGN76" s="880"/>
      <c r="VGO76" s="880"/>
      <c r="VGP76" s="880"/>
      <c r="VGQ76" s="880"/>
      <c r="VGR76" s="880"/>
      <c r="VGS76" s="880"/>
      <c r="VGT76" s="880"/>
      <c r="VGU76" s="880"/>
      <c r="VGV76" s="880"/>
      <c r="VGW76" s="880"/>
      <c r="VGX76" s="880"/>
      <c r="VGY76" s="880"/>
      <c r="VGZ76" s="880"/>
      <c r="VHA76" s="880"/>
      <c r="VHB76" s="880"/>
      <c r="VHC76" s="880"/>
      <c r="VHD76" s="880"/>
      <c r="VHE76" s="880"/>
      <c r="VHF76" s="880"/>
      <c r="VHG76" s="880"/>
      <c r="VHH76" s="880"/>
      <c r="VHI76" s="880"/>
      <c r="VHJ76" s="880"/>
      <c r="VHK76" s="880"/>
      <c r="VHL76" s="880"/>
      <c r="VHM76" s="880"/>
      <c r="VHN76" s="880"/>
      <c r="VHO76" s="880"/>
      <c r="VHP76" s="880"/>
      <c r="VHQ76" s="880"/>
      <c r="VHR76" s="880"/>
      <c r="VHS76" s="880"/>
      <c r="VHT76" s="880"/>
      <c r="VHU76" s="880"/>
      <c r="VHV76" s="880"/>
      <c r="VHW76" s="880"/>
      <c r="VHX76" s="880"/>
      <c r="VHY76" s="880"/>
      <c r="VHZ76" s="880"/>
      <c r="VIA76" s="880"/>
      <c r="VIB76" s="880"/>
      <c r="VIC76" s="880"/>
      <c r="VID76" s="880"/>
      <c r="VIE76" s="880"/>
      <c r="VIF76" s="880"/>
      <c r="VIG76" s="880"/>
      <c r="VIH76" s="880"/>
      <c r="VII76" s="880"/>
      <c r="VIJ76" s="880"/>
      <c r="VIK76" s="880"/>
      <c r="VIL76" s="880"/>
      <c r="VIM76" s="880"/>
      <c r="VIN76" s="880"/>
      <c r="VIO76" s="880"/>
      <c r="VIP76" s="880"/>
      <c r="VIQ76" s="880"/>
      <c r="VIR76" s="880"/>
      <c r="VIS76" s="880"/>
      <c r="VIT76" s="880"/>
      <c r="VIU76" s="880"/>
      <c r="VIV76" s="880"/>
      <c r="VIW76" s="880"/>
      <c r="VIX76" s="880"/>
      <c r="VIY76" s="880"/>
      <c r="VIZ76" s="880"/>
      <c r="VJA76" s="880"/>
      <c r="VJB76" s="880"/>
      <c r="VJC76" s="880"/>
      <c r="VJD76" s="880"/>
      <c r="VJE76" s="880"/>
      <c r="VJF76" s="880"/>
      <c r="VJG76" s="880"/>
      <c r="VJH76" s="880"/>
      <c r="VJI76" s="880"/>
      <c r="VJJ76" s="880"/>
      <c r="VJK76" s="880"/>
      <c r="VJL76" s="880"/>
      <c r="VJM76" s="880"/>
      <c r="VJN76" s="880"/>
      <c r="VJO76" s="880"/>
      <c r="VJP76" s="880"/>
      <c r="VJQ76" s="880"/>
      <c r="VJR76" s="880"/>
      <c r="VJS76" s="880"/>
      <c r="VJT76" s="880"/>
      <c r="VJU76" s="880"/>
      <c r="VJV76" s="880"/>
      <c r="VJW76" s="880"/>
      <c r="VJX76" s="880"/>
      <c r="VJY76" s="880"/>
      <c r="VJZ76" s="880"/>
      <c r="VKA76" s="880"/>
      <c r="VKB76" s="880"/>
      <c r="VKC76" s="880"/>
      <c r="VKD76" s="880"/>
      <c r="VKE76" s="880"/>
      <c r="VKF76" s="880"/>
      <c r="VKG76" s="880"/>
      <c r="VKH76" s="880"/>
      <c r="VKI76" s="880"/>
      <c r="VKJ76" s="880"/>
      <c r="VKK76" s="880"/>
      <c r="VKL76" s="880"/>
      <c r="VKM76" s="880"/>
      <c r="VKN76" s="880"/>
      <c r="VKO76" s="880"/>
      <c r="VKP76" s="880"/>
      <c r="VKQ76" s="880"/>
      <c r="VKR76" s="880"/>
      <c r="VKS76" s="880"/>
      <c r="VKT76" s="880"/>
      <c r="VKU76" s="880"/>
      <c r="VKV76" s="880"/>
      <c r="VKW76" s="880"/>
      <c r="VKX76" s="880"/>
      <c r="VKY76" s="880"/>
      <c r="VKZ76" s="880"/>
      <c r="VLA76" s="880"/>
      <c r="VLB76" s="880"/>
      <c r="VLC76" s="880"/>
      <c r="VLD76" s="880"/>
      <c r="VLE76" s="880"/>
      <c r="VLF76" s="880"/>
      <c r="VLG76" s="880"/>
      <c r="VLH76" s="880"/>
      <c r="VLI76" s="880"/>
      <c r="VLJ76" s="880"/>
      <c r="VLK76" s="880"/>
      <c r="VLL76" s="880"/>
      <c r="VLM76" s="880"/>
      <c r="VLN76" s="880"/>
      <c r="VLO76" s="880"/>
      <c r="VLP76" s="880"/>
      <c r="VLQ76" s="880"/>
      <c r="VLR76" s="880"/>
      <c r="VLS76" s="880"/>
      <c r="VLT76" s="880"/>
      <c r="VLU76" s="880"/>
      <c r="VLV76" s="880"/>
      <c r="VLW76" s="880"/>
      <c r="VLX76" s="880"/>
      <c r="VLY76" s="880"/>
      <c r="VLZ76" s="880"/>
      <c r="VMA76" s="880"/>
      <c r="VMB76" s="880"/>
      <c r="VMC76" s="880"/>
      <c r="VMD76" s="880"/>
      <c r="VME76" s="880"/>
      <c r="VMF76" s="880"/>
      <c r="VMG76" s="880"/>
      <c r="VMH76" s="880"/>
      <c r="VMI76" s="880"/>
      <c r="VMJ76" s="880"/>
      <c r="VMK76" s="880"/>
      <c r="VML76" s="880"/>
      <c r="VMM76" s="880"/>
      <c r="VMN76" s="880"/>
      <c r="VMO76" s="880"/>
      <c r="VMP76" s="880"/>
      <c r="VMQ76" s="880"/>
      <c r="VMR76" s="880"/>
      <c r="VMS76" s="880"/>
      <c r="VMT76" s="880"/>
      <c r="VMU76" s="880"/>
      <c r="VMV76" s="880"/>
      <c r="VMW76" s="880"/>
      <c r="VMX76" s="880"/>
      <c r="VMY76" s="880"/>
      <c r="VMZ76" s="880"/>
      <c r="VNA76" s="880"/>
      <c r="VNB76" s="880"/>
      <c r="VNC76" s="880"/>
      <c r="VND76" s="880"/>
      <c r="VNE76" s="880"/>
      <c r="VNF76" s="880"/>
      <c r="VNG76" s="880"/>
      <c r="VNH76" s="880"/>
      <c r="VNI76" s="880"/>
      <c r="VNJ76" s="880"/>
      <c r="VNK76" s="880"/>
      <c r="VNL76" s="880"/>
      <c r="VNM76" s="880"/>
      <c r="VNN76" s="880"/>
      <c r="VNO76" s="880"/>
      <c r="VNP76" s="880"/>
      <c r="VNQ76" s="880"/>
      <c r="VNR76" s="880"/>
      <c r="VNS76" s="880"/>
      <c r="VNT76" s="880"/>
      <c r="VNU76" s="880"/>
      <c r="VNV76" s="880"/>
      <c r="VNW76" s="880"/>
      <c r="VNX76" s="880"/>
      <c r="VNY76" s="880"/>
      <c r="VNZ76" s="880"/>
      <c r="VOA76" s="880"/>
      <c r="VOB76" s="880"/>
      <c r="VOC76" s="880"/>
      <c r="VOD76" s="880"/>
      <c r="VOE76" s="880"/>
      <c r="VOF76" s="880"/>
      <c r="VOG76" s="880"/>
      <c r="VOH76" s="880"/>
      <c r="VOI76" s="880"/>
      <c r="VOJ76" s="880"/>
      <c r="VOK76" s="880"/>
      <c r="VOL76" s="880"/>
      <c r="VOM76" s="880"/>
      <c r="VON76" s="880"/>
      <c r="VOO76" s="880"/>
      <c r="VOP76" s="880"/>
      <c r="VOQ76" s="880"/>
      <c r="VOR76" s="880"/>
      <c r="VOS76" s="880"/>
      <c r="VOT76" s="880"/>
      <c r="VOU76" s="880"/>
      <c r="VOV76" s="880"/>
      <c r="VOW76" s="880"/>
      <c r="VOX76" s="880"/>
      <c r="VOY76" s="880"/>
      <c r="VOZ76" s="880"/>
      <c r="VPA76" s="880"/>
      <c r="VPB76" s="880"/>
      <c r="VPC76" s="880"/>
      <c r="VPD76" s="880"/>
      <c r="VPE76" s="880"/>
      <c r="VPF76" s="880"/>
      <c r="VPG76" s="880"/>
      <c r="VPH76" s="880"/>
      <c r="VPI76" s="880"/>
      <c r="VPJ76" s="880"/>
      <c r="VPK76" s="880"/>
      <c r="VPL76" s="880"/>
      <c r="VPM76" s="880"/>
      <c r="VPN76" s="880"/>
      <c r="VPO76" s="880"/>
      <c r="VPP76" s="880"/>
      <c r="VPQ76" s="880"/>
      <c r="VPR76" s="880"/>
      <c r="VPS76" s="880"/>
      <c r="VPT76" s="880"/>
      <c r="VPU76" s="880"/>
      <c r="VPV76" s="880"/>
      <c r="VPW76" s="880"/>
      <c r="VPX76" s="880"/>
      <c r="VPY76" s="880"/>
      <c r="VPZ76" s="880"/>
      <c r="VQA76" s="880"/>
      <c r="VQB76" s="880"/>
      <c r="VQC76" s="880"/>
      <c r="VQD76" s="880"/>
      <c r="VQE76" s="880"/>
      <c r="VQF76" s="880"/>
      <c r="VQG76" s="880"/>
      <c r="VQH76" s="880"/>
      <c r="VQI76" s="880"/>
      <c r="VQJ76" s="880"/>
      <c r="VQK76" s="880"/>
      <c r="VQL76" s="880"/>
      <c r="VQM76" s="880"/>
      <c r="VQN76" s="880"/>
      <c r="VQO76" s="880"/>
      <c r="VQP76" s="880"/>
      <c r="VQQ76" s="880"/>
      <c r="VQR76" s="880"/>
      <c r="VQS76" s="880"/>
      <c r="VQT76" s="880"/>
      <c r="VQU76" s="880"/>
      <c r="VQV76" s="880"/>
      <c r="VQW76" s="880"/>
      <c r="VQX76" s="880"/>
      <c r="VQY76" s="880"/>
      <c r="VQZ76" s="880"/>
      <c r="VRA76" s="880"/>
      <c r="VRB76" s="880"/>
      <c r="VRC76" s="880"/>
      <c r="VRD76" s="880"/>
      <c r="VRE76" s="880"/>
      <c r="VRF76" s="880"/>
      <c r="VRG76" s="880"/>
      <c r="VRH76" s="880"/>
      <c r="VRI76" s="880"/>
      <c r="VRJ76" s="880"/>
      <c r="VRK76" s="880"/>
      <c r="VRL76" s="880"/>
      <c r="VRM76" s="880"/>
      <c r="VRN76" s="880"/>
      <c r="VRO76" s="880"/>
      <c r="VRP76" s="880"/>
      <c r="VRQ76" s="880"/>
      <c r="VRR76" s="880"/>
      <c r="VRS76" s="880"/>
      <c r="VRU76" s="880"/>
      <c r="VRV76" s="880"/>
      <c r="VRW76" s="880"/>
      <c r="VRX76" s="880"/>
      <c r="VRY76" s="880"/>
      <c r="VRZ76" s="880"/>
      <c r="VSA76" s="880"/>
      <c r="VSB76" s="880"/>
      <c r="VSC76" s="880"/>
      <c r="VSD76" s="880"/>
      <c r="VSE76" s="880"/>
      <c r="VSF76" s="880"/>
      <c r="VSG76" s="880"/>
      <c r="VSH76" s="880"/>
      <c r="VSI76" s="880"/>
      <c r="VSJ76" s="880"/>
      <c r="VSK76" s="880"/>
      <c r="VSL76" s="880"/>
      <c r="VSM76" s="880"/>
      <c r="VSN76" s="880"/>
      <c r="VSO76" s="880"/>
      <c r="VSP76" s="880"/>
      <c r="VSQ76" s="880"/>
      <c r="VSR76" s="880"/>
      <c r="VSS76" s="880"/>
      <c r="VST76" s="880"/>
      <c r="VSU76" s="880"/>
      <c r="VSV76" s="880"/>
      <c r="VSW76" s="880"/>
      <c r="VSX76" s="880"/>
      <c r="VSY76" s="880"/>
      <c r="VSZ76" s="880"/>
      <c r="VTA76" s="880"/>
      <c r="VTB76" s="880"/>
      <c r="VTC76" s="880"/>
      <c r="VTD76" s="880"/>
      <c r="VTE76" s="880"/>
      <c r="VTF76" s="880"/>
      <c r="VTG76" s="880"/>
      <c r="VTH76" s="880"/>
      <c r="VTI76" s="880"/>
      <c r="VTJ76" s="880"/>
      <c r="VTK76" s="880"/>
      <c r="VTL76" s="880"/>
      <c r="VTM76" s="880"/>
      <c r="VTN76" s="880"/>
      <c r="VTO76" s="880"/>
      <c r="VTP76" s="880"/>
      <c r="VTQ76" s="880"/>
      <c r="VTR76" s="880"/>
      <c r="VTS76" s="880"/>
      <c r="VTT76" s="880"/>
      <c r="VTU76" s="880"/>
      <c r="VTV76" s="880"/>
      <c r="VTW76" s="880"/>
      <c r="VTX76" s="880"/>
      <c r="VTY76" s="880"/>
      <c r="VTZ76" s="880"/>
      <c r="VUA76" s="880"/>
      <c r="VUB76" s="880"/>
      <c r="VUC76" s="880"/>
      <c r="VUD76" s="880"/>
      <c r="VUE76" s="880"/>
      <c r="VUF76" s="880"/>
      <c r="VUG76" s="880"/>
      <c r="VUH76" s="880"/>
      <c r="VUI76" s="880"/>
      <c r="VUJ76" s="880"/>
      <c r="VUK76" s="880"/>
      <c r="VUL76" s="880"/>
      <c r="VUM76" s="880"/>
      <c r="VUN76" s="880"/>
      <c r="VUO76" s="880"/>
      <c r="VUP76" s="880"/>
      <c r="VUQ76" s="880"/>
      <c r="VUR76" s="880"/>
      <c r="VUS76" s="880"/>
      <c r="VUT76" s="880"/>
      <c r="VUU76" s="880"/>
      <c r="VUV76" s="880"/>
      <c r="VUW76" s="880"/>
      <c r="VUX76" s="880"/>
      <c r="VUY76" s="880"/>
      <c r="VUZ76" s="880"/>
      <c r="VVA76" s="880"/>
      <c r="VVB76" s="880"/>
      <c r="VVC76" s="880"/>
      <c r="VVD76" s="880"/>
      <c r="VVE76" s="880"/>
      <c r="VVF76" s="880"/>
      <c r="VVG76" s="880"/>
      <c r="VVH76" s="880"/>
      <c r="VVI76" s="880"/>
      <c r="VVJ76" s="880"/>
      <c r="VVK76" s="880"/>
      <c r="VVL76" s="880"/>
      <c r="VVM76" s="880"/>
      <c r="VVN76" s="880"/>
      <c r="VVO76" s="880"/>
      <c r="VVP76" s="880"/>
      <c r="VVQ76" s="880"/>
      <c r="VVR76" s="880"/>
      <c r="VVS76" s="880"/>
      <c r="VVT76" s="880"/>
      <c r="VVU76" s="880"/>
      <c r="VVV76" s="880"/>
      <c r="VVW76" s="880"/>
      <c r="VVX76" s="880"/>
      <c r="VVY76" s="880"/>
      <c r="VVZ76" s="880"/>
      <c r="VWA76" s="880"/>
      <c r="VWB76" s="880"/>
      <c r="VWC76" s="880"/>
      <c r="VWD76" s="880"/>
      <c r="VWE76" s="880"/>
      <c r="VWF76" s="880"/>
      <c r="VWG76" s="880"/>
      <c r="VWH76" s="880"/>
      <c r="VWI76" s="880"/>
      <c r="VWJ76" s="880"/>
      <c r="VWK76" s="880"/>
      <c r="VWL76" s="880"/>
      <c r="VWM76" s="880"/>
      <c r="VWN76" s="880"/>
      <c r="VWO76" s="880"/>
      <c r="VWP76" s="880"/>
      <c r="VWQ76" s="880"/>
      <c r="VWR76" s="880"/>
      <c r="VWS76" s="880"/>
      <c r="VWT76" s="880"/>
      <c r="VWU76" s="880"/>
      <c r="VWV76" s="880"/>
      <c r="VWW76" s="880"/>
      <c r="VWX76" s="880"/>
      <c r="VWY76" s="880"/>
      <c r="VWZ76" s="880"/>
      <c r="VXA76" s="880"/>
      <c r="VXB76" s="880"/>
      <c r="VXC76" s="880"/>
      <c r="VXD76" s="880"/>
      <c r="VXE76" s="880"/>
      <c r="VXF76" s="880"/>
      <c r="VXG76" s="880"/>
      <c r="VXH76" s="880"/>
      <c r="VXI76" s="880"/>
      <c r="VXJ76" s="880"/>
      <c r="VXK76" s="880"/>
      <c r="VXL76" s="880"/>
      <c r="VXM76" s="880"/>
      <c r="VXN76" s="880"/>
      <c r="VXO76" s="880"/>
      <c r="VXP76" s="880"/>
      <c r="VXQ76" s="880"/>
      <c r="VXR76" s="880"/>
      <c r="VXS76" s="880"/>
      <c r="VXT76" s="880"/>
      <c r="VXU76" s="880"/>
      <c r="VXV76" s="880"/>
      <c r="VXW76" s="880"/>
      <c r="VXX76" s="880"/>
      <c r="VXY76" s="880"/>
      <c r="VXZ76" s="880"/>
      <c r="VYA76" s="880"/>
      <c r="VYB76" s="880"/>
      <c r="VYC76" s="880"/>
      <c r="VYD76" s="880"/>
      <c r="VYE76" s="880"/>
      <c r="VYF76" s="880"/>
      <c r="VYG76" s="880"/>
      <c r="VYH76" s="880"/>
      <c r="VYI76" s="880"/>
      <c r="VYJ76" s="880"/>
      <c r="VYK76" s="880"/>
      <c r="VYL76" s="880"/>
      <c r="VYM76" s="880"/>
      <c r="VYN76" s="880"/>
      <c r="VYO76" s="880"/>
      <c r="VYP76" s="880"/>
      <c r="VYQ76" s="880"/>
      <c r="VYR76" s="880"/>
      <c r="VYS76" s="880"/>
      <c r="VYT76" s="880"/>
      <c r="VYU76" s="880"/>
      <c r="VYV76" s="880"/>
      <c r="VYW76" s="880"/>
      <c r="VYX76" s="880"/>
      <c r="VYY76" s="880"/>
      <c r="VYZ76" s="880"/>
      <c r="VZA76" s="880"/>
      <c r="VZB76" s="880"/>
      <c r="VZC76" s="880"/>
      <c r="VZD76" s="880"/>
      <c r="VZE76" s="880"/>
      <c r="VZF76" s="880"/>
      <c r="VZG76" s="880"/>
      <c r="VZH76" s="880"/>
      <c r="VZI76" s="880"/>
      <c r="VZJ76" s="880"/>
      <c r="VZK76" s="880"/>
      <c r="VZL76" s="880"/>
      <c r="VZM76" s="880"/>
      <c r="VZN76" s="880"/>
      <c r="VZO76" s="880"/>
      <c r="VZP76" s="880"/>
      <c r="VZQ76" s="880"/>
      <c r="VZR76" s="880"/>
      <c r="VZS76" s="880"/>
      <c r="VZT76" s="880"/>
      <c r="VZU76" s="880"/>
      <c r="VZV76" s="880"/>
      <c r="VZW76" s="880"/>
      <c r="VZX76" s="880"/>
      <c r="VZY76" s="880"/>
      <c r="VZZ76" s="880"/>
      <c r="WAA76" s="880"/>
      <c r="WAB76" s="880"/>
      <c r="WAC76" s="880"/>
      <c r="WAD76" s="880"/>
      <c r="WAE76" s="880"/>
      <c r="WAF76" s="880"/>
      <c r="WAG76" s="880"/>
      <c r="WAH76" s="880"/>
      <c r="WAI76" s="880"/>
      <c r="WAJ76" s="880"/>
      <c r="WAK76" s="880"/>
      <c r="WAL76" s="880"/>
      <c r="WAM76" s="880"/>
      <c r="WAN76" s="880"/>
      <c r="WAO76" s="880"/>
      <c r="WAP76" s="880"/>
      <c r="WAQ76" s="880"/>
      <c r="WAR76" s="880"/>
      <c r="WAS76" s="880"/>
      <c r="WAT76" s="880"/>
      <c r="WAU76" s="880"/>
      <c r="WAV76" s="880"/>
      <c r="WAW76" s="880"/>
      <c r="WAX76" s="880"/>
      <c r="WAY76" s="880"/>
      <c r="WAZ76" s="880"/>
      <c r="WBA76" s="880"/>
      <c r="WBB76" s="880"/>
      <c r="WBC76" s="880"/>
      <c r="WBD76" s="880"/>
      <c r="WBE76" s="880"/>
      <c r="WBF76" s="880"/>
      <c r="WBG76" s="880"/>
      <c r="WBH76" s="880"/>
      <c r="WBI76" s="880"/>
      <c r="WBJ76" s="880"/>
      <c r="WBK76" s="880"/>
      <c r="WBL76" s="880"/>
      <c r="WBM76" s="880"/>
      <c r="WBN76" s="880"/>
      <c r="WBO76" s="880"/>
      <c r="WBP76" s="880"/>
      <c r="WBQ76" s="880"/>
      <c r="WBR76" s="880"/>
      <c r="WBS76" s="880"/>
      <c r="WBT76" s="880"/>
      <c r="WBU76" s="880"/>
      <c r="WBV76" s="880"/>
      <c r="WBW76" s="880"/>
      <c r="WBX76" s="880"/>
      <c r="WBY76" s="880"/>
      <c r="WBZ76" s="880"/>
      <c r="WCA76" s="880"/>
      <c r="WCB76" s="880"/>
      <c r="WCC76" s="880"/>
      <c r="WCD76" s="880"/>
      <c r="WCE76" s="880"/>
      <c r="WCF76" s="880"/>
      <c r="WCG76" s="880"/>
      <c r="WCH76" s="880"/>
      <c r="WCI76" s="880"/>
      <c r="WCJ76" s="880"/>
      <c r="WCK76" s="880"/>
      <c r="WCL76" s="880"/>
      <c r="WCM76" s="880"/>
      <c r="WCN76" s="880"/>
      <c r="WCO76" s="880"/>
      <c r="WCP76" s="880"/>
      <c r="WCQ76" s="880"/>
      <c r="WCR76" s="880"/>
      <c r="WCS76" s="880"/>
      <c r="WCT76" s="880"/>
      <c r="WCU76" s="880"/>
      <c r="WCV76" s="880"/>
      <c r="WCW76" s="880"/>
      <c r="WCX76" s="880"/>
      <c r="WCY76" s="880"/>
      <c r="WCZ76" s="880"/>
      <c r="WDA76" s="880"/>
      <c r="WDB76" s="880"/>
      <c r="WDC76" s="880"/>
      <c r="WDD76" s="880"/>
      <c r="WDE76" s="880"/>
      <c r="WDF76" s="880"/>
      <c r="WDG76" s="880"/>
      <c r="WDH76" s="880"/>
      <c r="WDI76" s="880"/>
      <c r="WDJ76" s="880"/>
      <c r="WDK76" s="880"/>
      <c r="WDL76" s="880"/>
      <c r="WDM76" s="880"/>
      <c r="WDN76" s="880"/>
      <c r="WDO76" s="880"/>
      <c r="WDP76" s="880"/>
      <c r="WDQ76" s="880"/>
      <c r="WDR76" s="880"/>
      <c r="WDS76" s="880"/>
      <c r="WDT76" s="880"/>
      <c r="WDU76" s="880"/>
      <c r="WDV76" s="880"/>
      <c r="WDW76" s="880"/>
      <c r="WDX76" s="880"/>
      <c r="WDY76" s="880"/>
      <c r="WDZ76" s="880"/>
      <c r="WEA76" s="880"/>
      <c r="WEB76" s="880"/>
      <c r="WEC76" s="880"/>
      <c r="WED76" s="880"/>
      <c r="WEE76" s="880"/>
      <c r="WEF76" s="880"/>
      <c r="WEG76" s="880"/>
      <c r="WEH76" s="880"/>
      <c r="WEI76" s="880"/>
      <c r="WEJ76" s="880"/>
      <c r="WEK76" s="880"/>
      <c r="WEL76" s="880"/>
      <c r="WEM76" s="880"/>
      <c r="WEN76" s="880"/>
      <c r="WEO76" s="880"/>
      <c r="WEP76" s="880"/>
      <c r="WEQ76" s="880"/>
      <c r="WER76" s="880"/>
      <c r="WES76" s="880"/>
      <c r="WET76" s="880"/>
      <c r="WEU76" s="880"/>
      <c r="WEV76" s="880"/>
      <c r="WEW76" s="880"/>
      <c r="WEX76" s="880"/>
      <c r="WEY76" s="880"/>
      <c r="WEZ76" s="880"/>
      <c r="WFA76" s="880"/>
      <c r="WFB76" s="880"/>
      <c r="WFC76" s="880"/>
      <c r="WFD76" s="880"/>
      <c r="WFE76" s="880"/>
      <c r="WFF76" s="880"/>
      <c r="WFG76" s="880"/>
      <c r="WFH76" s="880"/>
      <c r="WFI76" s="880"/>
      <c r="WFJ76" s="880"/>
      <c r="WFK76" s="880"/>
      <c r="WFL76" s="880"/>
      <c r="WFM76" s="880"/>
      <c r="WFN76" s="880"/>
      <c r="WFO76" s="880"/>
      <c r="WFP76" s="880"/>
      <c r="WFQ76" s="880"/>
      <c r="WFR76" s="880"/>
      <c r="WFS76" s="880"/>
      <c r="WFT76" s="880"/>
      <c r="WFU76" s="880"/>
      <c r="WFV76" s="880"/>
      <c r="WFW76" s="880"/>
      <c r="WFX76" s="880"/>
      <c r="WFY76" s="880"/>
      <c r="WFZ76" s="880"/>
      <c r="WGA76" s="880"/>
      <c r="WGB76" s="880"/>
      <c r="WGC76" s="880"/>
      <c r="WGD76" s="880"/>
      <c r="WGE76" s="880"/>
      <c r="WGF76" s="880"/>
      <c r="WGG76" s="880"/>
      <c r="WGH76" s="880"/>
      <c r="WGI76" s="880"/>
      <c r="WGJ76" s="880"/>
      <c r="WGK76" s="880"/>
      <c r="WGL76" s="880"/>
      <c r="WGM76" s="880"/>
      <c r="WGN76" s="880"/>
      <c r="WGO76" s="880"/>
      <c r="WGP76" s="880"/>
      <c r="WGQ76" s="880"/>
      <c r="WGR76" s="880"/>
      <c r="WGS76" s="880"/>
      <c r="WGT76" s="880"/>
      <c r="WGU76" s="880"/>
      <c r="WGV76" s="880"/>
      <c r="WGW76" s="880"/>
      <c r="WGX76" s="880"/>
      <c r="WGY76" s="880"/>
      <c r="WGZ76" s="880"/>
      <c r="WHA76" s="880"/>
      <c r="WHB76" s="880"/>
      <c r="WHC76" s="880"/>
      <c r="WHD76" s="880"/>
      <c r="WHE76" s="880"/>
      <c r="WHF76" s="880"/>
      <c r="WHG76" s="880"/>
      <c r="WHH76" s="880"/>
      <c r="WHI76" s="880"/>
      <c r="WHJ76" s="880"/>
      <c r="WHK76" s="880"/>
      <c r="WHL76" s="880"/>
      <c r="WHM76" s="880"/>
      <c r="WHN76" s="880"/>
      <c r="WHO76" s="880"/>
      <c r="WHP76" s="880"/>
      <c r="WHQ76" s="880"/>
      <c r="WHR76" s="880"/>
      <c r="WHS76" s="880"/>
      <c r="WHT76" s="880"/>
      <c r="WHU76" s="880"/>
      <c r="WHV76" s="880"/>
      <c r="WHW76" s="880"/>
      <c r="WHX76" s="880"/>
      <c r="WHY76" s="880"/>
      <c r="WHZ76" s="880"/>
      <c r="WIA76" s="880"/>
      <c r="WIB76" s="880"/>
      <c r="WIC76" s="880"/>
      <c r="WID76" s="880"/>
      <c r="WIE76" s="880"/>
      <c r="WIF76" s="880"/>
      <c r="WIG76" s="880"/>
      <c r="WIH76" s="880"/>
      <c r="WII76" s="880"/>
      <c r="WIJ76" s="880"/>
      <c r="WIK76" s="880"/>
      <c r="WIL76" s="880"/>
      <c r="WIM76" s="880"/>
      <c r="WIN76" s="880"/>
      <c r="WIO76" s="880"/>
      <c r="WIP76" s="880"/>
      <c r="WIQ76" s="880"/>
      <c r="WIR76" s="880"/>
      <c r="WIS76" s="880"/>
      <c r="WIT76" s="880"/>
      <c r="WIU76" s="880"/>
      <c r="WIV76" s="880"/>
      <c r="WIW76" s="880"/>
      <c r="WIX76" s="880"/>
      <c r="WIY76" s="880"/>
      <c r="WIZ76" s="880"/>
      <c r="WJA76" s="880"/>
      <c r="WJB76" s="880"/>
      <c r="WJC76" s="880"/>
      <c r="WJD76" s="880"/>
      <c r="WJE76" s="880"/>
      <c r="WJF76" s="880"/>
      <c r="WJG76" s="880"/>
      <c r="WJH76" s="880"/>
      <c r="WJI76" s="880"/>
      <c r="WJJ76" s="880"/>
      <c r="WJK76" s="880"/>
      <c r="WJL76" s="880"/>
      <c r="WJM76" s="880"/>
      <c r="WJN76" s="880"/>
      <c r="WJO76" s="880"/>
      <c r="WJP76" s="880"/>
      <c r="WJQ76" s="880"/>
      <c r="WJR76" s="880"/>
      <c r="WJS76" s="880"/>
      <c r="WJT76" s="880"/>
      <c r="WJU76" s="880"/>
      <c r="WJV76" s="880"/>
      <c r="WJW76" s="880"/>
      <c r="WJX76" s="880"/>
      <c r="WJY76" s="880"/>
      <c r="WJZ76" s="880"/>
      <c r="WKA76" s="880"/>
      <c r="WKB76" s="880"/>
      <c r="WKC76" s="880"/>
      <c r="WKD76" s="880"/>
      <c r="WKE76" s="880"/>
      <c r="WKF76" s="880"/>
      <c r="WKG76" s="880"/>
      <c r="WKH76" s="880"/>
      <c r="WKI76" s="880"/>
      <c r="WKJ76" s="880"/>
      <c r="WKK76" s="880"/>
      <c r="WKL76" s="880"/>
      <c r="WKM76" s="880"/>
      <c r="WKN76" s="880"/>
      <c r="WKO76" s="880"/>
      <c r="WKP76" s="880"/>
      <c r="WKQ76" s="880"/>
      <c r="WKR76" s="880"/>
      <c r="WKS76" s="880"/>
      <c r="WKT76" s="880"/>
      <c r="WKU76" s="880"/>
      <c r="WKV76" s="880"/>
      <c r="WKW76" s="880"/>
      <c r="WKX76" s="880"/>
      <c r="WKY76" s="880"/>
      <c r="WKZ76" s="880"/>
      <c r="WLA76" s="880"/>
      <c r="WLB76" s="880"/>
      <c r="WLC76" s="880"/>
      <c r="WLD76" s="880"/>
      <c r="WLE76" s="880"/>
      <c r="WLF76" s="880"/>
      <c r="WLG76" s="880"/>
      <c r="WLH76" s="880"/>
      <c r="WLI76" s="880"/>
      <c r="WLJ76" s="880"/>
      <c r="WLK76" s="880"/>
      <c r="WLL76" s="880"/>
      <c r="WLM76" s="880"/>
      <c r="WLN76" s="880"/>
      <c r="WLO76" s="880"/>
      <c r="WLP76" s="880"/>
      <c r="WLQ76" s="880"/>
      <c r="WLR76" s="880"/>
      <c r="WLS76" s="880"/>
      <c r="WLT76" s="880"/>
      <c r="WLU76" s="880"/>
      <c r="WLV76" s="880"/>
      <c r="WLW76" s="880"/>
      <c r="WLX76" s="880"/>
      <c r="WLY76" s="880"/>
      <c r="WLZ76" s="880"/>
      <c r="WMA76" s="880"/>
      <c r="WMB76" s="880"/>
      <c r="WMC76" s="880"/>
      <c r="WMD76" s="880"/>
      <c r="WME76" s="880"/>
      <c r="WMF76" s="880"/>
      <c r="WMG76" s="880"/>
      <c r="WMH76" s="880"/>
      <c r="WMI76" s="880"/>
      <c r="WMJ76" s="880"/>
      <c r="WMK76" s="880"/>
      <c r="WML76" s="880"/>
      <c r="WMM76" s="880"/>
      <c r="WMN76" s="880"/>
      <c r="WMO76" s="880"/>
      <c r="WMP76" s="880"/>
      <c r="WMQ76" s="880"/>
      <c r="WMR76" s="880"/>
      <c r="WMS76" s="880"/>
      <c r="WMT76" s="880"/>
      <c r="WMU76" s="880"/>
      <c r="WMV76" s="880"/>
      <c r="WMW76" s="880"/>
      <c r="WMX76" s="880"/>
      <c r="WMY76" s="880"/>
      <c r="WMZ76" s="880"/>
      <c r="WNA76" s="880"/>
      <c r="WNB76" s="880"/>
      <c r="WNC76" s="880"/>
      <c r="WND76" s="880"/>
      <c r="WNE76" s="880"/>
      <c r="WNF76" s="880"/>
      <c r="WNG76" s="880"/>
      <c r="WNH76" s="880"/>
      <c r="WNI76" s="880"/>
      <c r="WNJ76" s="880"/>
      <c r="WNK76" s="880"/>
      <c r="WNL76" s="880"/>
      <c r="WNM76" s="880"/>
      <c r="WNN76" s="880"/>
      <c r="WNO76" s="880"/>
      <c r="WNP76" s="880"/>
      <c r="WNQ76" s="880"/>
      <c r="WNR76" s="880"/>
      <c r="WNS76" s="880"/>
      <c r="WNT76" s="880"/>
      <c r="WNU76" s="880"/>
      <c r="WNV76" s="880"/>
      <c r="WNW76" s="880"/>
      <c r="WNX76" s="880"/>
      <c r="WNY76" s="880"/>
      <c r="WNZ76" s="880"/>
      <c r="WOA76" s="880"/>
      <c r="WOB76" s="880"/>
      <c r="WOC76" s="880"/>
      <c r="WOD76" s="880"/>
      <c r="WOE76" s="880"/>
      <c r="WOF76" s="880"/>
      <c r="WOG76" s="880"/>
      <c r="WOH76" s="880"/>
      <c r="WOI76" s="880"/>
      <c r="WOJ76" s="880"/>
      <c r="WOK76" s="880"/>
      <c r="WOL76" s="880"/>
      <c r="WOM76" s="880"/>
      <c r="WON76" s="880"/>
      <c r="WOO76" s="880"/>
      <c r="WOP76" s="880"/>
      <c r="WOQ76" s="880"/>
      <c r="WOR76" s="880"/>
      <c r="WOS76" s="880"/>
      <c r="WOT76" s="880"/>
      <c r="WOU76" s="880"/>
      <c r="WOV76" s="880"/>
      <c r="WOW76" s="880"/>
      <c r="WOX76" s="880"/>
      <c r="WOY76" s="880"/>
      <c r="WOZ76" s="880"/>
      <c r="WPA76" s="880"/>
      <c r="WPB76" s="880"/>
      <c r="WPC76" s="880"/>
      <c r="WPD76" s="880"/>
      <c r="WPE76" s="880"/>
      <c r="WPF76" s="880"/>
      <c r="WPG76" s="880"/>
      <c r="WPH76" s="880"/>
      <c r="WPI76" s="880"/>
      <c r="WPJ76" s="880"/>
      <c r="WPK76" s="880"/>
      <c r="WPL76" s="880"/>
      <c r="WPM76" s="880"/>
      <c r="WPN76" s="880"/>
      <c r="WPO76" s="880"/>
      <c r="WPP76" s="880"/>
      <c r="WPQ76" s="880"/>
      <c r="WPR76" s="880"/>
      <c r="WPS76" s="880"/>
      <c r="WPT76" s="880"/>
      <c r="WPU76" s="880"/>
      <c r="WPV76" s="880"/>
      <c r="WPW76" s="880"/>
      <c r="WPX76" s="880"/>
      <c r="WPY76" s="880"/>
      <c r="WPZ76" s="880"/>
      <c r="WQA76" s="880"/>
      <c r="WQB76" s="880"/>
      <c r="WQC76" s="880"/>
      <c r="WQD76" s="880"/>
      <c r="WQE76" s="880"/>
      <c r="WQF76" s="880"/>
      <c r="WQG76" s="880"/>
      <c r="WQH76" s="880"/>
      <c r="WQI76" s="880"/>
      <c r="WQJ76" s="880"/>
      <c r="WQK76" s="880"/>
      <c r="WQL76" s="880"/>
      <c r="WQM76" s="880"/>
      <c r="WQN76" s="880"/>
      <c r="WQO76" s="880"/>
      <c r="WQP76" s="880"/>
      <c r="WQQ76" s="880"/>
      <c r="WQR76" s="880"/>
      <c r="WQS76" s="880"/>
      <c r="WQT76" s="880"/>
      <c r="WQU76" s="880"/>
      <c r="WQV76" s="880"/>
      <c r="WQW76" s="880"/>
      <c r="WQX76" s="880"/>
      <c r="WQY76" s="880"/>
      <c r="WQZ76" s="880"/>
      <c r="WRA76" s="880"/>
      <c r="WRB76" s="880"/>
      <c r="WRC76" s="880"/>
      <c r="WRD76" s="880"/>
      <c r="WRE76" s="880"/>
      <c r="WRF76" s="880"/>
      <c r="WRG76" s="880"/>
      <c r="WRH76" s="880"/>
      <c r="WRI76" s="880"/>
      <c r="WRJ76" s="880"/>
      <c r="WRK76" s="880"/>
      <c r="WRL76" s="880"/>
      <c r="WRM76" s="880"/>
      <c r="WRN76" s="880"/>
      <c r="WRO76" s="880"/>
      <c r="WRP76" s="880"/>
      <c r="WRQ76" s="880"/>
      <c r="WRR76" s="880"/>
      <c r="WRS76" s="880"/>
      <c r="WRT76" s="880"/>
      <c r="WRU76" s="880"/>
      <c r="WRV76" s="880"/>
      <c r="WRW76" s="880"/>
      <c r="WRX76" s="880"/>
      <c r="WRY76" s="880"/>
      <c r="WRZ76" s="880"/>
      <c r="WSA76" s="880"/>
      <c r="WSB76" s="880"/>
      <c r="WSC76" s="880"/>
      <c r="WSD76" s="880"/>
      <c r="WSE76" s="880"/>
      <c r="WSF76" s="880"/>
      <c r="WSG76" s="880"/>
      <c r="WSH76" s="880"/>
      <c r="WSI76" s="880"/>
      <c r="WSJ76" s="880"/>
      <c r="WSK76" s="880"/>
      <c r="WSL76" s="880"/>
      <c r="WSM76" s="880"/>
      <c r="WSN76" s="880"/>
      <c r="WSO76" s="880"/>
      <c r="WSP76" s="880"/>
      <c r="WSQ76" s="880"/>
      <c r="WSR76" s="880"/>
      <c r="WSS76" s="880"/>
      <c r="WST76" s="880"/>
      <c r="WSU76" s="880"/>
      <c r="WSV76" s="880"/>
      <c r="WSW76" s="880"/>
      <c r="WSX76" s="880"/>
      <c r="WSY76" s="880"/>
      <c r="WSZ76" s="880"/>
      <c r="WTA76" s="880"/>
      <c r="WTB76" s="880"/>
      <c r="WTC76" s="880"/>
      <c r="WTD76" s="880"/>
      <c r="WTE76" s="880"/>
      <c r="WTF76" s="880"/>
      <c r="WTG76" s="880"/>
      <c r="WTH76" s="880"/>
      <c r="WTI76" s="880"/>
      <c r="WTJ76" s="880"/>
      <c r="WTK76" s="880"/>
      <c r="WTL76" s="880"/>
      <c r="WTM76" s="880"/>
      <c r="WTN76" s="880"/>
      <c r="WTO76" s="880"/>
      <c r="WTP76" s="880"/>
      <c r="WTQ76" s="880"/>
      <c r="WTR76" s="880"/>
      <c r="WTS76" s="880"/>
      <c r="WTT76" s="880"/>
      <c r="WTU76" s="880"/>
      <c r="WTV76" s="880"/>
      <c r="WTW76" s="880"/>
      <c r="WTX76" s="880"/>
      <c r="WTY76" s="880"/>
      <c r="WTZ76" s="880"/>
      <c r="WUA76" s="880"/>
      <c r="WUB76" s="880"/>
      <c r="WUC76" s="880"/>
      <c r="WUD76" s="880"/>
      <c r="WUE76" s="880"/>
      <c r="WUF76" s="880"/>
      <c r="WUG76" s="880"/>
      <c r="WUH76" s="880"/>
      <c r="WUI76" s="880"/>
      <c r="WUJ76" s="880"/>
      <c r="WUK76" s="880"/>
      <c r="WUL76" s="880"/>
      <c r="WUM76" s="880"/>
      <c r="WUN76" s="880"/>
      <c r="WUO76" s="880"/>
      <c r="WUP76" s="880"/>
      <c r="WUQ76" s="880"/>
      <c r="WUR76" s="880"/>
      <c r="WUS76" s="880"/>
      <c r="WUT76" s="880"/>
      <c r="WUU76" s="880"/>
      <c r="WUV76" s="880"/>
      <c r="WUW76" s="880"/>
      <c r="WUX76" s="880"/>
      <c r="WUY76" s="880"/>
      <c r="WUZ76" s="880"/>
      <c r="WVA76" s="880"/>
      <c r="WVB76" s="880"/>
      <c r="WVC76" s="880"/>
      <c r="WVD76" s="880"/>
      <c r="WVE76" s="880"/>
      <c r="WVF76" s="880"/>
      <c r="WVG76" s="880"/>
      <c r="WVH76" s="880"/>
      <c r="WVI76" s="880"/>
      <c r="WVJ76" s="880"/>
      <c r="WVK76" s="880"/>
      <c r="WVL76" s="880"/>
      <c r="WVM76" s="880"/>
      <c r="WVN76" s="880"/>
      <c r="WVO76" s="880"/>
      <c r="WVP76" s="880"/>
      <c r="WVQ76" s="880"/>
      <c r="WVR76" s="880"/>
      <c r="WVS76" s="880"/>
      <c r="WVT76" s="880"/>
      <c r="WVU76" s="880"/>
      <c r="WVV76" s="880"/>
      <c r="WVW76" s="880"/>
      <c r="WVX76" s="880"/>
      <c r="WVY76" s="880"/>
      <c r="WVZ76" s="880"/>
      <c r="WWA76" s="880"/>
      <c r="WWB76" s="880"/>
      <c r="WWC76" s="880"/>
      <c r="WWD76" s="880"/>
      <c r="WWE76" s="880"/>
      <c r="WWF76" s="880"/>
      <c r="WWG76" s="880"/>
      <c r="WWH76" s="880"/>
      <c r="WWI76" s="880"/>
      <c r="WWJ76" s="880"/>
      <c r="WWK76" s="880"/>
      <c r="WWL76" s="880"/>
      <c r="WWM76" s="880"/>
      <c r="WWN76" s="880"/>
      <c r="WWO76" s="880"/>
      <c r="WWP76" s="880"/>
      <c r="WWQ76" s="880"/>
      <c r="WWR76" s="880"/>
      <c r="WWS76" s="880"/>
      <c r="WWT76" s="880"/>
      <c r="WWU76" s="880"/>
      <c r="WWV76" s="880"/>
      <c r="WWW76" s="880"/>
      <c r="WWX76" s="880"/>
      <c r="WWY76" s="880"/>
      <c r="WWZ76" s="880"/>
      <c r="WXA76" s="880"/>
      <c r="WXB76" s="880"/>
      <c r="WXC76" s="880"/>
      <c r="WXD76" s="880"/>
      <c r="WXE76" s="880"/>
      <c r="WXF76" s="880"/>
      <c r="WXG76" s="880"/>
      <c r="WXH76" s="880"/>
      <c r="WXI76" s="880"/>
      <c r="WXJ76" s="880"/>
      <c r="WXK76" s="880"/>
      <c r="WXL76" s="880"/>
      <c r="WXM76" s="880"/>
      <c r="WXN76" s="880"/>
      <c r="WXO76" s="880"/>
      <c r="WXP76" s="880"/>
      <c r="WXQ76" s="880"/>
      <c r="WXR76" s="880"/>
      <c r="WXS76" s="880"/>
      <c r="WXT76" s="880"/>
      <c r="WXU76" s="880"/>
      <c r="WXV76" s="880"/>
      <c r="WXW76" s="880"/>
      <c r="WXX76" s="880"/>
      <c r="WXY76" s="880"/>
      <c r="WXZ76" s="880"/>
      <c r="WYA76" s="880"/>
      <c r="WYB76" s="880"/>
      <c r="WYC76" s="880"/>
      <c r="WYD76" s="880"/>
      <c r="WYE76" s="880"/>
      <c r="WYF76" s="880"/>
      <c r="WYG76" s="880"/>
      <c r="WYH76" s="880"/>
      <c r="WYI76" s="880"/>
      <c r="WYJ76" s="880"/>
      <c r="WYK76" s="880"/>
      <c r="WYL76" s="880"/>
      <c r="WYM76" s="880"/>
      <c r="WYN76" s="880"/>
      <c r="WYO76" s="880"/>
      <c r="WYP76" s="880"/>
      <c r="WYQ76" s="880"/>
      <c r="WYR76" s="880"/>
      <c r="WYS76" s="880"/>
      <c r="WYT76" s="880"/>
      <c r="WYU76" s="880"/>
      <c r="WYV76" s="880"/>
      <c r="WYW76" s="880"/>
      <c r="WYX76" s="880"/>
      <c r="WYY76" s="880"/>
      <c r="WYZ76" s="880"/>
      <c r="WZA76" s="880"/>
      <c r="WZB76" s="880"/>
      <c r="WZC76" s="880"/>
      <c r="WZD76" s="880"/>
      <c r="WZE76" s="880"/>
      <c r="WZF76" s="880"/>
      <c r="WZG76" s="880"/>
      <c r="WZH76" s="880"/>
      <c r="WZI76" s="880"/>
      <c r="WZJ76" s="880"/>
      <c r="WZK76" s="880"/>
      <c r="WZL76" s="880"/>
      <c r="WZM76" s="880"/>
      <c r="WZN76" s="880"/>
      <c r="WZO76" s="880"/>
      <c r="WZP76" s="880"/>
      <c r="WZQ76" s="880"/>
      <c r="WZR76" s="880"/>
      <c r="WZS76" s="880"/>
      <c r="WZT76" s="880"/>
      <c r="WZU76" s="880"/>
      <c r="WZV76" s="880"/>
      <c r="WZW76" s="880"/>
      <c r="WZX76" s="880"/>
      <c r="WZY76" s="880"/>
      <c r="WZZ76" s="880"/>
      <c r="XAA76" s="880"/>
      <c r="XAB76" s="880"/>
      <c r="XAC76" s="880"/>
      <c r="XAD76" s="880"/>
      <c r="XAE76" s="880"/>
      <c r="XAF76" s="880"/>
      <c r="XAG76" s="880"/>
      <c r="XAH76" s="880"/>
      <c r="XAI76" s="880"/>
      <c r="XAJ76" s="880"/>
      <c r="XAK76" s="880"/>
      <c r="XAL76" s="880"/>
      <c r="XAM76" s="880"/>
      <c r="XAN76" s="880"/>
      <c r="XAO76" s="880"/>
      <c r="XAP76" s="880"/>
      <c r="XAQ76" s="880"/>
      <c r="XAR76" s="880"/>
      <c r="XAS76" s="880"/>
      <c r="XAT76" s="880"/>
      <c r="XAU76" s="880"/>
      <c r="XAV76" s="880"/>
      <c r="XAW76" s="880"/>
      <c r="XAX76" s="880"/>
      <c r="XAY76" s="880"/>
      <c r="XAZ76" s="880"/>
      <c r="XBA76" s="880"/>
      <c r="XBB76" s="880"/>
      <c r="XBC76" s="880"/>
      <c r="XBD76" s="880"/>
      <c r="XBE76" s="880"/>
      <c r="XBF76" s="880"/>
      <c r="XBG76" s="880"/>
      <c r="XBH76" s="880"/>
      <c r="XBI76" s="880"/>
      <c r="XBJ76" s="880"/>
      <c r="XBK76" s="880"/>
      <c r="XBL76" s="880"/>
      <c r="XBM76" s="880"/>
      <c r="XBN76" s="880"/>
      <c r="XBO76" s="880"/>
      <c r="XBP76" s="880"/>
      <c r="XBQ76" s="880"/>
      <c r="XBR76" s="880"/>
      <c r="XBS76" s="880"/>
      <c r="XBT76" s="880"/>
      <c r="XBU76" s="880"/>
      <c r="XBV76" s="880"/>
      <c r="XBW76" s="880"/>
      <c r="XBX76" s="880"/>
      <c r="XBY76" s="880"/>
      <c r="XBZ76" s="880"/>
      <c r="XCA76" s="880"/>
      <c r="XCB76" s="880"/>
      <c r="XCC76" s="880"/>
      <c r="XCD76" s="880"/>
      <c r="XCE76" s="880"/>
      <c r="XCF76" s="880"/>
      <c r="XCG76" s="880"/>
      <c r="XCH76" s="880"/>
      <c r="XCI76" s="880"/>
      <c r="XCJ76" s="880"/>
      <c r="XCK76" s="880"/>
      <c r="XCL76" s="880"/>
      <c r="XCM76" s="880"/>
      <c r="XCN76" s="880"/>
      <c r="XCO76" s="880"/>
      <c r="XCP76" s="880"/>
      <c r="XCQ76" s="880"/>
      <c r="XCR76" s="880"/>
      <c r="XCS76" s="880"/>
      <c r="XCT76" s="880"/>
      <c r="XCU76" s="880"/>
      <c r="XCV76" s="880"/>
      <c r="XCW76" s="880"/>
      <c r="XCX76" s="880"/>
      <c r="XCY76" s="880"/>
      <c r="XCZ76" s="880"/>
      <c r="XDA76" s="880"/>
      <c r="XDB76" s="880"/>
      <c r="XDC76" s="880"/>
      <c r="XDD76" s="880"/>
      <c r="XDE76" s="880"/>
      <c r="XDF76" s="880"/>
      <c r="XDG76" s="880"/>
      <c r="XDH76" s="880"/>
      <c r="XDI76" s="880"/>
      <c r="XDJ76" s="880"/>
      <c r="XDK76" s="880"/>
      <c r="XDL76" s="880"/>
      <c r="XDM76" s="880"/>
      <c r="XDN76" s="880"/>
      <c r="XDO76" s="880"/>
      <c r="XDP76" s="880"/>
      <c r="XDQ76" s="880"/>
      <c r="XDR76" s="880"/>
      <c r="XDS76" s="880"/>
      <c r="XDT76" s="880"/>
      <c r="XDU76" s="880"/>
      <c r="XDV76" s="880"/>
      <c r="XDW76" s="880"/>
      <c r="XDX76" s="880"/>
      <c r="XDY76" s="880"/>
      <c r="XDZ76" s="880"/>
      <c r="XEA76" s="880"/>
      <c r="XEB76" s="880"/>
      <c r="XEC76" s="880"/>
      <c r="XED76" s="880"/>
      <c r="XEE76" s="880"/>
      <c r="XEF76" s="880"/>
      <c r="XEG76" s="880"/>
      <c r="XEH76" s="880"/>
      <c r="XEI76" s="880"/>
      <c r="XEJ76" s="880"/>
      <c r="XEK76" s="880"/>
      <c r="XEL76" s="880"/>
      <c r="XEM76" s="880"/>
      <c r="XEN76" s="880"/>
      <c r="XEO76" s="880"/>
      <c r="XEP76" s="880"/>
      <c r="XEQ76" s="880"/>
      <c r="XER76" s="880"/>
      <c r="XES76" s="880"/>
      <c r="XET76" s="880"/>
      <c r="XEU76" s="880"/>
      <c r="XEV76" s="880"/>
      <c r="XEW76" s="880"/>
      <c r="XEX76" s="880"/>
      <c r="XEY76" s="880"/>
      <c r="XEZ76" s="880"/>
      <c r="XFA76" s="880"/>
      <c r="XFB76" s="880"/>
      <c r="XFC76" s="880"/>
    </row>
    <row r="77" spans="1:1023 1025:2047 2049:3071 3073:4095 4097:5119 5121:6143 6145:7167 7169:8191 8193:9215 9217:10239 10241:11263 11265:12287 12289:13311 13313:14335 14337:15359 15361:16383" s="171" customFormat="1" ht="30" customHeight="1">
      <c r="A77" s="2601" t="s">
        <v>2772</v>
      </c>
      <c r="B77" s="2601"/>
      <c r="C77" s="2601"/>
      <c r="D77" s="2601"/>
      <c r="E77" s="2601"/>
      <c r="F77" s="2601"/>
      <c r="G77" s="2601"/>
      <c r="H77" s="2601"/>
      <c r="I77" s="2601"/>
      <c r="J77" s="2601"/>
      <c r="K77" s="2601"/>
      <c r="L77" s="2601"/>
      <c r="M77" s="2601"/>
      <c r="N77" s="2601"/>
      <c r="O77" s="2601"/>
      <c r="P77" s="2601"/>
      <c r="Q77" s="2601"/>
      <c r="R77" s="2601"/>
      <c r="S77" s="2601"/>
      <c r="T77" s="2601"/>
      <c r="U77" s="2601"/>
      <c r="V77" s="2601"/>
      <c r="W77" s="2601"/>
      <c r="X77" s="2601"/>
      <c r="Y77" s="2601"/>
      <c r="Z77" s="2601"/>
      <c r="AA77" s="2601"/>
      <c r="AB77" s="2601"/>
      <c r="AC77" s="2601"/>
      <c r="AD77" s="2601"/>
      <c r="AE77" s="2601"/>
      <c r="AF77" s="2601"/>
      <c r="AG77" s="2601"/>
      <c r="AH77" s="1154"/>
      <c r="AI77" s="1154"/>
      <c r="AJ77" s="1154"/>
      <c r="AK77" s="1154"/>
      <c r="AL77" s="1224"/>
      <c r="AM77" s="1224"/>
      <c r="AN77" s="1224"/>
      <c r="AO77" s="1224"/>
      <c r="AP77" s="1224"/>
      <c r="AQ77" s="1224"/>
      <c r="AR77" s="1224"/>
      <c r="AS77" s="1224"/>
      <c r="AT77" s="1224"/>
      <c r="AU77" s="1224"/>
      <c r="AV77" s="1224"/>
      <c r="AW77" s="1224"/>
      <c r="AX77" s="1224"/>
      <c r="AY77" s="1224"/>
      <c r="AZ77" s="1224"/>
      <c r="BA77" s="1224"/>
      <c r="BB77" s="1224"/>
      <c r="BC77" s="1224"/>
      <c r="BD77" s="1224"/>
      <c r="BE77" s="1224"/>
      <c r="BF77" s="1224"/>
      <c r="BG77" s="1224"/>
      <c r="BH77" s="1224"/>
      <c r="BI77" s="1224"/>
      <c r="BJ77" s="1224"/>
      <c r="BK77" s="1224"/>
      <c r="BL77" s="1224"/>
      <c r="BM77" s="1224"/>
      <c r="BN77" s="1224"/>
      <c r="BO77" s="1224"/>
      <c r="BP77" s="1224"/>
      <c r="BQ77" s="1224"/>
      <c r="BR77" s="1224"/>
      <c r="BS77" s="1224"/>
      <c r="BT77" s="1224"/>
      <c r="BU77" s="1224"/>
      <c r="BV77" s="1224"/>
      <c r="BW77" s="1224"/>
      <c r="BX77" s="1224"/>
      <c r="BY77" s="1224"/>
      <c r="BZ77" s="1224"/>
      <c r="CA77" s="1224"/>
      <c r="CB77" s="1224"/>
      <c r="CC77" s="1224"/>
      <c r="CD77" s="1224"/>
      <c r="CE77" s="1224"/>
      <c r="CF77" s="1224"/>
      <c r="CG77" s="1224"/>
      <c r="CH77" s="1224"/>
      <c r="CI77" s="1224"/>
      <c r="CJ77" s="1224"/>
      <c r="CK77" s="1224"/>
      <c r="CL77" s="1224"/>
      <c r="CM77" s="1224"/>
      <c r="CN77" s="1224"/>
      <c r="CO77" s="1224"/>
      <c r="CP77" s="1224"/>
      <c r="CQ77" s="1224"/>
      <c r="CR77" s="1224"/>
      <c r="CS77" s="1224"/>
      <c r="CT77" s="1224"/>
      <c r="CU77" s="1224"/>
      <c r="CV77" s="1224"/>
      <c r="CW77" s="1224"/>
      <c r="CX77" s="1224"/>
      <c r="CY77" s="1224"/>
      <c r="CZ77" s="1224"/>
      <c r="DA77" s="1224"/>
      <c r="DB77" s="1224"/>
      <c r="DC77" s="1224"/>
      <c r="DD77" s="1224"/>
      <c r="DE77" s="1224"/>
      <c r="DF77" s="1224"/>
      <c r="DG77" s="1224"/>
      <c r="DH77" s="1224"/>
      <c r="DI77" s="1224"/>
      <c r="DJ77" s="1224"/>
      <c r="DK77" s="1224"/>
      <c r="DL77" s="1224"/>
      <c r="DM77" s="1224"/>
      <c r="DN77" s="1224"/>
      <c r="DO77" s="1224"/>
      <c r="DP77" s="1224"/>
      <c r="DQ77" s="1224"/>
      <c r="DR77" s="1224"/>
      <c r="DS77" s="1224"/>
      <c r="DT77" s="1224"/>
      <c r="DU77" s="1224"/>
      <c r="DV77" s="1224"/>
      <c r="DW77" s="1224"/>
      <c r="DX77" s="1224"/>
      <c r="DY77" s="1224"/>
      <c r="DZ77" s="1224"/>
      <c r="EA77" s="1224"/>
      <c r="EB77" s="1224"/>
      <c r="EC77" s="1224"/>
      <c r="ED77" s="1224"/>
      <c r="EE77" s="1224"/>
      <c r="EF77" s="1224"/>
      <c r="EG77" s="1224"/>
      <c r="EH77" s="1224"/>
      <c r="EI77" s="1224"/>
      <c r="EJ77" s="1224"/>
      <c r="EK77" s="1224"/>
      <c r="EL77" s="1224"/>
      <c r="EM77" s="1224"/>
      <c r="EN77" s="1224"/>
      <c r="EO77" s="1224"/>
      <c r="EP77" s="1224"/>
      <c r="EQ77" s="1224"/>
      <c r="ER77" s="1224"/>
      <c r="ES77" s="1224"/>
      <c r="ET77" s="1224"/>
      <c r="EU77" s="1224"/>
      <c r="EV77" s="1224"/>
      <c r="EW77" s="1224"/>
      <c r="EX77" s="1224"/>
      <c r="EY77" s="1224"/>
      <c r="EZ77" s="1224"/>
      <c r="FA77" s="1224"/>
      <c r="FB77" s="1224"/>
      <c r="FC77" s="1224"/>
      <c r="FD77" s="1224"/>
      <c r="FE77" s="1224"/>
      <c r="FF77" s="1224"/>
      <c r="FG77" s="1224"/>
      <c r="FH77" s="1224"/>
      <c r="FI77" s="1224"/>
      <c r="FJ77" s="1224"/>
      <c r="FK77" s="1224"/>
      <c r="FL77" s="1224"/>
      <c r="FM77" s="1224"/>
      <c r="FN77" s="1224"/>
      <c r="FO77" s="1224"/>
      <c r="FP77" s="1224"/>
      <c r="FQ77" s="1224"/>
      <c r="FR77" s="1224"/>
      <c r="FS77" s="1224"/>
      <c r="FT77" s="1224"/>
      <c r="FU77" s="1224"/>
      <c r="FV77" s="1224"/>
      <c r="FW77" s="1224"/>
      <c r="FX77" s="1224"/>
      <c r="FY77" s="1224"/>
      <c r="FZ77" s="1224"/>
      <c r="GA77" s="1224"/>
      <c r="GB77" s="1224"/>
      <c r="GC77" s="1224"/>
      <c r="GD77" s="1224"/>
      <c r="GE77" s="1224"/>
      <c r="GF77" s="1224"/>
      <c r="GG77" s="1224"/>
      <c r="GH77" s="1224"/>
      <c r="GI77" s="1224"/>
      <c r="GJ77" s="1224"/>
      <c r="GK77" s="1224"/>
      <c r="GL77" s="1224"/>
      <c r="GM77" s="1224"/>
      <c r="GN77" s="1224"/>
      <c r="GO77" s="1224"/>
      <c r="GP77" s="1224"/>
      <c r="GQ77" s="1224"/>
      <c r="GR77" s="1224"/>
      <c r="GS77" s="1224"/>
      <c r="GT77" s="1224"/>
      <c r="GU77" s="1224"/>
      <c r="GV77" s="1224"/>
      <c r="GW77" s="1224"/>
      <c r="GX77" s="1224"/>
      <c r="GY77" s="1224"/>
      <c r="GZ77" s="1224"/>
      <c r="HA77" s="1224"/>
      <c r="HB77" s="1224"/>
      <c r="HC77" s="1224"/>
      <c r="HD77" s="1224"/>
      <c r="HE77" s="1224"/>
      <c r="HF77" s="1224"/>
      <c r="HG77" s="1224"/>
      <c r="HH77" s="1224"/>
      <c r="HI77" s="1224"/>
      <c r="HJ77" s="1224"/>
      <c r="HK77" s="1224"/>
      <c r="HL77" s="1224"/>
      <c r="HM77" s="1224"/>
      <c r="HN77" s="1224"/>
      <c r="HO77" s="1224"/>
      <c r="HP77" s="1224"/>
      <c r="HQ77" s="1224"/>
      <c r="HR77" s="1224"/>
      <c r="HS77" s="1224"/>
      <c r="HT77" s="1224"/>
      <c r="HU77" s="1224"/>
      <c r="HV77" s="1224"/>
      <c r="HW77" s="1224"/>
      <c r="HX77" s="1224"/>
      <c r="HY77" s="1224"/>
      <c r="HZ77" s="1224"/>
      <c r="IA77" s="1224"/>
      <c r="IB77" s="1224"/>
      <c r="IC77" s="1224"/>
      <c r="ID77" s="1224"/>
      <c r="IE77" s="1224"/>
      <c r="IF77" s="1224"/>
      <c r="IG77" s="1224"/>
      <c r="IH77" s="1224"/>
      <c r="II77" s="1224"/>
      <c r="IJ77" s="1224"/>
      <c r="IK77" s="1224"/>
      <c r="IL77" s="1224"/>
      <c r="IM77" s="1224"/>
      <c r="IN77" s="1224"/>
      <c r="IO77" s="1224"/>
      <c r="IP77" s="1224"/>
      <c r="IQ77" s="1224"/>
      <c r="IR77" s="1224"/>
      <c r="IS77" s="1224"/>
      <c r="IT77" s="1224"/>
      <c r="IU77" s="1224"/>
      <c r="IV77" s="1224"/>
      <c r="IW77" s="1224"/>
      <c r="IX77" s="1224"/>
      <c r="IY77" s="1224"/>
      <c r="IZ77" s="1224"/>
      <c r="JA77" s="1224"/>
      <c r="JB77" s="1224"/>
      <c r="JC77" s="1224"/>
      <c r="JD77" s="1224"/>
      <c r="JE77" s="1224"/>
      <c r="JF77" s="1224"/>
      <c r="JG77" s="1224"/>
      <c r="JH77" s="1224"/>
      <c r="JI77" s="1224"/>
      <c r="JJ77" s="1224"/>
      <c r="JK77" s="1224"/>
      <c r="JL77" s="1224"/>
      <c r="JM77" s="1224"/>
      <c r="JN77" s="1224"/>
      <c r="JO77" s="1224"/>
      <c r="JP77" s="1224"/>
      <c r="JQ77" s="1224"/>
      <c r="JR77" s="1224"/>
      <c r="JS77" s="1224"/>
      <c r="JT77" s="1224"/>
      <c r="JU77" s="1224"/>
      <c r="JV77" s="1224"/>
      <c r="JW77" s="1224"/>
      <c r="JX77" s="1224"/>
      <c r="JY77" s="1224"/>
      <c r="JZ77" s="1224"/>
      <c r="KA77" s="1224"/>
      <c r="KB77" s="1224"/>
      <c r="KC77" s="1224"/>
      <c r="KD77" s="1224"/>
      <c r="KE77" s="1224"/>
      <c r="KF77" s="1224"/>
      <c r="KG77" s="1224"/>
      <c r="KH77" s="1224"/>
      <c r="KI77" s="1224"/>
      <c r="KJ77" s="1224"/>
      <c r="KK77" s="1224"/>
      <c r="KL77" s="1224"/>
      <c r="KM77" s="1224"/>
      <c r="KN77" s="1224"/>
      <c r="KO77" s="1224"/>
      <c r="KP77" s="1224"/>
      <c r="KQ77" s="1224"/>
      <c r="KR77" s="1224"/>
      <c r="KS77" s="1224"/>
      <c r="KT77" s="1224"/>
      <c r="KU77" s="1224"/>
      <c r="KV77" s="1224"/>
      <c r="KW77" s="1224"/>
      <c r="KX77" s="1224"/>
      <c r="KY77" s="1224"/>
      <c r="KZ77" s="1224"/>
      <c r="LA77" s="1224"/>
      <c r="LB77" s="1224"/>
      <c r="LC77" s="1224"/>
      <c r="LD77" s="1224"/>
      <c r="LE77" s="1224"/>
      <c r="LF77" s="1224"/>
      <c r="LG77" s="1224"/>
      <c r="LH77" s="1224"/>
      <c r="LI77" s="1224"/>
      <c r="LJ77" s="1224"/>
      <c r="LK77" s="1224"/>
      <c r="LL77" s="1224"/>
      <c r="LM77" s="1224"/>
      <c r="LN77" s="1224"/>
      <c r="LO77" s="1224"/>
      <c r="LP77" s="1224"/>
      <c r="LQ77" s="1224"/>
      <c r="LR77" s="1224"/>
      <c r="LS77" s="1224"/>
      <c r="LT77" s="1224"/>
      <c r="LU77" s="1224"/>
      <c r="LV77" s="1224"/>
      <c r="LW77" s="1224"/>
      <c r="LX77" s="1224"/>
      <c r="LY77" s="1224"/>
      <c r="LZ77" s="1224"/>
      <c r="MA77" s="1224"/>
      <c r="MB77" s="1224"/>
      <c r="MC77" s="1224"/>
      <c r="MD77" s="1224"/>
      <c r="ME77" s="1224"/>
      <c r="MF77" s="1224"/>
      <c r="MG77" s="1224"/>
      <c r="MH77" s="1224"/>
      <c r="MI77" s="1224"/>
      <c r="MJ77" s="1224"/>
      <c r="MK77" s="1224"/>
      <c r="ML77" s="1224"/>
      <c r="MM77" s="1224"/>
      <c r="MN77" s="1224"/>
      <c r="MO77" s="1224"/>
      <c r="MP77" s="1224"/>
      <c r="MQ77" s="1224"/>
      <c r="MR77" s="1224"/>
      <c r="MS77" s="1224"/>
      <c r="MT77" s="1224"/>
      <c r="MU77" s="1224"/>
      <c r="MV77" s="1224"/>
      <c r="MW77" s="1224"/>
      <c r="MX77" s="1224"/>
      <c r="MY77" s="1224"/>
      <c r="MZ77" s="1224"/>
      <c r="NA77" s="1224"/>
      <c r="NB77" s="1224"/>
      <c r="NC77" s="1224"/>
      <c r="ND77" s="1224"/>
      <c r="NE77" s="1224"/>
      <c r="NF77" s="1224"/>
      <c r="NG77" s="1224"/>
      <c r="NH77" s="1224"/>
      <c r="NI77" s="1224"/>
      <c r="NJ77" s="1224"/>
      <c r="NK77" s="1224"/>
      <c r="NL77" s="1224"/>
      <c r="NM77" s="1224"/>
      <c r="NN77" s="1224"/>
      <c r="NO77" s="1224"/>
      <c r="NP77" s="1224"/>
      <c r="NQ77" s="1224"/>
      <c r="NR77" s="1224"/>
      <c r="NS77" s="1224"/>
      <c r="NT77" s="1224"/>
      <c r="NU77" s="1224"/>
      <c r="NV77" s="1224"/>
      <c r="NW77" s="1224"/>
      <c r="NX77" s="1224"/>
      <c r="NY77" s="1224"/>
      <c r="NZ77" s="1224"/>
      <c r="OA77" s="1224"/>
      <c r="OB77" s="1224"/>
      <c r="OC77" s="1224"/>
      <c r="OD77" s="1224"/>
      <c r="OE77" s="1224"/>
      <c r="OF77" s="1224"/>
      <c r="OG77" s="1224"/>
      <c r="OH77" s="1224"/>
      <c r="OI77" s="1224"/>
      <c r="OJ77" s="1224"/>
      <c r="OK77" s="1224"/>
      <c r="OL77" s="1224"/>
      <c r="OM77" s="1224"/>
      <c r="ON77" s="1224"/>
      <c r="OO77" s="1224"/>
      <c r="OP77" s="1224"/>
      <c r="OQ77" s="1224"/>
      <c r="OR77" s="1224"/>
      <c r="OS77" s="1224"/>
      <c r="OT77" s="1224"/>
      <c r="OU77" s="1224"/>
      <c r="OV77" s="1224"/>
      <c r="OW77" s="1224"/>
      <c r="OX77" s="1224"/>
      <c r="OY77" s="1224"/>
      <c r="OZ77" s="1224"/>
      <c r="PA77" s="1224"/>
      <c r="PB77" s="1224"/>
      <c r="PC77" s="1224"/>
      <c r="PD77" s="1224"/>
      <c r="PE77" s="1224"/>
      <c r="PF77" s="1224"/>
      <c r="PG77" s="1224"/>
      <c r="PH77" s="1224"/>
      <c r="PI77" s="1224"/>
      <c r="PJ77" s="1224"/>
      <c r="PK77" s="1224"/>
      <c r="PL77" s="1224"/>
      <c r="PM77" s="1224"/>
      <c r="PN77" s="1224"/>
      <c r="PO77" s="1224"/>
      <c r="PP77" s="1224"/>
      <c r="PQ77" s="1224"/>
      <c r="PR77" s="1224"/>
      <c r="PS77" s="1224"/>
      <c r="PT77" s="1224"/>
      <c r="PU77" s="1224"/>
      <c r="PV77" s="1224"/>
      <c r="PW77" s="1224"/>
      <c r="PX77" s="1224"/>
      <c r="PY77" s="1224"/>
      <c r="PZ77" s="1224"/>
      <c r="QA77" s="1224"/>
      <c r="QB77" s="1224"/>
      <c r="QC77" s="1224"/>
      <c r="QD77" s="1224"/>
      <c r="QE77" s="1224"/>
      <c r="QF77" s="1224"/>
      <c r="QG77" s="1224"/>
      <c r="QH77" s="1224"/>
      <c r="QI77" s="1224"/>
      <c r="QJ77" s="1224"/>
      <c r="QK77" s="1224"/>
      <c r="QL77" s="1224"/>
      <c r="QM77" s="1224"/>
      <c r="QN77" s="1224"/>
      <c r="QO77" s="1224"/>
      <c r="QP77" s="1224"/>
      <c r="QQ77" s="1224"/>
      <c r="QR77" s="1224"/>
      <c r="QS77" s="1224"/>
      <c r="QT77" s="1224"/>
      <c r="QU77" s="1224"/>
      <c r="QV77" s="1224"/>
      <c r="QW77" s="1224"/>
      <c r="QX77" s="1224"/>
      <c r="QY77" s="1224"/>
      <c r="QZ77" s="1224"/>
      <c r="RA77" s="1224"/>
      <c r="RB77" s="1224"/>
      <c r="RC77" s="1224"/>
      <c r="RD77" s="1224"/>
      <c r="RE77" s="1224"/>
      <c r="RF77" s="1224"/>
      <c r="RG77" s="1224"/>
      <c r="RH77" s="1224"/>
      <c r="RI77" s="1224"/>
      <c r="RJ77" s="1224"/>
      <c r="RK77" s="1224"/>
      <c r="RL77" s="1224"/>
      <c r="RM77" s="1224"/>
      <c r="RN77" s="1224"/>
      <c r="RO77" s="1224"/>
      <c r="RP77" s="1224"/>
      <c r="RQ77" s="1224"/>
      <c r="RR77" s="1224"/>
      <c r="RS77" s="1224"/>
      <c r="RT77" s="1224"/>
      <c r="RU77" s="1224"/>
      <c r="RV77" s="1224"/>
      <c r="RW77" s="1224"/>
      <c r="RX77" s="1224"/>
      <c r="RY77" s="1224"/>
      <c r="RZ77" s="1224"/>
      <c r="SA77" s="1224"/>
      <c r="SB77" s="1224"/>
      <c r="SC77" s="1224"/>
      <c r="SD77" s="1224"/>
      <c r="SE77" s="1224"/>
      <c r="SF77" s="1224"/>
      <c r="SG77" s="1224"/>
      <c r="SH77" s="1224"/>
      <c r="SI77" s="1224"/>
      <c r="SJ77" s="1224"/>
      <c r="SK77" s="1224"/>
      <c r="SL77" s="1224"/>
      <c r="SM77" s="1224"/>
      <c r="SN77" s="1224"/>
      <c r="SO77" s="1224"/>
      <c r="SP77" s="1224"/>
      <c r="SQ77" s="1224"/>
      <c r="SR77" s="1224"/>
      <c r="SS77" s="1224"/>
      <c r="ST77" s="1224"/>
      <c r="SU77" s="1224"/>
      <c r="SV77" s="1224"/>
      <c r="SW77" s="1224"/>
      <c r="SX77" s="1224"/>
      <c r="SY77" s="1224"/>
      <c r="SZ77" s="1224"/>
      <c r="TA77" s="1224"/>
      <c r="TB77" s="1224"/>
      <c r="TC77" s="1224"/>
      <c r="TD77" s="1224"/>
      <c r="TE77" s="1224"/>
      <c r="TF77" s="1224"/>
      <c r="TG77" s="1224"/>
      <c r="TH77" s="1224"/>
      <c r="TI77" s="1224"/>
      <c r="TJ77" s="1224"/>
      <c r="TK77" s="1224"/>
      <c r="TL77" s="1224"/>
      <c r="TM77" s="1224"/>
      <c r="TN77" s="1224"/>
      <c r="TO77" s="1224"/>
      <c r="TP77" s="1224"/>
      <c r="TQ77" s="1224"/>
      <c r="TR77" s="1224"/>
      <c r="TS77" s="1224"/>
      <c r="TT77" s="1224"/>
      <c r="TU77" s="1224"/>
      <c r="TV77" s="1224"/>
      <c r="TW77" s="1224"/>
      <c r="TX77" s="1224"/>
      <c r="TY77" s="1224"/>
      <c r="TZ77" s="1224"/>
      <c r="UA77" s="1224"/>
      <c r="UB77" s="1224"/>
      <c r="UC77" s="1224"/>
      <c r="UD77" s="1224"/>
      <c r="UE77" s="1224"/>
      <c r="UF77" s="1224"/>
      <c r="UG77" s="1224"/>
      <c r="UH77" s="1224"/>
      <c r="UI77" s="1224"/>
      <c r="UJ77" s="1224"/>
      <c r="UK77" s="1224"/>
      <c r="UL77" s="1224"/>
      <c r="UM77" s="1224"/>
      <c r="UN77" s="1224"/>
      <c r="UO77" s="1224"/>
      <c r="UP77" s="1224"/>
      <c r="UQ77" s="1224"/>
      <c r="UR77" s="1224"/>
      <c r="US77" s="1224"/>
      <c r="UT77" s="1224"/>
      <c r="UU77" s="1224"/>
      <c r="UV77" s="1224"/>
      <c r="UW77" s="1224"/>
      <c r="UX77" s="1224"/>
      <c r="UY77" s="1224"/>
      <c r="UZ77" s="1224"/>
      <c r="VA77" s="1224"/>
      <c r="VB77" s="1224"/>
      <c r="VC77" s="1224"/>
      <c r="VD77" s="1224"/>
      <c r="VE77" s="1224"/>
      <c r="VF77" s="1224"/>
      <c r="VG77" s="1224"/>
      <c r="VH77" s="1224"/>
      <c r="VI77" s="1224"/>
      <c r="VJ77" s="1224"/>
      <c r="VK77" s="1224"/>
      <c r="VL77" s="1224"/>
      <c r="VM77" s="1224"/>
      <c r="VN77" s="1224"/>
      <c r="VO77" s="1224"/>
      <c r="VP77" s="1224"/>
      <c r="VQ77" s="1224"/>
      <c r="VR77" s="1224"/>
      <c r="VS77" s="1224"/>
      <c r="VT77" s="1224"/>
      <c r="VU77" s="1224"/>
      <c r="VV77" s="1224"/>
      <c r="VW77" s="1224"/>
      <c r="VX77" s="1224"/>
      <c r="VY77" s="1224"/>
      <c r="VZ77" s="1224"/>
      <c r="WA77" s="1224"/>
      <c r="WB77" s="1224"/>
      <c r="WC77" s="1224"/>
      <c r="WD77" s="1224"/>
      <c r="WE77" s="1224"/>
      <c r="WF77" s="1224"/>
      <c r="WG77" s="1224"/>
      <c r="WH77" s="1224"/>
      <c r="WI77" s="1224"/>
      <c r="WJ77" s="1224"/>
      <c r="WK77" s="1224"/>
      <c r="WL77" s="1224"/>
      <c r="WM77" s="1224"/>
      <c r="WN77" s="1224"/>
      <c r="WO77" s="1224"/>
      <c r="WP77" s="1224"/>
      <c r="WQ77" s="1224"/>
      <c r="WR77" s="1224"/>
      <c r="WS77" s="1224"/>
      <c r="WT77" s="1224"/>
      <c r="WU77" s="1224"/>
      <c r="WV77" s="1224"/>
      <c r="WW77" s="1224"/>
      <c r="WX77" s="1224"/>
      <c r="WY77" s="1224"/>
      <c r="WZ77" s="1224"/>
      <c r="XA77" s="1224"/>
      <c r="XB77" s="1224"/>
      <c r="XC77" s="1224"/>
      <c r="XD77" s="1224"/>
      <c r="XE77" s="1224"/>
      <c r="XF77" s="1224"/>
      <c r="XG77" s="1224"/>
      <c r="XH77" s="1224"/>
      <c r="XI77" s="1224"/>
      <c r="XJ77" s="1224"/>
      <c r="XK77" s="1224"/>
      <c r="XL77" s="1224"/>
      <c r="XM77" s="1224"/>
      <c r="XN77" s="1224"/>
      <c r="XO77" s="1224"/>
      <c r="XP77" s="1224"/>
      <c r="XQ77" s="1224"/>
      <c r="XR77" s="1224"/>
      <c r="XS77" s="1224"/>
      <c r="XT77" s="1224"/>
      <c r="XU77" s="1224"/>
      <c r="XV77" s="1224"/>
      <c r="XW77" s="1224"/>
      <c r="XX77" s="1224"/>
      <c r="XY77" s="1224"/>
      <c r="XZ77" s="1224"/>
      <c r="YA77" s="1224"/>
      <c r="YB77" s="1224"/>
      <c r="YC77" s="1224"/>
      <c r="YD77" s="1224"/>
      <c r="YE77" s="1224"/>
      <c r="YF77" s="1224"/>
      <c r="YG77" s="1224"/>
      <c r="YH77" s="1224"/>
      <c r="YI77" s="1224"/>
      <c r="YJ77" s="1224"/>
      <c r="YK77" s="1224"/>
      <c r="YL77" s="1224"/>
      <c r="YM77" s="1224"/>
      <c r="YN77" s="1224"/>
      <c r="YO77" s="1224"/>
      <c r="YP77" s="1224"/>
      <c r="YQ77" s="1224"/>
      <c r="YR77" s="1224"/>
      <c r="YS77" s="1224"/>
      <c r="YT77" s="1224"/>
      <c r="YU77" s="1224"/>
      <c r="YV77" s="1224"/>
      <c r="YW77" s="1224"/>
      <c r="YX77" s="1224"/>
      <c r="YY77" s="1224"/>
      <c r="YZ77" s="1224"/>
      <c r="ZA77" s="1224"/>
      <c r="ZB77" s="1224"/>
      <c r="ZC77" s="1224"/>
      <c r="ZD77" s="1224"/>
      <c r="ZE77" s="1224"/>
      <c r="ZF77" s="1224"/>
      <c r="ZG77" s="1224"/>
      <c r="ZH77" s="1224"/>
      <c r="ZI77" s="1224"/>
      <c r="ZJ77" s="1224"/>
      <c r="ZK77" s="1224"/>
      <c r="ZL77" s="1224"/>
      <c r="ZM77" s="1224"/>
      <c r="ZN77" s="1224"/>
      <c r="ZO77" s="1224"/>
      <c r="ZP77" s="1224"/>
      <c r="ZQ77" s="1224"/>
      <c r="ZR77" s="1224"/>
      <c r="ZS77" s="1224"/>
      <c r="ZT77" s="1224"/>
      <c r="ZU77" s="1224"/>
      <c r="ZV77" s="1224"/>
      <c r="ZW77" s="1224"/>
      <c r="ZX77" s="1224"/>
      <c r="ZY77" s="1224"/>
      <c r="ZZ77" s="1224"/>
      <c r="AAA77" s="1224"/>
      <c r="AAB77" s="1224"/>
      <c r="AAC77" s="1224"/>
      <c r="AAD77" s="1224"/>
      <c r="AAE77" s="1224"/>
      <c r="AAF77" s="1224"/>
      <c r="AAG77" s="1224"/>
      <c r="AAH77" s="1224"/>
      <c r="AAI77" s="1224"/>
      <c r="AAJ77" s="1224"/>
      <c r="AAK77" s="1224"/>
      <c r="AAL77" s="1224"/>
      <c r="AAM77" s="1224"/>
      <c r="AAN77" s="1224"/>
      <c r="AAO77" s="1224"/>
      <c r="AAP77" s="1224"/>
      <c r="AAQ77" s="1224"/>
      <c r="AAR77" s="1224"/>
      <c r="AAS77" s="1224"/>
      <c r="AAT77" s="1224"/>
      <c r="AAU77" s="1224"/>
      <c r="AAV77" s="1224"/>
      <c r="AAW77" s="1224"/>
      <c r="AAX77" s="1224"/>
      <c r="AAY77" s="1224"/>
      <c r="AAZ77" s="1224"/>
      <c r="ABA77" s="1224"/>
      <c r="ABB77" s="1224"/>
      <c r="ABC77" s="1224"/>
      <c r="ABD77" s="1224"/>
      <c r="ABE77" s="1224"/>
      <c r="ABF77" s="1224"/>
      <c r="ABG77" s="1224"/>
      <c r="ABH77" s="1224"/>
      <c r="ABI77" s="1224"/>
      <c r="ABJ77" s="1224"/>
      <c r="ABK77" s="1224"/>
      <c r="ABL77" s="1224"/>
      <c r="ABM77" s="1224"/>
      <c r="ABN77" s="1224"/>
      <c r="ABO77" s="1224"/>
      <c r="ABP77" s="1224"/>
      <c r="ABQ77" s="1224"/>
      <c r="ABR77" s="1224"/>
      <c r="ABS77" s="1224"/>
      <c r="ABT77" s="1224"/>
      <c r="ABU77" s="1224"/>
      <c r="ABV77" s="1224"/>
      <c r="ABW77" s="1224"/>
      <c r="ABX77" s="1224"/>
      <c r="ABY77" s="1224"/>
      <c r="ABZ77" s="1224"/>
      <c r="ACA77" s="1224"/>
      <c r="ACB77" s="1224"/>
      <c r="ACC77" s="1224"/>
      <c r="ACD77" s="1224"/>
      <c r="ACE77" s="1224"/>
      <c r="ACF77" s="1224"/>
      <c r="ACG77" s="1224"/>
      <c r="ACH77" s="1224"/>
      <c r="ACI77" s="1224"/>
      <c r="ACJ77" s="1224"/>
      <c r="ACK77" s="1224"/>
      <c r="ACL77" s="1224"/>
      <c r="ACM77" s="1224"/>
      <c r="ACN77" s="1224"/>
      <c r="ACO77" s="1224"/>
      <c r="ACP77" s="1224"/>
      <c r="ACQ77" s="1224"/>
      <c r="ACR77" s="1224"/>
      <c r="ACS77" s="1224"/>
      <c r="ACT77" s="1224"/>
      <c r="ACU77" s="1224"/>
      <c r="ACV77" s="1224"/>
      <c r="ACW77" s="1224"/>
      <c r="ACX77" s="1224"/>
      <c r="ACY77" s="1224"/>
      <c r="ACZ77" s="1224"/>
      <c r="ADA77" s="1224"/>
      <c r="ADB77" s="1224"/>
      <c r="ADC77" s="1224"/>
      <c r="ADD77" s="1224"/>
      <c r="ADE77" s="1224"/>
      <c r="ADF77" s="1224"/>
      <c r="ADG77" s="1224"/>
      <c r="ADH77" s="1224"/>
      <c r="ADI77" s="1224"/>
      <c r="ADJ77" s="1224"/>
      <c r="ADK77" s="1224"/>
      <c r="ADL77" s="1224"/>
      <c r="ADM77" s="1224"/>
      <c r="ADN77" s="1224"/>
      <c r="ADO77" s="1224"/>
      <c r="ADP77" s="1224"/>
      <c r="ADQ77" s="1224"/>
      <c r="ADR77" s="1224"/>
      <c r="ADS77" s="1224"/>
      <c r="ADT77" s="1224"/>
      <c r="ADU77" s="1224"/>
      <c r="ADV77" s="1224"/>
      <c r="ADW77" s="1224"/>
      <c r="ADX77" s="1224"/>
      <c r="ADY77" s="1224"/>
      <c r="ADZ77" s="1224"/>
      <c r="AEA77" s="1224"/>
      <c r="AEB77" s="1224"/>
      <c r="AEC77" s="1224"/>
      <c r="AED77" s="1224"/>
      <c r="AEE77" s="1224"/>
      <c r="AEF77" s="1224"/>
      <c r="AEG77" s="1224"/>
      <c r="AEH77" s="1224"/>
      <c r="AEI77" s="1224"/>
      <c r="AEJ77" s="1224"/>
      <c r="AEK77" s="1224"/>
      <c r="AEL77" s="1224"/>
      <c r="AEM77" s="1224"/>
      <c r="AEN77" s="1224"/>
      <c r="AEO77" s="1224"/>
      <c r="AEP77" s="1224"/>
      <c r="AEQ77" s="1224"/>
      <c r="AER77" s="1224"/>
      <c r="AES77" s="1224"/>
      <c r="AET77" s="1224"/>
      <c r="AEU77" s="1224"/>
      <c r="AEV77" s="1224"/>
      <c r="AEW77" s="1224"/>
      <c r="AEX77" s="1224"/>
      <c r="AEY77" s="1224"/>
      <c r="AEZ77" s="1224"/>
      <c r="AFA77" s="1224"/>
      <c r="AFB77" s="1224"/>
      <c r="AFC77" s="1224"/>
      <c r="AFD77" s="1224"/>
      <c r="AFE77" s="1224"/>
      <c r="AFF77" s="1224"/>
      <c r="AFG77" s="1224"/>
      <c r="AFH77" s="1224"/>
      <c r="AFI77" s="1224"/>
      <c r="AFJ77" s="1224"/>
      <c r="AFK77" s="1224"/>
      <c r="AFL77" s="1224"/>
      <c r="AFM77" s="1224"/>
      <c r="AFN77" s="1224"/>
      <c r="AFO77" s="1224"/>
      <c r="AFP77" s="1224"/>
      <c r="AFQ77" s="1224"/>
      <c r="AFR77" s="1224"/>
      <c r="AFS77" s="1224"/>
      <c r="AFT77" s="1224"/>
      <c r="AFU77" s="1224"/>
      <c r="AFV77" s="1224"/>
      <c r="AFW77" s="1224"/>
      <c r="AFX77" s="1224"/>
      <c r="AFY77" s="1224"/>
      <c r="AFZ77" s="1224"/>
      <c r="AGA77" s="1224"/>
      <c r="AGB77" s="1224"/>
      <c r="AGC77" s="1224"/>
      <c r="AGD77" s="1224"/>
      <c r="AGE77" s="1224"/>
      <c r="AGF77" s="1224"/>
      <c r="AGG77" s="1224"/>
      <c r="AGH77" s="1224"/>
      <c r="AGI77" s="1224"/>
      <c r="AGJ77" s="1224"/>
      <c r="AGK77" s="1224"/>
      <c r="AGL77" s="1224"/>
      <c r="AGM77" s="1224"/>
      <c r="AGN77" s="1224"/>
      <c r="AGO77" s="1224"/>
      <c r="AGP77" s="1224"/>
      <c r="AGQ77" s="1224"/>
      <c r="AGR77" s="1224"/>
      <c r="AGS77" s="1224"/>
      <c r="AGT77" s="1224"/>
      <c r="AGU77" s="1224"/>
      <c r="AGV77" s="1224"/>
      <c r="AGW77" s="1224"/>
      <c r="AGX77" s="1224"/>
      <c r="AGY77" s="1224"/>
      <c r="AGZ77" s="1224"/>
      <c r="AHA77" s="1224"/>
      <c r="AHB77" s="1224"/>
      <c r="AHC77" s="1224"/>
      <c r="AHD77" s="1224"/>
      <c r="AHE77" s="1224"/>
      <c r="AHF77" s="1224"/>
      <c r="AHG77" s="1224"/>
      <c r="AHH77" s="1224"/>
      <c r="AHI77" s="1224"/>
      <c r="AHJ77" s="1224"/>
      <c r="AHK77" s="1224"/>
      <c r="AHL77" s="1224"/>
      <c r="AHM77" s="1224"/>
      <c r="AHN77" s="1224"/>
      <c r="AHO77" s="1224"/>
      <c r="AHP77" s="1224"/>
      <c r="AHQ77" s="1224"/>
      <c r="AHR77" s="1224"/>
      <c r="AHS77" s="1224"/>
      <c r="AHT77" s="1224"/>
      <c r="AHU77" s="1224"/>
      <c r="AHV77" s="1224"/>
      <c r="AHW77" s="1224"/>
      <c r="AHX77" s="1224"/>
      <c r="AHY77" s="1224"/>
      <c r="AHZ77" s="1224"/>
      <c r="AIA77" s="1224"/>
      <c r="AIB77" s="1224"/>
      <c r="AIC77" s="1224"/>
      <c r="AID77" s="1224"/>
      <c r="AIE77" s="1224"/>
      <c r="AIF77" s="1224"/>
      <c r="AIG77" s="1224"/>
      <c r="AIH77" s="1224"/>
      <c r="AII77" s="1224"/>
      <c r="AIJ77" s="1224"/>
      <c r="AIK77" s="1224"/>
      <c r="AIL77" s="1224"/>
      <c r="AIM77" s="1224"/>
      <c r="AIN77" s="1224"/>
      <c r="AIO77" s="1224"/>
      <c r="AIP77" s="1224"/>
      <c r="AIQ77" s="1224"/>
      <c r="AIR77" s="1224"/>
      <c r="AIS77" s="1224"/>
      <c r="AIT77" s="1224"/>
      <c r="AIU77" s="1224"/>
      <c r="AIV77" s="1224"/>
      <c r="AIW77" s="1224"/>
      <c r="AIX77" s="1224"/>
      <c r="AIY77" s="1224"/>
      <c r="AIZ77" s="1224"/>
      <c r="AJA77" s="1224"/>
      <c r="AJB77" s="1224"/>
      <c r="AJC77" s="1224"/>
      <c r="AJD77" s="1224"/>
      <c r="AJE77" s="1224"/>
      <c r="AJF77" s="1224"/>
      <c r="AJG77" s="1224"/>
      <c r="AJH77" s="1224"/>
      <c r="AJI77" s="1224"/>
      <c r="AJJ77" s="1224"/>
      <c r="AJK77" s="1224"/>
      <c r="AJL77" s="1224"/>
      <c r="AJM77" s="1224"/>
      <c r="AJN77" s="1224"/>
      <c r="AJO77" s="1224"/>
      <c r="AJP77" s="1224"/>
      <c r="AJQ77" s="1224"/>
      <c r="AJR77" s="1224"/>
      <c r="AJS77" s="1224"/>
      <c r="AJT77" s="1224"/>
      <c r="AJU77" s="1224"/>
      <c r="AJV77" s="1224"/>
      <c r="AJW77" s="1224"/>
      <c r="AJX77" s="1224"/>
      <c r="AJY77" s="1224"/>
      <c r="AJZ77" s="1224"/>
      <c r="AKA77" s="1224"/>
      <c r="AKB77" s="1224"/>
      <c r="AKC77" s="1224"/>
      <c r="AKD77" s="1224"/>
      <c r="AKE77" s="1224"/>
      <c r="AKF77" s="1224"/>
      <c r="AKG77" s="1224"/>
      <c r="AKH77" s="1224"/>
      <c r="AKI77" s="1224"/>
      <c r="AKJ77" s="1224"/>
      <c r="AKK77" s="1224"/>
      <c r="AKL77" s="1224"/>
      <c r="AKM77" s="1224"/>
      <c r="AKN77" s="1224"/>
      <c r="AKO77" s="1224"/>
      <c r="AKP77" s="1224"/>
      <c r="AKQ77" s="1224"/>
      <c r="AKR77" s="1224"/>
      <c r="AKS77" s="1224"/>
      <c r="AKT77" s="1224"/>
      <c r="AKU77" s="1224"/>
      <c r="AKV77" s="1224"/>
      <c r="AKW77" s="1224"/>
      <c r="AKX77" s="1224"/>
      <c r="AKY77" s="1224"/>
      <c r="AKZ77" s="1224"/>
      <c r="ALA77" s="1224"/>
      <c r="ALB77" s="1224"/>
      <c r="ALC77" s="1224"/>
      <c r="ALD77" s="1224"/>
      <c r="ALE77" s="1224"/>
      <c r="ALF77" s="1224"/>
      <c r="ALG77" s="1224"/>
      <c r="ALH77" s="1224"/>
      <c r="ALI77" s="1224"/>
      <c r="ALJ77" s="1224"/>
      <c r="ALK77" s="1224"/>
      <c r="ALL77" s="1224"/>
      <c r="ALM77" s="1224"/>
      <c r="ALN77" s="1224"/>
      <c r="ALO77" s="1224"/>
      <c r="ALP77" s="1224"/>
      <c r="ALQ77" s="1224"/>
      <c r="ALR77" s="1224"/>
      <c r="ALS77" s="1224"/>
      <c r="ALT77" s="1224"/>
      <c r="ALU77" s="1224"/>
      <c r="ALV77" s="1224"/>
      <c r="ALW77" s="1224"/>
      <c r="ALX77" s="1224"/>
      <c r="ALY77" s="1224"/>
      <c r="ALZ77" s="1224"/>
      <c r="AMA77" s="1224"/>
      <c r="AMB77" s="1224"/>
      <c r="AMC77" s="1224"/>
      <c r="AMD77" s="1224"/>
      <c r="AME77" s="1224"/>
      <c r="AMF77" s="1224"/>
      <c r="AMG77" s="1224"/>
      <c r="AMH77" s="1224"/>
      <c r="AMI77" s="1224"/>
      <c r="AMK77" s="1224"/>
      <c r="AML77" s="1224"/>
      <c r="AMM77" s="1224"/>
      <c r="AMN77" s="1224"/>
      <c r="AMO77" s="1224"/>
      <c r="AMP77" s="1224"/>
      <c r="AMQ77" s="1224"/>
      <c r="AMR77" s="1224"/>
      <c r="AMS77" s="1224"/>
      <c r="AMT77" s="1224"/>
      <c r="AMU77" s="1224"/>
      <c r="AMV77" s="1224"/>
      <c r="AMW77" s="1224"/>
      <c r="AMX77" s="1224"/>
      <c r="AMY77" s="1224"/>
      <c r="AMZ77" s="1224"/>
      <c r="ANA77" s="1224"/>
      <c r="ANB77" s="1224"/>
      <c r="ANC77" s="1224"/>
      <c r="AND77" s="1224"/>
      <c r="ANE77" s="1224"/>
      <c r="ANF77" s="1224"/>
      <c r="ANG77" s="1224"/>
      <c r="ANH77" s="1224"/>
      <c r="ANI77" s="1224"/>
      <c r="ANJ77" s="1224"/>
      <c r="ANK77" s="1224"/>
      <c r="ANL77" s="1224"/>
      <c r="ANM77" s="1224"/>
      <c r="ANN77" s="1224"/>
      <c r="ANO77" s="1224"/>
      <c r="ANP77" s="1224"/>
      <c r="ANQ77" s="1224"/>
      <c r="ANR77" s="1224"/>
      <c r="ANS77" s="1224"/>
      <c r="ANT77" s="1224"/>
      <c r="ANU77" s="1224"/>
      <c r="ANV77" s="1224"/>
      <c r="ANW77" s="1224"/>
      <c r="ANX77" s="1224"/>
      <c r="ANY77" s="1224"/>
      <c r="ANZ77" s="1224"/>
      <c r="AOA77" s="1224"/>
      <c r="AOB77" s="1224"/>
      <c r="AOC77" s="1224"/>
      <c r="AOD77" s="1224"/>
      <c r="AOE77" s="1224"/>
      <c r="AOF77" s="1224"/>
      <c r="AOG77" s="1224"/>
      <c r="AOH77" s="1224"/>
      <c r="AOI77" s="1224"/>
      <c r="AOJ77" s="1224"/>
      <c r="AOK77" s="1224"/>
      <c r="AOL77" s="1224"/>
      <c r="AOM77" s="1224"/>
      <c r="AON77" s="1224"/>
      <c r="AOO77" s="1224"/>
      <c r="AOP77" s="1224"/>
      <c r="AOQ77" s="1224"/>
      <c r="AOR77" s="1224"/>
      <c r="AOS77" s="1224"/>
      <c r="AOT77" s="1224"/>
      <c r="AOU77" s="1224"/>
      <c r="AOV77" s="1224"/>
      <c r="AOW77" s="1224"/>
      <c r="AOX77" s="1224"/>
      <c r="AOY77" s="1224"/>
      <c r="AOZ77" s="1224"/>
      <c r="APA77" s="1224"/>
      <c r="APB77" s="1224"/>
      <c r="APC77" s="1224"/>
      <c r="APD77" s="1224"/>
      <c r="APE77" s="1224"/>
      <c r="APF77" s="1224"/>
      <c r="APG77" s="1224"/>
      <c r="APH77" s="1224"/>
      <c r="API77" s="1224"/>
      <c r="APJ77" s="1224"/>
      <c r="APK77" s="1224"/>
      <c r="APL77" s="1224"/>
      <c r="APM77" s="1224"/>
      <c r="APN77" s="1224"/>
      <c r="APO77" s="1224"/>
      <c r="APP77" s="1224"/>
      <c r="APQ77" s="1224"/>
      <c r="APR77" s="1224"/>
      <c r="APS77" s="1224"/>
      <c r="APT77" s="1224"/>
      <c r="APU77" s="1224"/>
      <c r="APV77" s="1224"/>
      <c r="APW77" s="1224"/>
      <c r="APX77" s="1224"/>
      <c r="APY77" s="1224"/>
      <c r="APZ77" s="1224"/>
      <c r="AQA77" s="1224"/>
      <c r="AQB77" s="1224"/>
      <c r="AQC77" s="1224"/>
      <c r="AQD77" s="1224"/>
      <c r="AQE77" s="1224"/>
      <c r="AQF77" s="1224"/>
      <c r="AQG77" s="1224"/>
      <c r="AQH77" s="1224"/>
      <c r="AQI77" s="1224"/>
      <c r="AQJ77" s="1224"/>
      <c r="AQK77" s="1224"/>
      <c r="AQL77" s="1224"/>
      <c r="AQM77" s="1224"/>
      <c r="AQN77" s="1224"/>
      <c r="AQO77" s="1224"/>
      <c r="AQP77" s="1224"/>
      <c r="AQQ77" s="1224"/>
      <c r="AQR77" s="1224"/>
      <c r="AQS77" s="1224"/>
      <c r="AQT77" s="1224"/>
      <c r="AQU77" s="1224"/>
      <c r="AQV77" s="1224"/>
      <c r="AQW77" s="1224"/>
      <c r="AQX77" s="1224"/>
      <c r="AQY77" s="1224"/>
      <c r="AQZ77" s="1224"/>
      <c r="ARA77" s="1224"/>
      <c r="ARB77" s="1224"/>
      <c r="ARC77" s="1224"/>
      <c r="ARD77" s="1224"/>
      <c r="ARE77" s="1224"/>
      <c r="ARF77" s="1224"/>
      <c r="ARG77" s="1224"/>
      <c r="ARH77" s="1224"/>
      <c r="ARI77" s="1224"/>
      <c r="ARJ77" s="1224"/>
      <c r="ARK77" s="1224"/>
      <c r="ARL77" s="1224"/>
      <c r="ARM77" s="1224"/>
      <c r="ARN77" s="1224"/>
      <c r="ARO77" s="1224"/>
      <c r="ARP77" s="1224"/>
      <c r="ARQ77" s="1224"/>
      <c r="ARR77" s="1224"/>
      <c r="ARS77" s="1224"/>
      <c r="ART77" s="1224"/>
      <c r="ARU77" s="1224"/>
      <c r="ARV77" s="1224"/>
      <c r="ARW77" s="1224"/>
      <c r="ARX77" s="1224"/>
      <c r="ARY77" s="1224"/>
      <c r="ARZ77" s="1224"/>
      <c r="ASA77" s="1224"/>
      <c r="ASB77" s="1224"/>
      <c r="ASC77" s="1224"/>
      <c r="ASD77" s="1224"/>
      <c r="ASE77" s="1224"/>
      <c r="ASF77" s="1224"/>
      <c r="ASG77" s="1224"/>
      <c r="ASH77" s="1224"/>
      <c r="ASI77" s="1224"/>
      <c r="ASJ77" s="1224"/>
      <c r="ASK77" s="1224"/>
      <c r="ASL77" s="1224"/>
      <c r="ASM77" s="1224"/>
      <c r="ASN77" s="1224"/>
      <c r="ASO77" s="1224"/>
      <c r="ASP77" s="1224"/>
      <c r="ASQ77" s="1224"/>
      <c r="ASR77" s="1224"/>
      <c r="ASS77" s="1224"/>
      <c r="AST77" s="1224"/>
      <c r="ASU77" s="1224"/>
      <c r="ASV77" s="1224"/>
      <c r="ASW77" s="1224"/>
      <c r="ASX77" s="1224"/>
      <c r="ASY77" s="1224"/>
      <c r="ASZ77" s="1224"/>
      <c r="ATA77" s="1224"/>
      <c r="ATB77" s="1224"/>
      <c r="ATC77" s="1224"/>
      <c r="ATD77" s="1224"/>
      <c r="ATE77" s="1224"/>
      <c r="ATF77" s="1224"/>
      <c r="ATG77" s="1224"/>
      <c r="ATH77" s="1224"/>
      <c r="ATI77" s="1224"/>
      <c r="ATJ77" s="1224"/>
      <c r="ATK77" s="1224"/>
      <c r="ATL77" s="1224"/>
      <c r="ATM77" s="1224"/>
      <c r="ATN77" s="1224"/>
      <c r="ATO77" s="1224"/>
      <c r="ATP77" s="1224"/>
      <c r="ATQ77" s="1224"/>
      <c r="ATR77" s="1224"/>
      <c r="ATS77" s="1224"/>
      <c r="ATT77" s="1224"/>
      <c r="ATU77" s="1224"/>
      <c r="ATV77" s="1224"/>
      <c r="ATW77" s="1224"/>
      <c r="ATX77" s="1224"/>
      <c r="ATY77" s="1224"/>
      <c r="ATZ77" s="1224"/>
      <c r="AUA77" s="1224"/>
      <c r="AUB77" s="1224"/>
      <c r="AUC77" s="1224"/>
      <c r="AUD77" s="1224"/>
      <c r="AUE77" s="1224"/>
      <c r="AUF77" s="1224"/>
      <c r="AUG77" s="1224"/>
      <c r="AUH77" s="1224"/>
      <c r="AUI77" s="1224"/>
      <c r="AUJ77" s="1224"/>
      <c r="AUK77" s="1224"/>
      <c r="AUL77" s="1224"/>
      <c r="AUM77" s="1224"/>
      <c r="AUN77" s="1224"/>
      <c r="AUO77" s="1224"/>
      <c r="AUP77" s="1224"/>
      <c r="AUQ77" s="1224"/>
      <c r="AUR77" s="1224"/>
      <c r="AUS77" s="1224"/>
      <c r="AUT77" s="1224"/>
      <c r="AUU77" s="1224"/>
      <c r="AUV77" s="1224"/>
      <c r="AUW77" s="1224"/>
      <c r="AUX77" s="1224"/>
      <c r="AUY77" s="1224"/>
      <c r="AUZ77" s="1224"/>
      <c r="AVA77" s="1224"/>
      <c r="AVB77" s="1224"/>
      <c r="AVC77" s="1224"/>
      <c r="AVD77" s="1224"/>
      <c r="AVE77" s="1224"/>
      <c r="AVF77" s="1224"/>
      <c r="AVG77" s="1224"/>
      <c r="AVH77" s="1224"/>
      <c r="AVI77" s="1224"/>
      <c r="AVJ77" s="1224"/>
      <c r="AVK77" s="1224"/>
      <c r="AVL77" s="1224"/>
      <c r="AVM77" s="1224"/>
      <c r="AVN77" s="1224"/>
      <c r="AVO77" s="1224"/>
      <c r="AVP77" s="1224"/>
      <c r="AVQ77" s="1224"/>
      <c r="AVR77" s="1224"/>
      <c r="AVS77" s="1224"/>
      <c r="AVT77" s="1224"/>
      <c r="AVU77" s="1224"/>
      <c r="AVV77" s="1224"/>
      <c r="AVW77" s="1224"/>
      <c r="AVX77" s="1224"/>
      <c r="AVY77" s="1224"/>
      <c r="AVZ77" s="1224"/>
      <c r="AWA77" s="1224"/>
      <c r="AWB77" s="1224"/>
      <c r="AWC77" s="1224"/>
      <c r="AWD77" s="1224"/>
      <c r="AWE77" s="1224"/>
      <c r="AWF77" s="1224"/>
      <c r="AWG77" s="1224"/>
      <c r="AWH77" s="1224"/>
      <c r="AWI77" s="1224"/>
      <c r="AWJ77" s="1224"/>
      <c r="AWK77" s="1224"/>
      <c r="AWL77" s="1224"/>
      <c r="AWM77" s="1224"/>
      <c r="AWN77" s="1224"/>
      <c r="AWO77" s="1224"/>
      <c r="AWP77" s="1224"/>
      <c r="AWQ77" s="1224"/>
      <c r="AWR77" s="1224"/>
      <c r="AWS77" s="1224"/>
      <c r="AWT77" s="1224"/>
      <c r="AWU77" s="1224"/>
      <c r="AWV77" s="1224"/>
      <c r="AWW77" s="1224"/>
      <c r="AWX77" s="1224"/>
      <c r="AWY77" s="1224"/>
      <c r="AWZ77" s="1224"/>
      <c r="AXA77" s="1224"/>
      <c r="AXB77" s="1224"/>
      <c r="AXC77" s="1224"/>
      <c r="AXD77" s="1224"/>
      <c r="AXE77" s="1224"/>
      <c r="AXF77" s="1224"/>
      <c r="AXG77" s="1224"/>
      <c r="AXH77" s="1224"/>
      <c r="AXI77" s="1224"/>
      <c r="AXJ77" s="1224"/>
      <c r="AXK77" s="1224"/>
      <c r="AXL77" s="1224"/>
      <c r="AXM77" s="1224"/>
      <c r="AXN77" s="1224"/>
      <c r="AXO77" s="1224"/>
      <c r="AXP77" s="1224"/>
      <c r="AXQ77" s="1224"/>
      <c r="AXR77" s="1224"/>
      <c r="AXS77" s="1224"/>
      <c r="AXT77" s="1224"/>
      <c r="AXU77" s="1224"/>
      <c r="AXV77" s="1224"/>
      <c r="AXW77" s="1224"/>
      <c r="AXX77" s="1224"/>
      <c r="AXY77" s="1224"/>
      <c r="AXZ77" s="1224"/>
      <c r="AYA77" s="1224"/>
      <c r="AYB77" s="1224"/>
      <c r="AYC77" s="1224"/>
      <c r="AYD77" s="1224"/>
      <c r="AYE77" s="1224"/>
      <c r="AYF77" s="1224"/>
      <c r="AYG77" s="1224"/>
      <c r="AYH77" s="1224"/>
      <c r="AYI77" s="1224"/>
      <c r="AYJ77" s="1224"/>
      <c r="AYK77" s="1224"/>
      <c r="AYL77" s="1224"/>
      <c r="AYM77" s="1224"/>
      <c r="AYN77" s="1224"/>
      <c r="AYO77" s="1224"/>
      <c r="AYP77" s="1224"/>
      <c r="AYQ77" s="1224"/>
      <c r="AYR77" s="1224"/>
      <c r="AYS77" s="1224"/>
      <c r="AYT77" s="1224"/>
      <c r="AYU77" s="1224"/>
      <c r="AYV77" s="1224"/>
      <c r="AYW77" s="1224"/>
      <c r="AYX77" s="1224"/>
      <c r="AYY77" s="1224"/>
      <c r="AYZ77" s="1224"/>
      <c r="AZA77" s="1224"/>
      <c r="AZB77" s="1224"/>
      <c r="AZC77" s="1224"/>
      <c r="AZD77" s="1224"/>
      <c r="AZE77" s="1224"/>
      <c r="AZF77" s="1224"/>
      <c r="AZG77" s="1224"/>
      <c r="AZH77" s="1224"/>
      <c r="AZI77" s="1224"/>
      <c r="AZJ77" s="1224"/>
      <c r="AZK77" s="1224"/>
      <c r="AZL77" s="1224"/>
      <c r="AZM77" s="1224"/>
      <c r="AZN77" s="1224"/>
      <c r="AZO77" s="1224"/>
      <c r="AZP77" s="1224"/>
      <c r="AZQ77" s="1224"/>
      <c r="AZR77" s="1224"/>
      <c r="AZS77" s="1224"/>
      <c r="AZT77" s="1224"/>
      <c r="AZU77" s="1224"/>
      <c r="AZV77" s="1224"/>
      <c r="AZW77" s="1224"/>
      <c r="AZX77" s="1224"/>
      <c r="AZY77" s="1224"/>
      <c r="AZZ77" s="1224"/>
      <c r="BAA77" s="1224"/>
      <c r="BAB77" s="1224"/>
      <c r="BAC77" s="1224"/>
      <c r="BAD77" s="1224"/>
      <c r="BAE77" s="1224"/>
      <c r="BAF77" s="1224"/>
      <c r="BAG77" s="1224"/>
      <c r="BAH77" s="1224"/>
      <c r="BAI77" s="1224"/>
      <c r="BAJ77" s="1224"/>
      <c r="BAK77" s="1224"/>
      <c r="BAL77" s="1224"/>
      <c r="BAM77" s="1224"/>
      <c r="BAN77" s="1224"/>
      <c r="BAO77" s="1224"/>
      <c r="BAP77" s="1224"/>
      <c r="BAQ77" s="1224"/>
      <c r="BAR77" s="1224"/>
      <c r="BAS77" s="1224"/>
      <c r="BAT77" s="1224"/>
      <c r="BAU77" s="1224"/>
      <c r="BAV77" s="1224"/>
      <c r="BAW77" s="1224"/>
      <c r="BAX77" s="1224"/>
      <c r="BAY77" s="1224"/>
      <c r="BAZ77" s="1224"/>
      <c r="BBA77" s="1224"/>
      <c r="BBB77" s="1224"/>
      <c r="BBC77" s="1224"/>
      <c r="BBD77" s="1224"/>
      <c r="BBE77" s="1224"/>
      <c r="BBF77" s="1224"/>
      <c r="BBG77" s="1224"/>
      <c r="BBH77" s="1224"/>
      <c r="BBI77" s="1224"/>
      <c r="BBJ77" s="1224"/>
      <c r="BBK77" s="1224"/>
      <c r="BBL77" s="1224"/>
      <c r="BBM77" s="1224"/>
      <c r="BBN77" s="1224"/>
      <c r="BBO77" s="1224"/>
      <c r="BBP77" s="1224"/>
      <c r="BBQ77" s="1224"/>
      <c r="BBR77" s="1224"/>
      <c r="BBS77" s="1224"/>
      <c r="BBT77" s="1224"/>
      <c r="BBU77" s="1224"/>
      <c r="BBV77" s="1224"/>
      <c r="BBW77" s="1224"/>
      <c r="BBX77" s="1224"/>
      <c r="BBY77" s="1224"/>
      <c r="BBZ77" s="1224"/>
      <c r="BCA77" s="1224"/>
      <c r="BCB77" s="1224"/>
      <c r="BCC77" s="1224"/>
      <c r="BCD77" s="1224"/>
      <c r="BCE77" s="1224"/>
      <c r="BCF77" s="1224"/>
      <c r="BCG77" s="1224"/>
      <c r="BCH77" s="1224"/>
      <c r="BCI77" s="1224"/>
      <c r="BCJ77" s="1224"/>
      <c r="BCK77" s="1224"/>
      <c r="BCL77" s="1224"/>
      <c r="BCM77" s="1224"/>
      <c r="BCN77" s="1224"/>
      <c r="BCO77" s="1224"/>
      <c r="BCP77" s="1224"/>
      <c r="BCQ77" s="1224"/>
      <c r="BCR77" s="1224"/>
      <c r="BCS77" s="1224"/>
      <c r="BCT77" s="1224"/>
      <c r="BCU77" s="1224"/>
      <c r="BCV77" s="1224"/>
      <c r="BCW77" s="1224"/>
      <c r="BCX77" s="1224"/>
      <c r="BCY77" s="1224"/>
      <c r="BCZ77" s="1224"/>
      <c r="BDA77" s="1224"/>
      <c r="BDB77" s="1224"/>
      <c r="BDC77" s="1224"/>
      <c r="BDD77" s="1224"/>
      <c r="BDE77" s="1224"/>
      <c r="BDF77" s="1224"/>
      <c r="BDG77" s="1224"/>
      <c r="BDH77" s="1224"/>
      <c r="BDI77" s="1224"/>
      <c r="BDJ77" s="1224"/>
      <c r="BDK77" s="1224"/>
      <c r="BDL77" s="1224"/>
      <c r="BDM77" s="1224"/>
      <c r="BDN77" s="1224"/>
      <c r="BDO77" s="1224"/>
      <c r="BDP77" s="1224"/>
      <c r="BDQ77" s="1224"/>
      <c r="BDR77" s="1224"/>
      <c r="BDS77" s="1224"/>
      <c r="BDT77" s="1224"/>
      <c r="BDU77" s="1224"/>
      <c r="BDV77" s="1224"/>
      <c r="BDW77" s="1224"/>
      <c r="BDX77" s="1224"/>
      <c r="BDY77" s="1224"/>
      <c r="BDZ77" s="1224"/>
      <c r="BEA77" s="1224"/>
      <c r="BEB77" s="1224"/>
      <c r="BEC77" s="1224"/>
      <c r="BED77" s="1224"/>
      <c r="BEE77" s="1224"/>
      <c r="BEF77" s="1224"/>
      <c r="BEG77" s="1224"/>
      <c r="BEH77" s="1224"/>
      <c r="BEI77" s="1224"/>
      <c r="BEJ77" s="1224"/>
      <c r="BEK77" s="1224"/>
      <c r="BEL77" s="1224"/>
      <c r="BEM77" s="1224"/>
      <c r="BEN77" s="1224"/>
      <c r="BEO77" s="1224"/>
      <c r="BEP77" s="1224"/>
      <c r="BEQ77" s="1224"/>
      <c r="BER77" s="1224"/>
      <c r="BES77" s="1224"/>
      <c r="BET77" s="1224"/>
      <c r="BEU77" s="1224"/>
      <c r="BEV77" s="1224"/>
      <c r="BEW77" s="1224"/>
      <c r="BEX77" s="1224"/>
      <c r="BEY77" s="1224"/>
      <c r="BEZ77" s="1224"/>
      <c r="BFA77" s="1224"/>
      <c r="BFB77" s="1224"/>
      <c r="BFC77" s="1224"/>
      <c r="BFD77" s="1224"/>
      <c r="BFE77" s="1224"/>
      <c r="BFF77" s="1224"/>
      <c r="BFG77" s="1224"/>
      <c r="BFH77" s="1224"/>
      <c r="BFI77" s="1224"/>
      <c r="BFJ77" s="1224"/>
      <c r="BFK77" s="1224"/>
      <c r="BFL77" s="1224"/>
      <c r="BFM77" s="1224"/>
      <c r="BFN77" s="1224"/>
      <c r="BFO77" s="1224"/>
      <c r="BFP77" s="1224"/>
      <c r="BFQ77" s="1224"/>
      <c r="BFR77" s="1224"/>
      <c r="BFS77" s="1224"/>
      <c r="BFT77" s="1224"/>
      <c r="BFU77" s="1224"/>
      <c r="BFV77" s="1224"/>
      <c r="BFW77" s="1224"/>
      <c r="BFX77" s="1224"/>
      <c r="BFY77" s="1224"/>
      <c r="BFZ77" s="1224"/>
      <c r="BGA77" s="1224"/>
      <c r="BGB77" s="1224"/>
      <c r="BGC77" s="1224"/>
      <c r="BGD77" s="1224"/>
      <c r="BGE77" s="1224"/>
      <c r="BGF77" s="1224"/>
      <c r="BGG77" s="1224"/>
      <c r="BGH77" s="1224"/>
      <c r="BGI77" s="1224"/>
      <c r="BGJ77" s="1224"/>
      <c r="BGK77" s="1224"/>
      <c r="BGL77" s="1224"/>
      <c r="BGM77" s="1224"/>
      <c r="BGN77" s="1224"/>
      <c r="BGO77" s="1224"/>
      <c r="BGP77" s="1224"/>
      <c r="BGQ77" s="1224"/>
      <c r="BGR77" s="1224"/>
      <c r="BGS77" s="1224"/>
      <c r="BGT77" s="1224"/>
      <c r="BGU77" s="1224"/>
      <c r="BGV77" s="1224"/>
      <c r="BGW77" s="1224"/>
      <c r="BGX77" s="1224"/>
      <c r="BGY77" s="1224"/>
      <c r="BGZ77" s="1224"/>
      <c r="BHA77" s="1224"/>
      <c r="BHB77" s="1224"/>
      <c r="BHC77" s="1224"/>
      <c r="BHD77" s="1224"/>
      <c r="BHE77" s="1224"/>
      <c r="BHF77" s="1224"/>
      <c r="BHG77" s="1224"/>
      <c r="BHH77" s="1224"/>
      <c r="BHI77" s="1224"/>
      <c r="BHJ77" s="1224"/>
      <c r="BHK77" s="1224"/>
      <c r="BHL77" s="1224"/>
      <c r="BHM77" s="1224"/>
      <c r="BHN77" s="1224"/>
      <c r="BHO77" s="1224"/>
      <c r="BHP77" s="1224"/>
      <c r="BHQ77" s="1224"/>
      <c r="BHR77" s="1224"/>
      <c r="BHS77" s="1224"/>
      <c r="BHT77" s="1224"/>
      <c r="BHU77" s="1224"/>
      <c r="BHV77" s="1224"/>
      <c r="BHW77" s="1224"/>
      <c r="BHX77" s="1224"/>
      <c r="BHY77" s="1224"/>
      <c r="BHZ77" s="1224"/>
      <c r="BIA77" s="1224"/>
      <c r="BIB77" s="1224"/>
      <c r="BIC77" s="1224"/>
      <c r="BID77" s="1224"/>
      <c r="BIE77" s="1224"/>
      <c r="BIF77" s="1224"/>
      <c r="BIG77" s="1224"/>
      <c r="BIH77" s="1224"/>
      <c r="BII77" s="1224"/>
      <c r="BIJ77" s="1224"/>
      <c r="BIK77" s="1224"/>
      <c r="BIL77" s="1224"/>
      <c r="BIM77" s="1224"/>
      <c r="BIN77" s="1224"/>
      <c r="BIO77" s="1224"/>
      <c r="BIP77" s="1224"/>
      <c r="BIQ77" s="1224"/>
      <c r="BIR77" s="1224"/>
      <c r="BIS77" s="1224"/>
      <c r="BIT77" s="1224"/>
      <c r="BIU77" s="1224"/>
      <c r="BIV77" s="1224"/>
      <c r="BIW77" s="1224"/>
      <c r="BIX77" s="1224"/>
      <c r="BIY77" s="1224"/>
      <c r="BIZ77" s="1224"/>
      <c r="BJA77" s="1224"/>
      <c r="BJB77" s="1224"/>
      <c r="BJC77" s="1224"/>
      <c r="BJD77" s="1224"/>
      <c r="BJE77" s="1224"/>
      <c r="BJF77" s="1224"/>
      <c r="BJG77" s="1224"/>
      <c r="BJH77" s="1224"/>
      <c r="BJI77" s="1224"/>
      <c r="BJJ77" s="1224"/>
      <c r="BJK77" s="1224"/>
      <c r="BJL77" s="1224"/>
      <c r="BJM77" s="1224"/>
      <c r="BJN77" s="1224"/>
      <c r="BJO77" s="1224"/>
      <c r="BJP77" s="1224"/>
      <c r="BJQ77" s="1224"/>
      <c r="BJR77" s="1224"/>
      <c r="BJS77" s="1224"/>
      <c r="BJT77" s="1224"/>
      <c r="BJU77" s="1224"/>
      <c r="BJV77" s="1224"/>
      <c r="BJW77" s="1224"/>
      <c r="BJX77" s="1224"/>
      <c r="BJY77" s="1224"/>
      <c r="BJZ77" s="1224"/>
      <c r="BKA77" s="1224"/>
      <c r="BKB77" s="1224"/>
      <c r="BKC77" s="1224"/>
      <c r="BKD77" s="1224"/>
      <c r="BKE77" s="1224"/>
      <c r="BKF77" s="1224"/>
      <c r="BKG77" s="1224"/>
      <c r="BKH77" s="1224"/>
      <c r="BKI77" s="1224"/>
      <c r="BKJ77" s="1224"/>
      <c r="BKK77" s="1224"/>
      <c r="BKL77" s="1224"/>
      <c r="BKM77" s="1224"/>
      <c r="BKN77" s="1224"/>
      <c r="BKO77" s="1224"/>
      <c r="BKP77" s="1224"/>
      <c r="BKQ77" s="1224"/>
      <c r="BKR77" s="1224"/>
      <c r="BKS77" s="1224"/>
      <c r="BKT77" s="1224"/>
      <c r="BKU77" s="1224"/>
      <c r="BKV77" s="1224"/>
      <c r="BKW77" s="1224"/>
      <c r="BKX77" s="1224"/>
      <c r="BKY77" s="1224"/>
      <c r="BKZ77" s="1224"/>
      <c r="BLA77" s="1224"/>
      <c r="BLB77" s="1224"/>
      <c r="BLC77" s="1224"/>
      <c r="BLD77" s="1224"/>
      <c r="BLE77" s="1224"/>
      <c r="BLF77" s="1224"/>
      <c r="BLG77" s="1224"/>
      <c r="BLH77" s="1224"/>
      <c r="BLI77" s="1224"/>
      <c r="BLJ77" s="1224"/>
      <c r="BLK77" s="1224"/>
      <c r="BLL77" s="1224"/>
      <c r="BLM77" s="1224"/>
      <c r="BLN77" s="1224"/>
      <c r="BLO77" s="1224"/>
      <c r="BLP77" s="1224"/>
      <c r="BLQ77" s="1224"/>
      <c r="BLR77" s="1224"/>
      <c r="BLS77" s="1224"/>
      <c r="BLT77" s="1224"/>
      <c r="BLU77" s="1224"/>
      <c r="BLV77" s="1224"/>
      <c r="BLW77" s="1224"/>
      <c r="BLX77" s="1224"/>
      <c r="BLY77" s="1224"/>
      <c r="BLZ77" s="1224"/>
      <c r="BMA77" s="1224"/>
      <c r="BMB77" s="1224"/>
      <c r="BMC77" s="1224"/>
      <c r="BMD77" s="1224"/>
      <c r="BME77" s="1224"/>
      <c r="BMF77" s="1224"/>
      <c r="BMG77" s="1224"/>
      <c r="BMH77" s="1224"/>
      <c r="BMI77" s="1224"/>
      <c r="BMJ77" s="1224"/>
      <c r="BMK77" s="1224"/>
      <c r="BML77" s="1224"/>
      <c r="BMM77" s="1224"/>
      <c r="BMN77" s="1224"/>
      <c r="BMO77" s="1224"/>
      <c r="BMP77" s="1224"/>
      <c r="BMQ77" s="1224"/>
      <c r="BMR77" s="1224"/>
      <c r="BMS77" s="1224"/>
      <c r="BMT77" s="1224"/>
      <c r="BMU77" s="1224"/>
      <c r="BMV77" s="1224"/>
      <c r="BMW77" s="1224"/>
      <c r="BMX77" s="1224"/>
      <c r="BMY77" s="1224"/>
      <c r="BMZ77" s="1224"/>
      <c r="BNA77" s="1224"/>
      <c r="BNB77" s="1224"/>
      <c r="BNC77" s="1224"/>
      <c r="BND77" s="1224"/>
      <c r="BNE77" s="1224"/>
      <c r="BNF77" s="1224"/>
      <c r="BNG77" s="1224"/>
      <c r="BNH77" s="1224"/>
      <c r="BNI77" s="1224"/>
      <c r="BNJ77" s="1224"/>
      <c r="BNK77" s="1224"/>
      <c r="BNL77" s="1224"/>
      <c r="BNM77" s="1224"/>
      <c r="BNN77" s="1224"/>
      <c r="BNO77" s="1224"/>
      <c r="BNP77" s="1224"/>
      <c r="BNQ77" s="1224"/>
      <c r="BNR77" s="1224"/>
      <c r="BNS77" s="1224"/>
      <c r="BNT77" s="1224"/>
      <c r="BNU77" s="1224"/>
      <c r="BNV77" s="1224"/>
      <c r="BNW77" s="1224"/>
      <c r="BNX77" s="1224"/>
      <c r="BNY77" s="1224"/>
      <c r="BNZ77" s="1224"/>
      <c r="BOA77" s="1224"/>
      <c r="BOB77" s="1224"/>
      <c r="BOC77" s="1224"/>
      <c r="BOD77" s="1224"/>
      <c r="BOE77" s="1224"/>
      <c r="BOF77" s="1224"/>
      <c r="BOG77" s="1224"/>
      <c r="BOH77" s="1224"/>
      <c r="BOI77" s="1224"/>
      <c r="BOJ77" s="1224"/>
      <c r="BOK77" s="1224"/>
      <c r="BOL77" s="1224"/>
      <c r="BOM77" s="1224"/>
      <c r="BON77" s="1224"/>
      <c r="BOO77" s="1224"/>
      <c r="BOP77" s="1224"/>
      <c r="BOQ77" s="1224"/>
      <c r="BOR77" s="1224"/>
      <c r="BOS77" s="1224"/>
      <c r="BOT77" s="1224"/>
      <c r="BOU77" s="1224"/>
      <c r="BOV77" s="1224"/>
      <c r="BOW77" s="1224"/>
      <c r="BOX77" s="1224"/>
      <c r="BOY77" s="1224"/>
      <c r="BOZ77" s="1224"/>
      <c r="BPA77" s="1224"/>
      <c r="BPB77" s="1224"/>
      <c r="BPC77" s="1224"/>
      <c r="BPD77" s="1224"/>
      <c r="BPE77" s="1224"/>
      <c r="BPF77" s="1224"/>
      <c r="BPG77" s="1224"/>
      <c r="BPH77" s="1224"/>
      <c r="BPI77" s="1224"/>
      <c r="BPJ77" s="1224"/>
      <c r="BPK77" s="1224"/>
      <c r="BPL77" s="1224"/>
      <c r="BPM77" s="1224"/>
      <c r="BPN77" s="1224"/>
      <c r="BPO77" s="1224"/>
      <c r="BPP77" s="1224"/>
      <c r="BPQ77" s="1224"/>
      <c r="BPR77" s="1224"/>
      <c r="BPS77" s="1224"/>
      <c r="BPT77" s="1224"/>
      <c r="BPU77" s="1224"/>
      <c r="BPV77" s="1224"/>
      <c r="BPW77" s="1224"/>
      <c r="BPX77" s="1224"/>
      <c r="BPY77" s="1224"/>
      <c r="BPZ77" s="1224"/>
      <c r="BQA77" s="1224"/>
      <c r="BQB77" s="1224"/>
      <c r="BQC77" s="1224"/>
      <c r="BQD77" s="1224"/>
      <c r="BQE77" s="1224"/>
      <c r="BQF77" s="1224"/>
      <c r="BQG77" s="1224"/>
      <c r="BQH77" s="1224"/>
      <c r="BQI77" s="1224"/>
      <c r="BQJ77" s="1224"/>
      <c r="BQK77" s="1224"/>
      <c r="BQL77" s="1224"/>
      <c r="BQM77" s="1224"/>
      <c r="BQN77" s="1224"/>
      <c r="BQO77" s="1224"/>
      <c r="BQP77" s="1224"/>
      <c r="BQQ77" s="1224"/>
      <c r="BQR77" s="1224"/>
      <c r="BQS77" s="1224"/>
      <c r="BQT77" s="1224"/>
      <c r="BQU77" s="1224"/>
      <c r="BQV77" s="1224"/>
      <c r="BQW77" s="1224"/>
      <c r="BQX77" s="1224"/>
      <c r="BQY77" s="1224"/>
      <c r="BQZ77" s="1224"/>
      <c r="BRA77" s="1224"/>
      <c r="BRB77" s="1224"/>
      <c r="BRC77" s="1224"/>
      <c r="BRD77" s="1224"/>
      <c r="BRE77" s="1224"/>
      <c r="BRF77" s="1224"/>
      <c r="BRG77" s="1224"/>
      <c r="BRH77" s="1224"/>
      <c r="BRI77" s="1224"/>
      <c r="BRJ77" s="1224"/>
      <c r="BRK77" s="1224"/>
      <c r="BRL77" s="1224"/>
      <c r="BRM77" s="1224"/>
      <c r="BRN77" s="1224"/>
      <c r="BRO77" s="1224"/>
      <c r="BRP77" s="1224"/>
      <c r="BRQ77" s="1224"/>
      <c r="BRR77" s="1224"/>
      <c r="BRS77" s="1224"/>
      <c r="BRT77" s="1224"/>
      <c r="BRU77" s="1224"/>
      <c r="BRV77" s="1224"/>
      <c r="BRW77" s="1224"/>
      <c r="BRX77" s="1224"/>
      <c r="BRY77" s="1224"/>
      <c r="BRZ77" s="1224"/>
      <c r="BSA77" s="1224"/>
      <c r="BSB77" s="1224"/>
      <c r="BSC77" s="1224"/>
      <c r="BSD77" s="1224"/>
      <c r="BSE77" s="1224"/>
      <c r="BSF77" s="1224"/>
      <c r="BSG77" s="1224"/>
      <c r="BSH77" s="1224"/>
      <c r="BSI77" s="1224"/>
      <c r="BSJ77" s="1224"/>
      <c r="BSK77" s="1224"/>
      <c r="BSL77" s="1224"/>
      <c r="BSM77" s="1224"/>
      <c r="BSN77" s="1224"/>
      <c r="BSO77" s="1224"/>
      <c r="BSP77" s="1224"/>
      <c r="BSQ77" s="1224"/>
      <c r="BSR77" s="1224"/>
      <c r="BSS77" s="1224"/>
      <c r="BST77" s="1224"/>
      <c r="BSU77" s="1224"/>
      <c r="BSV77" s="1224"/>
      <c r="BSW77" s="1224"/>
      <c r="BSX77" s="1224"/>
      <c r="BSY77" s="1224"/>
      <c r="BSZ77" s="1224"/>
      <c r="BTA77" s="1224"/>
      <c r="BTB77" s="1224"/>
      <c r="BTC77" s="1224"/>
      <c r="BTD77" s="1224"/>
      <c r="BTE77" s="1224"/>
      <c r="BTF77" s="1224"/>
      <c r="BTG77" s="1224"/>
      <c r="BTH77" s="1224"/>
      <c r="BTI77" s="1224"/>
      <c r="BTJ77" s="1224"/>
      <c r="BTK77" s="1224"/>
      <c r="BTL77" s="1224"/>
      <c r="BTM77" s="1224"/>
      <c r="BTN77" s="1224"/>
      <c r="BTO77" s="1224"/>
      <c r="BTP77" s="1224"/>
      <c r="BTQ77" s="1224"/>
      <c r="BTR77" s="1224"/>
      <c r="BTS77" s="1224"/>
      <c r="BTT77" s="1224"/>
      <c r="BTU77" s="1224"/>
      <c r="BTV77" s="1224"/>
      <c r="BTW77" s="1224"/>
      <c r="BTX77" s="1224"/>
      <c r="BTY77" s="1224"/>
      <c r="BTZ77" s="1224"/>
      <c r="BUA77" s="1224"/>
      <c r="BUB77" s="1224"/>
      <c r="BUC77" s="1224"/>
      <c r="BUD77" s="1224"/>
      <c r="BUE77" s="1224"/>
      <c r="BUF77" s="1224"/>
      <c r="BUG77" s="1224"/>
      <c r="BUH77" s="1224"/>
      <c r="BUI77" s="1224"/>
      <c r="BUJ77" s="1224"/>
      <c r="BUK77" s="1224"/>
      <c r="BUL77" s="1224"/>
      <c r="BUM77" s="1224"/>
      <c r="BUN77" s="1224"/>
      <c r="BUO77" s="1224"/>
      <c r="BUP77" s="1224"/>
      <c r="BUQ77" s="1224"/>
      <c r="BUR77" s="1224"/>
      <c r="BUS77" s="1224"/>
      <c r="BUT77" s="1224"/>
      <c r="BUU77" s="1224"/>
      <c r="BUV77" s="1224"/>
      <c r="BUW77" s="1224"/>
      <c r="BUX77" s="1224"/>
      <c r="BUY77" s="1224"/>
      <c r="BUZ77" s="1224"/>
      <c r="BVA77" s="1224"/>
      <c r="BVB77" s="1224"/>
      <c r="BVC77" s="1224"/>
      <c r="BVD77" s="1224"/>
      <c r="BVE77" s="1224"/>
      <c r="BVF77" s="1224"/>
      <c r="BVG77" s="1224"/>
      <c r="BVH77" s="1224"/>
      <c r="BVI77" s="1224"/>
      <c r="BVJ77" s="1224"/>
      <c r="BVK77" s="1224"/>
      <c r="BVL77" s="1224"/>
      <c r="BVM77" s="1224"/>
      <c r="BVN77" s="1224"/>
      <c r="BVO77" s="1224"/>
      <c r="BVP77" s="1224"/>
      <c r="BVQ77" s="1224"/>
      <c r="BVR77" s="1224"/>
      <c r="BVS77" s="1224"/>
      <c r="BVT77" s="1224"/>
      <c r="BVU77" s="1224"/>
      <c r="BVV77" s="1224"/>
      <c r="BVW77" s="1224"/>
      <c r="BVX77" s="1224"/>
      <c r="BVY77" s="1224"/>
      <c r="BVZ77" s="1224"/>
      <c r="BWA77" s="1224"/>
      <c r="BWB77" s="1224"/>
      <c r="BWC77" s="1224"/>
      <c r="BWD77" s="1224"/>
      <c r="BWE77" s="1224"/>
      <c r="BWF77" s="1224"/>
      <c r="BWG77" s="1224"/>
      <c r="BWH77" s="1224"/>
      <c r="BWI77" s="1224"/>
      <c r="BWJ77" s="1224"/>
      <c r="BWK77" s="1224"/>
      <c r="BWL77" s="1224"/>
      <c r="BWM77" s="1224"/>
      <c r="BWN77" s="1224"/>
      <c r="BWO77" s="1224"/>
      <c r="BWP77" s="1224"/>
      <c r="BWQ77" s="1224"/>
      <c r="BWR77" s="1224"/>
      <c r="BWS77" s="1224"/>
      <c r="BWT77" s="1224"/>
      <c r="BWU77" s="1224"/>
      <c r="BWV77" s="1224"/>
      <c r="BWW77" s="1224"/>
      <c r="BWX77" s="1224"/>
      <c r="BWY77" s="1224"/>
      <c r="BWZ77" s="1224"/>
      <c r="BXA77" s="1224"/>
      <c r="BXB77" s="1224"/>
      <c r="BXC77" s="1224"/>
      <c r="BXD77" s="1224"/>
      <c r="BXE77" s="1224"/>
      <c r="BXF77" s="1224"/>
      <c r="BXG77" s="1224"/>
      <c r="BXH77" s="1224"/>
      <c r="BXI77" s="1224"/>
      <c r="BXJ77" s="1224"/>
      <c r="BXK77" s="1224"/>
      <c r="BXL77" s="1224"/>
      <c r="BXM77" s="1224"/>
      <c r="BXN77" s="1224"/>
      <c r="BXO77" s="1224"/>
      <c r="BXP77" s="1224"/>
      <c r="BXQ77" s="1224"/>
      <c r="BXR77" s="1224"/>
      <c r="BXS77" s="1224"/>
      <c r="BXT77" s="1224"/>
      <c r="BXU77" s="1224"/>
      <c r="BXV77" s="1224"/>
      <c r="BXW77" s="1224"/>
      <c r="BXX77" s="1224"/>
      <c r="BXY77" s="1224"/>
      <c r="BXZ77" s="1224"/>
      <c r="BYA77" s="1224"/>
      <c r="BYB77" s="1224"/>
      <c r="BYC77" s="1224"/>
      <c r="BYD77" s="1224"/>
      <c r="BYE77" s="1224"/>
      <c r="BYF77" s="1224"/>
      <c r="BYG77" s="1224"/>
      <c r="BYH77" s="1224"/>
      <c r="BYI77" s="1224"/>
      <c r="BYJ77" s="1224"/>
      <c r="BYK77" s="1224"/>
      <c r="BYL77" s="1224"/>
      <c r="BYM77" s="1224"/>
      <c r="BYN77" s="1224"/>
      <c r="BYO77" s="1224"/>
      <c r="BYP77" s="1224"/>
      <c r="BYQ77" s="1224"/>
      <c r="BYR77" s="1224"/>
      <c r="BYS77" s="1224"/>
      <c r="BYT77" s="1224"/>
      <c r="BYU77" s="1224"/>
      <c r="BYV77" s="1224"/>
      <c r="BYW77" s="1224"/>
      <c r="BYX77" s="1224"/>
      <c r="BYY77" s="1224"/>
      <c r="BYZ77" s="1224"/>
      <c r="BZA77" s="1224"/>
      <c r="BZB77" s="1224"/>
      <c r="BZC77" s="1224"/>
      <c r="BZD77" s="1224"/>
      <c r="BZE77" s="1224"/>
      <c r="BZF77" s="1224"/>
      <c r="BZG77" s="1224"/>
      <c r="BZH77" s="1224"/>
      <c r="BZI77" s="1224"/>
      <c r="BZJ77" s="1224"/>
      <c r="BZK77" s="1224"/>
      <c r="BZL77" s="1224"/>
      <c r="BZM77" s="1224"/>
      <c r="BZN77" s="1224"/>
      <c r="BZO77" s="1224"/>
      <c r="BZP77" s="1224"/>
      <c r="BZQ77" s="1224"/>
      <c r="BZR77" s="1224"/>
      <c r="BZS77" s="1224"/>
      <c r="BZU77" s="1224"/>
      <c r="BZV77" s="1224"/>
      <c r="BZW77" s="1224"/>
      <c r="BZX77" s="1224"/>
      <c r="BZY77" s="1224"/>
      <c r="BZZ77" s="1224"/>
      <c r="CAA77" s="1224"/>
      <c r="CAB77" s="1224"/>
      <c r="CAC77" s="1224"/>
      <c r="CAD77" s="1224"/>
      <c r="CAE77" s="1224"/>
      <c r="CAF77" s="1224"/>
      <c r="CAG77" s="1224"/>
      <c r="CAH77" s="1224"/>
      <c r="CAI77" s="1224"/>
      <c r="CAJ77" s="1224"/>
      <c r="CAK77" s="1224"/>
      <c r="CAL77" s="1224"/>
      <c r="CAM77" s="1224"/>
      <c r="CAN77" s="1224"/>
      <c r="CAO77" s="1224"/>
      <c r="CAP77" s="1224"/>
      <c r="CAQ77" s="1224"/>
      <c r="CAR77" s="1224"/>
      <c r="CAS77" s="1224"/>
      <c r="CAT77" s="1224"/>
      <c r="CAU77" s="1224"/>
      <c r="CAV77" s="1224"/>
      <c r="CAW77" s="1224"/>
      <c r="CAX77" s="1224"/>
      <c r="CAY77" s="1224"/>
      <c r="CAZ77" s="1224"/>
      <c r="CBA77" s="1224"/>
      <c r="CBB77" s="1224"/>
      <c r="CBC77" s="1224"/>
      <c r="CBD77" s="1224"/>
      <c r="CBE77" s="1224"/>
      <c r="CBF77" s="1224"/>
      <c r="CBG77" s="1224"/>
      <c r="CBH77" s="1224"/>
      <c r="CBI77" s="1224"/>
      <c r="CBJ77" s="1224"/>
      <c r="CBK77" s="1224"/>
      <c r="CBL77" s="1224"/>
      <c r="CBM77" s="1224"/>
      <c r="CBN77" s="1224"/>
      <c r="CBO77" s="1224"/>
      <c r="CBP77" s="1224"/>
      <c r="CBQ77" s="1224"/>
      <c r="CBR77" s="1224"/>
      <c r="CBS77" s="1224"/>
      <c r="CBT77" s="1224"/>
      <c r="CBU77" s="1224"/>
      <c r="CBV77" s="1224"/>
      <c r="CBW77" s="1224"/>
      <c r="CBX77" s="1224"/>
      <c r="CBY77" s="1224"/>
      <c r="CBZ77" s="1224"/>
      <c r="CCA77" s="1224"/>
      <c r="CCB77" s="1224"/>
      <c r="CCC77" s="1224"/>
      <c r="CCD77" s="1224"/>
      <c r="CCE77" s="1224"/>
      <c r="CCF77" s="1224"/>
      <c r="CCG77" s="1224"/>
      <c r="CCH77" s="1224"/>
      <c r="CCI77" s="1224"/>
      <c r="CCJ77" s="1224"/>
      <c r="CCK77" s="1224"/>
      <c r="CCL77" s="1224"/>
      <c r="CCM77" s="1224"/>
      <c r="CCN77" s="1224"/>
      <c r="CCO77" s="1224"/>
      <c r="CCP77" s="1224"/>
      <c r="CCQ77" s="1224"/>
      <c r="CCR77" s="1224"/>
      <c r="CCS77" s="1224"/>
      <c r="CCT77" s="1224"/>
      <c r="CCU77" s="1224"/>
      <c r="CCV77" s="1224"/>
      <c r="CCW77" s="1224"/>
      <c r="CCX77" s="1224"/>
      <c r="CCY77" s="1224"/>
      <c r="CCZ77" s="1224"/>
      <c r="CDA77" s="1224"/>
      <c r="CDB77" s="1224"/>
      <c r="CDC77" s="1224"/>
      <c r="CDD77" s="1224"/>
      <c r="CDE77" s="1224"/>
      <c r="CDF77" s="1224"/>
      <c r="CDG77" s="1224"/>
      <c r="CDH77" s="1224"/>
      <c r="CDI77" s="1224"/>
      <c r="CDJ77" s="1224"/>
      <c r="CDK77" s="1224"/>
      <c r="CDL77" s="1224"/>
      <c r="CDM77" s="1224"/>
      <c r="CDN77" s="1224"/>
      <c r="CDO77" s="1224"/>
      <c r="CDP77" s="1224"/>
      <c r="CDQ77" s="1224"/>
      <c r="CDR77" s="1224"/>
      <c r="CDS77" s="1224"/>
      <c r="CDT77" s="1224"/>
      <c r="CDU77" s="1224"/>
      <c r="CDV77" s="1224"/>
      <c r="CDW77" s="1224"/>
      <c r="CDX77" s="1224"/>
      <c r="CDY77" s="1224"/>
      <c r="CDZ77" s="1224"/>
      <c r="CEA77" s="1224"/>
      <c r="CEB77" s="1224"/>
      <c r="CEC77" s="1224"/>
      <c r="CED77" s="1224"/>
      <c r="CEE77" s="1224"/>
      <c r="CEF77" s="1224"/>
      <c r="CEG77" s="1224"/>
      <c r="CEH77" s="1224"/>
      <c r="CEI77" s="1224"/>
      <c r="CEJ77" s="1224"/>
      <c r="CEK77" s="1224"/>
      <c r="CEL77" s="1224"/>
      <c r="CEM77" s="1224"/>
      <c r="CEN77" s="1224"/>
      <c r="CEO77" s="1224"/>
      <c r="CEP77" s="1224"/>
      <c r="CEQ77" s="1224"/>
      <c r="CER77" s="1224"/>
      <c r="CES77" s="1224"/>
      <c r="CET77" s="1224"/>
      <c r="CEU77" s="1224"/>
      <c r="CEV77" s="1224"/>
      <c r="CEW77" s="1224"/>
      <c r="CEX77" s="1224"/>
      <c r="CEY77" s="1224"/>
      <c r="CEZ77" s="1224"/>
      <c r="CFA77" s="1224"/>
      <c r="CFB77" s="1224"/>
      <c r="CFC77" s="1224"/>
      <c r="CFD77" s="1224"/>
      <c r="CFE77" s="1224"/>
      <c r="CFF77" s="1224"/>
      <c r="CFG77" s="1224"/>
      <c r="CFH77" s="1224"/>
      <c r="CFI77" s="1224"/>
      <c r="CFJ77" s="1224"/>
      <c r="CFK77" s="1224"/>
      <c r="CFL77" s="1224"/>
      <c r="CFM77" s="1224"/>
      <c r="CFN77" s="1224"/>
      <c r="CFO77" s="1224"/>
      <c r="CFP77" s="1224"/>
      <c r="CFQ77" s="1224"/>
      <c r="CFR77" s="1224"/>
      <c r="CFS77" s="1224"/>
      <c r="CFT77" s="1224"/>
      <c r="CFU77" s="1224"/>
      <c r="CFV77" s="1224"/>
      <c r="CFW77" s="1224"/>
      <c r="CFX77" s="1224"/>
      <c r="CFY77" s="1224"/>
      <c r="CFZ77" s="1224"/>
      <c r="CGA77" s="1224"/>
      <c r="CGB77" s="1224"/>
      <c r="CGC77" s="1224"/>
      <c r="CGD77" s="1224"/>
      <c r="CGE77" s="1224"/>
      <c r="CGF77" s="1224"/>
      <c r="CGG77" s="1224"/>
      <c r="CGH77" s="1224"/>
      <c r="CGI77" s="1224"/>
      <c r="CGJ77" s="1224"/>
      <c r="CGK77" s="1224"/>
      <c r="CGL77" s="1224"/>
      <c r="CGM77" s="1224"/>
      <c r="CGN77" s="1224"/>
      <c r="CGO77" s="1224"/>
      <c r="CGP77" s="1224"/>
      <c r="CGQ77" s="1224"/>
      <c r="CGR77" s="1224"/>
      <c r="CGS77" s="1224"/>
      <c r="CGT77" s="1224"/>
      <c r="CGU77" s="1224"/>
      <c r="CGV77" s="1224"/>
      <c r="CGW77" s="1224"/>
      <c r="CGX77" s="1224"/>
      <c r="CGY77" s="1224"/>
      <c r="CGZ77" s="1224"/>
      <c r="CHA77" s="1224"/>
      <c r="CHB77" s="1224"/>
      <c r="CHC77" s="1224"/>
      <c r="CHD77" s="1224"/>
      <c r="CHE77" s="1224"/>
      <c r="CHF77" s="1224"/>
      <c r="CHG77" s="1224"/>
      <c r="CHH77" s="1224"/>
      <c r="CHI77" s="1224"/>
      <c r="CHJ77" s="1224"/>
      <c r="CHK77" s="1224"/>
      <c r="CHL77" s="1224"/>
      <c r="CHM77" s="1224"/>
      <c r="CHN77" s="1224"/>
      <c r="CHO77" s="1224"/>
      <c r="CHP77" s="1224"/>
      <c r="CHQ77" s="1224"/>
      <c r="CHR77" s="1224"/>
      <c r="CHS77" s="1224"/>
      <c r="CHT77" s="1224"/>
      <c r="CHU77" s="1224"/>
      <c r="CHV77" s="1224"/>
      <c r="CHW77" s="1224"/>
      <c r="CHX77" s="1224"/>
      <c r="CHY77" s="1224"/>
      <c r="CHZ77" s="1224"/>
      <c r="CIA77" s="1224"/>
      <c r="CIB77" s="1224"/>
      <c r="CIC77" s="1224"/>
      <c r="CID77" s="1224"/>
      <c r="CIE77" s="1224"/>
      <c r="CIF77" s="1224"/>
      <c r="CIG77" s="1224"/>
      <c r="CIH77" s="1224"/>
      <c r="CII77" s="1224"/>
      <c r="CIJ77" s="1224"/>
      <c r="CIK77" s="1224"/>
      <c r="CIL77" s="1224"/>
      <c r="CIM77" s="1224"/>
      <c r="CIN77" s="1224"/>
      <c r="CIO77" s="1224"/>
      <c r="CIP77" s="1224"/>
      <c r="CIQ77" s="1224"/>
      <c r="CIR77" s="1224"/>
      <c r="CIS77" s="1224"/>
      <c r="CIT77" s="1224"/>
      <c r="CIU77" s="1224"/>
      <c r="CIV77" s="1224"/>
      <c r="CIW77" s="1224"/>
      <c r="CIX77" s="1224"/>
      <c r="CIY77" s="1224"/>
      <c r="CIZ77" s="1224"/>
      <c r="CJA77" s="1224"/>
      <c r="CJB77" s="1224"/>
      <c r="CJC77" s="1224"/>
      <c r="CJD77" s="1224"/>
      <c r="CJE77" s="1224"/>
      <c r="CJF77" s="1224"/>
      <c r="CJG77" s="1224"/>
      <c r="CJH77" s="1224"/>
      <c r="CJI77" s="1224"/>
      <c r="CJJ77" s="1224"/>
      <c r="CJK77" s="1224"/>
      <c r="CJL77" s="1224"/>
      <c r="CJM77" s="1224"/>
      <c r="CJN77" s="1224"/>
      <c r="CJO77" s="1224"/>
      <c r="CJP77" s="1224"/>
      <c r="CJQ77" s="1224"/>
      <c r="CJR77" s="1224"/>
      <c r="CJS77" s="1224"/>
      <c r="CJT77" s="1224"/>
      <c r="CJU77" s="1224"/>
      <c r="CJV77" s="1224"/>
      <c r="CJW77" s="1224"/>
      <c r="CJX77" s="1224"/>
      <c r="CJY77" s="1224"/>
      <c r="CJZ77" s="1224"/>
      <c r="CKA77" s="1224"/>
      <c r="CKB77" s="1224"/>
      <c r="CKC77" s="1224"/>
      <c r="CKD77" s="1224"/>
      <c r="CKE77" s="1224"/>
      <c r="CKF77" s="1224"/>
      <c r="CKG77" s="1224"/>
      <c r="CKH77" s="1224"/>
      <c r="CKI77" s="1224"/>
      <c r="CKJ77" s="1224"/>
      <c r="CKK77" s="1224"/>
      <c r="CKL77" s="1224"/>
      <c r="CKM77" s="1224"/>
      <c r="CKN77" s="1224"/>
      <c r="CKO77" s="1224"/>
      <c r="CKP77" s="1224"/>
      <c r="CKQ77" s="1224"/>
      <c r="CKR77" s="1224"/>
      <c r="CKS77" s="1224"/>
      <c r="CKT77" s="1224"/>
      <c r="CKU77" s="1224"/>
      <c r="CKV77" s="1224"/>
      <c r="CKW77" s="1224"/>
      <c r="CKX77" s="1224"/>
      <c r="CKY77" s="1224"/>
      <c r="CKZ77" s="1224"/>
      <c r="CLA77" s="1224"/>
      <c r="CLB77" s="1224"/>
      <c r="CLC77" s="1224"/>
      <c r="CLD77" s="1224"/>
      <c r="CLE77" s="1224"/>
      <c r="CLF77" s="1224"/>
      <c r="CLG77" s="1224"/>
      <c r="CLH77" s="1224"/>
      <c r="CLI77" s="1224"/>
      <c r="CLJ77" s="1224"/>
      <c r="CLK77" s="1224"/>
      <c r="CLL77" s="1224"/>
      <c r="CLM77" s="1224"/>
      <c r="CLN77" s="1224"/>
      <c r="CLO77" s="1224"/>
      <c r="CLP77" s="1224"/>
      <c r="CLQ77" s="1224"/>
      <c r="CLR77" s="1224"/>
      <c r="CLS77" s="1224"/>
      <c r="CLT77" s="1224"/>
      <c r="CLU77" s="1224"/>
      <c r="CLV77" s="1224"/>
      <c r="CLW77" s="1224"/>
      <c r="CLX77" s="1224"/>
      <c r="CLY77" s="1224"/>
      <c r="CLZ77" s="1224"/>
      <c r="CMA77" s="1224"/>
      <c r="CMB77" s="1224"/>
      <c r="CMC77" s="1224"/>
      <c r="CMD77" s="1224"/>
      <c r="CME77" s="1224"/>
      <c r="CMF77" s="1224"/>
      <c r="CMG77" s="1224"/>
      <c r="CMH77" s="1224"/>
      <c r="CMI77" s="1224"/>
      <c r="CMJ77" s="1224"/>
      <c r="CMK77" s="1224"/>
      <c r="CML77" s="1224"/>
      <c r="CMM77" s="1224"/>
      <c r="CMN77" s="1224"/>
      <c r="CMO77" s="1224"/>
      <c r="CMP77" s="1224"/>
      <c r="CMQ77" s="1224"/>
      <c r="CMR77" s="1224"/>
      <c r="CMS77" s="1224"/>
      <c r="CMT77" s="1224"/>
      <c r="CMU77" s="1224"/>
      <c r="CMV77" s="1224"/>
      <c r="CMW77" s="1224"/>
      <c r="CMX77" s="1224"/>
      <c r="CMY77" s="1224"/>
      <c r="CMZ77" s="1224"/>
      <c r="CNA77" s="1224"/>
      <c r="CNB77" s="1224"/>
      <c r="CNC77" s="1224"/>
      <c r="CND77" s="1224"/>
      <c r="CNE77" s="1224"/>
      <c r="CNF77" s="1224"/>
      <c r="CNG77" s="1224"/>
      <c r="CNH77" s="1224"/>
      <c r="CNI77" s="1224"/>
      <c r="CNJ77" s="1224"/>
      <c r="CNK77" s="1224"/>
      <c r="CNL77" s="1224"/>
      <c r="CNM77" s="1224"/>
      <c r="CNN77" s="1224"/>
      <c r="CNO77" s="1224"/>
      <c r="CNP77" s="1224"/>
      <c r="CNQ77" s="1224"/>
      <c r="CNR77" s="1224"/>
      <c r="CNS77" s="1224"/>
      <c r="CNT77" s="1224"/>
      <c r="CNU77" s="1224"/>
      <c r="CNV77" s="1224"/>
      <c r="CNW77" s="1224"/>
      <c r="CNX77" s="1224"/>
      <c r="CNY77" s="1224"/>
      <c r="CNZ77" s="1224"/>
      <c r="COA77" s="1224"/>
      <c r="COB77" s="1224"/>
      <c r="COC77" s="1224"/>
      <c r="COD77" s="1224"/>
      <c r="COE77" s="1224"/>
      <c r="COF77" s="1224"/>
      <c r="COG77" s="1224"/>
      <c r="COH77" s="1224"/>
      <c r="COI77" s="1224"/>
      <c r="COJ77" s="1224"/>
      <c r="COK77" s="1224"/>
      <c r="COL77" s="1224"/>
      <c r="COM77" s="1224"/>
      <c r="CON77" s="1224"/>
      <c r="COO77" s="1224"/>
      <c r="COP77" s="1224"/>
      <c r="COQ77" s="1224"/>
      <c r="COR77" s="1224"/>
      <c r="COS77" s="1224"/>
      <c r="COT77" s="1224"/>
      <c r="COU77" s="1224"/>
      <c r="COV77" s="1224"/>
      <c r="COW77" s="1224"/>
      <c r="COX77" s="1224"/>
      <c r="COY77" s="1224"/>
      <c r="COZ77" s="1224"/>
      <c r="CPA77" s="1224"/>
      <c r="CPB77" s="1224"/>
      <c r="CPC77" s="1224"/>
      <c r="CPD77" s="1224"/>
      <c r="CPE77" s="1224"/>
      <c r="CPF77" s="1224"/>
      <c r="CPG77" s="1224"/>
      <c r="CPH77" s="1224"/>
      <c r="CPI77" s="1224"/>
      <c r="CPJ77" s="1224"/>
      <c r="CPK77" s="1224"/>
      <c r="CPL77" s="1224"/>
      <c r="CPM77" s="1224"/>
      <c r="CPN77" s="1224"/>
      <c r="CPO77" s="1224"/>
      <c r="CPP77" s="1224"/>
      <c r="CPQ77" s="1224"/>
      <c r="CPR77" s="1224"/>
      <c r="CPS77" s="1224"/>
      <c r="CPT77" s="1224"/>
      <c r="CPU77" s="1224"/>
      <c r="CPV77" s="1224"/>
      <c r="CPW77" s="1224"/>
      <c r="CPX77" s="1224"/>
      <c r="CPY77" s="1224"/>
      <c r="CPZ77" s="1224"/>
      <c r="CQA77" s="1224"/>
      <c r="CQB77" s="1224"/>
      <c r="CQC77" s="1224"/>
      <c r="CQD77" s="1224"/>
      <c r="CQE77" s="1224"/>
      <c r="CQF77" s="1224"/>
      <c r="CQG77" s="1224"/>
      <c r="CQH77" s="1224"/>
      <c r="CQI77" s="1224"/>
      <c r="CQJ77" s="1224"/>
      <c r="CQK77" s="1224"/>
      <c r="CQL77" s="1224"/>
      <c r="CQM77" s="1224"/>
      <c r="CQN77" s="1224"/>
      <c r="CQO77" s="1224"/>
      <c r="CQP77" s="1224"/>
      <c r="CQQ77" s="1224"/>
      <c r="CQR77" s="1224"/>
      <c r="CQS77" s="1224"/>
      <c r="CQT77" s="1224"/>
      <c r="CQU77" s="1224"/>
      <c r="CQV77" s="1224"/>
      <c r="CQW77" s="1224"/>
      <c r="CQX77" s="1224"/>
      <c r="CQY77" s="1224"/>
      <c r="CQZ77" s="1224"/>
      <c r="CRA77" s="1224"/>
      <c r="CRB77" s="1224"/>
      <c r="CRC77" s="1224"/>
      <c r="CRD77" s="1224"/>
      <c r="CRE77" s="1224"/>
      <c r="CRF77" s="1224"/>
      <c r="CRG77" s="1224"/>
      <c r="CRH77" s="1224"/>
      <c r="CRI77" s="1224"/>
      <c r="CRJ77" s="1224"/>
      <c r="CRK77" s="1224"/>
      <c r="CRL77" s="1224"/>
      <c r="CRM77" s="1224"/>
      <c r="CRN77" s="1224"/>
      <c r="CRO77" s="1224"/>
      <c r="CRP77" s="1224"/>
      <c r="CRQ77" s="1224"/>
      <c r="CRR77" s="1224"/>
      <c r="CRS77" s="1224"/>
      <c r="CRT77" s="1224"/>
      <c r="CRU77" s="1224"/>
      <c r="CRV77" s="1224"/>
      <c r="CRW77" s="1224"/>
      <c r="CRX77" s="1224"/>
      <c r="CRY77" s="1224"/>
      <c r="CRZ77" s="1224"/>
      <c r="CSA77" s="1224"/>
      <c r="CSB77" s="1224"/>
      <c r="CSC77" s="1224"/>
      <c r="CSD77" s="1224"/>
      <c r="CSE77" s="1224"/>
      <c r="CSF77" s="1224"/>
      <c r="CSG77" s="1224"/>
      <c r="CSH77" s="1224"/>
      <c r="CSI77" s="1224"/>
      <c r="CSJ77" s="1224"/>
      <c r="CSK77" s="1224"/>
      <c r="CSL77" s="1224"/>
      <c r="CSM77" s="1224"/>
      <c r="CSN77" s="1224"/>
      <c r="CSO77" s="1224"/>
      <c r="CSP77" s="1224"/>
      <c r="CSQ77" s="1224"/>
      <c r="CSR77" s="1224"/>
      <c r="CSS77" s="1224"/>
      <c r="CST77" s="1224"/>
      <c r="CSU77" s="1224"/>
      <c r="CSV77" s="1224"/>
      <c r="CSW77" s="1224"/>
      <c r="CSX77" s="1224"/>
      <c r="CSY77" s="1224"/>
      <c r="CSZ77" s="1224"/>
      <c r="CTA77" s="1224"/>
      <c r="CTB77" s="1224"/>
      <c r="CTC77" s="1224"/>
      <c r="CTD77" s="1224"/>
      <c r="CTE77" s="1224"/>
      <c r="CTF77" s="1224"/>
      <c r="CTG77" s="1224"/>
      <c r="CTH77" s="1224"/>
      <c r="CTI77" s="1224"/>
      <c r="CTJ77" s="1224"/>
      <c r="CTK77" s="1224"/>
      <c r="CTL77" s="1224"/>
      <c r="CTM77" s="1224"/>
      <c r="CTN77" s="1224"/>
      <c r="CTO77" s="1224"/>
      <c r="CTP77" s="1224"/>
      <c r="CTQ77" s="1224"/>
      <c r="CTR77" s="1224"/>
      <c r="CTS77" s="1224"/>
      <c r="CTT77" s="1224"/>
      <c r="CTU77" s="1224"/>
      <c r="CTV77" s="1224"/>
      <c r="CTW77" s="1224"/>
      <c r="CTX77" s="1224"/>
      <c r="CTY77" s="1224"/>
      <c r="CTZ77" s="1224"/>
      <c r="CUA77" s="1224"/>
      <c r="CUB77" s="1224"/>
      <c r="CUC77" s="1224"/>
      <c r="CUD77" s="1224"/>
      <c r="CUE77" s="1224"/>
      <c r="CUF77" s="1224"/>
      <c r="CUG77" s="1224"/>
      <c r="CUH77" s="1224"/>
      <c r="CUI77" s="1224"/>
      <c r="CUJ77" s="1224"/>
      <c r="CUK77" s="1224"/>
      <c r="CUL77" s="1224"/>
      <c r="CUM77" s="1224"/>
      <c r="CUN77" s="1224"/>
      <c r="CUO77" s="1224"/>
      <c r="CUP77" s="1224"/>
      <c r="CUQ77" s="1224"/>
      <c r="CUR77" s="1224"/>
      <c r="CUS77" s="1224"/>
      <c r="CUT77" s="1224"/>
      <c r="CUU77" s="1224"/>
      <c r="CUV77" s="1224"/>
      <c r="CUW77" s="1224"/>
      <c r="CUX77" s="1224"/>
      <c r="CUY77" s="1224"/>
      <c r="CUZ77" s="1224"/>
      <c r="CVA77" s="1224"/>
      <c r="CVB77" s="1224"/>
      <c r="CVC77" s="1224"/>
      <c r="CVD77" s="1224"/>
      <c r="CVE77" s="1224"/>
      <c r="CVF77" s="1224"/>
      <c r="CVG77" s="1224"/>
      <c r="CVH77" s="1224"/>
      <c r="CVI77" s="1224"/>
      <c r="CVJ77" s="1224"/>
      <c r="CVK77" s="1224"/>
      <c r="CVL77" s="1224"/>
      <c r="CVM77" s="1224"/>
      <c r="CVN77" s="1224"/>
      <c r="CVO77" s="1224"/>
      <c r="CVP77" s="1224"/>
      <c r="CVQ77" s="1224"/>
      <c r="CVR77" s="1224"/>
      <c r="CVS77" s="1224"/>
      <c r="CVT77" s="1224"/>
      <c r="CVU77" s="1224"/>
      <c r="CVV77" s="1224"/>
      <c r="CVW77" s="1224"/>
      <c r="CVX77" s="1224"/>
      <c r="CVY77" s="1224"/>
      <c r="CVZ77" s="1224"/>
      <c r="CWA77" s="1224"/>
      <c r="CWB77" s="1224"/>
      <c r="CWC77" s="1224"/>
      <c r="CWD77" s="1224"/>
      <c r="CWE77" s="1224"/>
      <c r="CWF77" s="1224"/>
      <c r="CWG77" s="1224"/>
      <c r="CWH77" s="1224"/>
      <c r="CWI77" s="1224"/>
      <c r="CWJ77" s="1224"/>
      <c r="CWK77" s="1224"/>
      <c r="CWL77" s="1224"/>
      <c r="CWM77" s="1224"/>
      <c r="CWN77" s="1224"/>
      <c r="CWO77" s="1224"/>
      <c r="CWP77" s="1224"/>
      <c r="CWQ77" s="1224"/>
      <c r="CWR77" s="1224"/>
      <c r="CWS77" s="1224"/>
      <c r="CWT77" s="1224"/>
      <c r="CWU77" s="1224"/>
      <c r="CWV77" s="1224"/>
      <c r="CWW77" s="1224"/>
      <c r="CWX77" s="1224"/>
      <c r="CWY77" s="1224"/>
      <c r="CWZ77" s="1224"/>
      <c r="CXA77" s="1224"/>
      <c r="CXB77" s="1224"/>
      <c r="CXC77" s="1224"/>
      <c r="CXD77" s="1224"/>
      <c r="CXE77" s="1224"/>
      <c r="CXF77" s="1224"/>
      <c r="CXG77" s="1224"/>
      <c r="CXH77" s="1224"/>
      <c r="CXI77" s="1224"/>
      <c r="CXJ77" s="1224"/>
      <c r="CXK77" s="1224"/>
      <c r="CXL77" s="1224"/>
      <c r="CXM77" s="1224"/>
      <c r="CXN77" s="1224"/>
      <c r="CXO77" s="1224"/>
      <c r="CXP77" s="1224"/>
      <c r="CXQ77" s="1224"/>
      <c r="CXR77" s="1224"/>
      <c r="CXS77" s="1224"/>
      <c r="CXT77" s="1224"/>
      <c r="CXU77" s="1224"/>
      <c r="CXV77" s="1224"/>
      <c r="CXW77" s="1224"/>
      <c r="CXX77" s="1224"/>
      <c r="CXY77" s="1224"/>
      <c r="CXZ77" s="1224"/>
      <c r="CYA77" s="1224"/>
      <c r="CYB77" s="1224"/>
      <c r="CYC77" s="1224"/>
      <c r="CYD77" s="1224"/>
      <c r="CYE77" s="1224"/>
      <c r="CYF77" s="1224"/>
      <c r="CYG77" s="1224"/>
      <c r="CYH77" s="1224"/>
      <c r="CYI77" s="1224"/>
      <c r="CYJ77" s="1224"/>
      <c r="CYK77" s="1224"/>
      <c r="CYL77" s="1224"/>
      <c r="CYM77" s="1224"/>
      <c r="CYN77" s="1224"/>
      <c r="CYO77" s="1224"/>
      <c r="CYP77" s="1224"/>
      <c r="CYQ77" s="1224"/>
      <c r="CYR77" s="1224"/>
      <c r="CYS77" s="1224"/>
      <c r="CYT77" s="1224"/>
      <c r="CYU77" s="1224"/>
      <c r="CYV77" s="1224"/>
      <c r="CYW77" s="1224"/>
      <c r="CYX77" s="1224"/>
      <c r="CYY77" s="1224"/>
      <c r="CYZ77" s="1224"/>
      <c r="CZA77" s="1224"/>
      <c r="CZB77" s="1224"/>
      <c r="CZC77" s="1224"/>
      <c r="CZD77" s="1224"/>
      <c r="CZE77" s="1224"/>
      <c r="CZF77" s="1224"/>
      <c r="CZG77" s="1224"/>
      <c r="CZH77" s="1224"/>
      <c r="CZI77" s="1224"/>
      <c r="CZJ77" s="1224"/>
      <c r="CZK77" s="1224"/>
      <c r="CZL77" s="1224"/>
      <c r="CZM77" s="1224"/>
      <c r="CZN77" s="1224"/>
      <c r="CZO77" s="1224"/>
      <c r="CZP77" s="1224"/>
      <c r="CZQ77" s="1224"/>
      <c r="CZR77" s="1224"/>
      <c r="CZS77" s="1224"/>
      <c r="CZT77" s="1224"/>
      <c r="CZU77" s="1224"/>
      <c r="CZV77" s="1224"/>
      <c r="CZW77" s="1224"/>
      <c r="CZX77" s="1224"/>
      <c r="CZY77" s="1224"/>
      <c r="CZZ77" s="1224"/>
      <c r="DAA77" s="1224"/>
      <c r="DAB77" s="1224"/>
      <c r="DAC77" s="1224"/>
      <c r="DAD77" s="1224"/>
      <c r="DAE77" s="1224"/>
      <c r="DAF77" s="1224"/>
      <c r="DAG77" s="1224"/>
      <c r="DAH77" s="1224"/>
      <c r="DAI77" s="1224"/>
      <c r="DAJ77" s="1224"/>
      <c r="DAK77" s="1224"/>
      <c r="DAL77" s="1224"/>
      <c r="DAM77" s="1224"/>
      <c r="DAN77" s="1224"/>
      <c r="DAO77" s="1224"/>
      <c r="DAP77" s="1224"/>
      <c r="DAQ77" s="1224"/>
      <c r="DAR77" s="1224"/>
      <c r="DAS77" s="1224"/>
      <c r="DAT77" s="1224"/>
      <c r="DAU77" s="1224"/>
      <c r="DAV77" s="1224"/>
      <c r="DAW77" s="1224"/>
      <c r="DAX77" s="1224"/>
      <c r="DAY77" s="1224"/>
      <c r="DAZ77" s="1224"/>
      <c r="DBA77" s="1224"/>
      <c r="DBB77" s="1224"/>
      <c r="DBC77" s="1224"/>
      <c r="DBD77" s="1224"/>
      <c r="DBE77" s="1224"/>
      <c r="DBF77" s="1224"/>
      <c r="DBG77" s="1224"/>
      <c r="DBH77" s="1224"/>
      <c r="DBI77" s="1224"/>
      <c r="DBJ77" s="1224"/>
      <c r="DBK77" s="1224"/>
      <c r="DBL77" s="1224"/>
      <c r="DBM77" s="1224"/>
      <c r="DBN77" s="1224"/>
      <c r="DBO77" s="1224"/>
      <c r="DBP77" s="1224"/>
      <c r="DBQ77" s="1224"/>
      <c r="DBR77" s="1224"/>
      <c r="DBS77" s="1224"/>
      <c r="DBT77" s="1224"/>
      <c r="DBU77" s="1224"/>
      <c r="DBV77" s="1224"/>
      <c r="DBW77" s="1224"/>
      <c r="DBX77" s="1224"/>
      <c r="DBY77" s="1224"/>
      <c r="DBZ77" s="1224"/>
      <c r="DCA77" s="1224"/>
      <c r="DCB77" s="1224"/>
      <c r="DCC77" s="1224"/>
      <c r="DCD77" s="1224"/>
      <c r="DCE77" s="1224"/>
      <c r="DCF77" s="1224"/>
      <c r="DCG77" s="1224"/>
      <c r="DCH77" s="1224"/>
      <c r="DCI77" s="1224"/>
      <c r="DCJ77" s="1224"/>
      <c r="DCK77" s="1224"/>
      <c r="DCL77" s="1224"/>
      <c r="DCM77" s="1224"/>
      <c r="DCN77" s="1224"/>
      <c r="DCO77" s="1224"/>
      <c r="DCP77" s="1224"/>
      <c r="DCQ77" s="1224"/>
      <c r="DCR77" s="1224"/>
      <c r="DCS77" s="1224"/>
      <c r="DCT77" s="1224"/>
      <c r="DCU77" s="1224"/>
      <c r="DCV77" s="1224"/>
      <c r="DCW77" s="1224"/>
      <c r="DCX77" s="1224"/>
      <c r="DCY77" s="1224"/>
      <c r="DCZ77" s="1224"/>
      <c r="DDA77" s="1224"/>
      <c r="DDB77" s="1224"/>
      <c r="DDC77" s="1224"/>
      <c r="DDD77" s="1224"/>
      <c r="DDE77" s="1224"/>
      <c r="DDF77" s="1224"/>
      <c r="DDG77" s="1224"/>
      <c r="DDH77" s="1224"/>
      <c r="DDI77" s="1224"/>
      <c r="DDJ77" s="1224"/>
      <c r="DDK77" s="1224"/>
      <c r="DDL77" s="1224"/>
      <c r="DDM77" s="1224"/>
      <c r="DDN77" s="1224"/>
      <c r="DDO77" s="1224"/>
      <c r="DDP77" s="1224"/>
      <c r="DDQ77" s="1224"/>
      <c r="DDR77" s="1224"/>
      <c r="DDS77" s="1224"/>
      <c r="DDT77" s="1224"/>
      <c r="DDU77" s="1224"/>
      <c r="DDV77" s="1224"/>
      <c r="DDW77" s="1224"/>
      <c r="DDX77" s="1224"/>
      <c r="DDY77" s="1224"/>
      <c r="DDZ77" s="1224"/>
      <c r="DEA77" s="1224"/>
      <c r="DEB77" s="1224"/>
      <c r="DEC77" s="1224"/>
      <c r="DED77" s="1224"/>
      <c r="DEE77" s="1224"/>
      <c r="DEF77" s="1224"/>
      <c r="DEG77" s="1224"/>
      <c r="DEH77" s="1224"/>
      <c r="DEI77" s="1224"/>
      <c r="DEJ77" s="1224"/>
      <c r="DEK77" s="1224"/>
      <c r="DEL77" s="1224"/>
      <c r="DEM77" s="1224"/>
      <c r="DEN77" s="1224"/>
      <c r="DEO77" s="1224"/>
      <c r="DEP77" s="1224"/>
      <c r="DEQ77" s="1224"/>
      <c r="DER77" s="1224"/>
      <c r="DES77" s="1224"/>
      <c r="DET77" s="1224"/>
      <c r="DEU77" s="1224"/>
      <c r="DEV77" s="1224"/>
      <c r="DEW77" s="1224"/>
      <c r="DEX77" s="1224"/>
      <c r="DEY77" s="1224"/>
      <c r="DEZ77" s="1224"/>
      <c r="DFA77" s="1224"/>
      <c r="DFB77" s="1224"/>
      <c r="DFC77" s="1224"/>
      <c r="DFD77" s="1224"/>
      <c r="DFE77" s="1224"/>
      <c r="DFF77" s="1224"/>
      <c r="DFG77" s="1224"/>
      <c r="DFH77" s="1224"/>
      <c r="DFI77" s="1224"/>
      <c r="DFJ77" s="1224"/>
      <c r="DFK77" s="1224"/>
      <c r="DFL77" s="1224"/>
      <c r="DFM77" s="1224"/>
      <c r="DFN77" s="1224"/>
      <c r="DFO77" s="1224"/>
      <c r="DFP77" s="1224"/>
      <c r="DFQ77" s="1224"/>
      <c r="DFR77" s="1224"/>
      <c r="DFS77" s="1224"/>
      <c r="DFT77" s="1224"/>
      <c r="DFU77" s="1224"/>
      <c r="DFV77" s="1224"/>
      <c r="DFW77" s="1224"/>
      <c r="DFX77" s="1224"/>
      <c r="DFY77" s="1224"/>
      <c r="DFZ77" s="1224"/>
      <c r="DGA77" s="1224"/>
      <c r="DGB77" s="1224"/>
      <c r="DGC77" s="1224"/>
      <c r="DGD77" s="1224"/>
      <c r="DGE77" s="1224"/>
      <c r="DGF77" s="1224"/>
      <c r="DGG77" s="1224"/>
      <c r="DGH77" s="1224"/>
      <c r="DGI77" s="1224"/>
      <c r="DGJ77" s="1224"/>
      <c r="DGK77" s="1224"/>
      <c r="DGL77" s="1224"/>
      <c r="DGM77" s="1224"/>
      <c r="DGN77" s="1224"/>
      <c r="DGO77" s="1224"/>
      <c r="DGP77" s="1224"/>
      <c r="DGQ77" s="1224"/>
      <c r="DGR77" s="1224"/>
      <c r="DGS77" s="1224"/>
      <c r="DGT77" s="1224"/>
      <c r="DGU77" s="1224"/>
      <c r="DGV77" s="1224"/>
      <c r="DGW77" s="1224"/>
      <c r="DGX77" s="1224"/>
      <c r="DGY77" s="1224"/>
      <c r="DGZ77" s="1224"/>
      <c r="DHA77" s="1224"/>
      <c r="DHB77" s="1224"/>
      <c r="DHC77" s="1224"/>
      <c r="DHD77" s="1224"/>
      <c r="DHE77" s="1224"/>
      <c r="DHF77" s="1224"/>
      <c r="DHG77" s="1224"/>
      <c r="DHH77" s="1224"/>
      <c r="DHI77" s="1224"/>
      <c r="DHJ77" s="1224"/>
      <c r="DHK77" s="1224"/>
      <c r="DHL77" s="1224"/>
      <c r="DHM77" s="1224"/>
      <c r="DHN77" s="1224"/>
      <c r="DHO77" s="1224"/>
      <c r="DHP77" s="1224"/>
      <c r="DHQ77" s="1224"/>
      <c r="DHR77" s="1224"/>
      <c r="DHS77" s="1224"/>
      <c r="DHT77" s="1224"/>
      <c r="DHU77" s="1224"/>
      <c r="DHV77" s="1224"/>
      <c r="DHW77" s="1224"/>
      <c r="DHX77" s="1224"/>
      <c r="DHY77" s="1224"/>
      <c r="DHZ77" s="1224"/>
      <c r="DIA77" s="1224"/>
      <c r="DIB77" s="1224"/>
      <c r="DIC77" s="1224"/>
      <c r="DID77" s="1224"/>
      <c r="DIE77" s="1224"/>
      <c r="DIF77" s="1224"/>
      <c r="DIG77" s="1224"/>
      <c r="DIH77" s="1224"/>
      <c r="DII77" s="1224"/>
      <c r="DIJ77" s="1224"/>
      <c r="DIK77" s="1224"/>
      <c r="DIL77" s="1224"/>
      <c r="DIM77" s="1224"/>
      <c r="DIN77" s="1224"/>
      <c r="DIO77" s="1224"/>
      <c r="DIP77" s="1224"/>
      <c r="DIQ77" s="1224"/>
      <c r="DIR77" s="1224"/>
      <c r="DIS77" s="1224"/>
      <c r="DIT77" s="1224"/>
      <c r="DIU77" s="1224"/>
      <c r="DIV77" s="1224"/>
      <c r="DIW77" s="1224"/>
      <c r="DIX77" s="1224"/>
      <c r="DIY77" s="1224"/>
      <c r="DIZ77" s="1224"/>
      <c r="DJA77" s="1224"/>
      <c r="DJB77" s="1224"/>
      <c r="DJC77" s="1224"/>
      <c r="DJD77" s="1224"/>
      <c r="DJE77" s="1224"/>
      <c r="DJF77" s="1224"/>
      <c r="DJG77" s="1224"/>
      <c r="DJH77" s="1224"/>
      <c r="DJI77" s="1224"/>
      <c r="DJJ77" s="1224"/>
      <c r="DJK77" s="1224"/>
      <c r="DJL77" s="1224"/>
      <c r="DJM77" s="1224"/>
      <c r="DJN77" s="1224"/>
      <c r="DJO77" s="1224"/>
      <c r="DJP77" s="1224"/>
      <c r="DJQ77" s="1224"/>
      <c r="DJR77" s="1224"/>
      <c r="DJS77" s="1224"/>
      <c r="DJT77" s="1224"/>
      <c r="DJU77" s="1224"/>
      <c r="DJV77" s="1224"/>
      <c r="DJW77" s="1224"/>
      <c r="DJX77" s="1224"/>
      <c r="DJY77" s="1224"/>
      <c r="DJZ77" s="1224"/>
      <c r="DKA77" s="1224"/>
      <c r="DKB77" s="1224"/>
      <c r="DKC77" s="1224"/>
      <c r="DKD77" s="1224"/>
      <c r="DKE77" s="1224"/>
      <c r="DKF77" s="1224"/>
      <c r="DKG77" s="1224"/>
      <c r="DKH77" s="1224"/>
      <c r="DKI77" s="1224"/>
      <c r="DKJ77" s="1224"/>
      <c r="DKK77" s="1224"/>
      <c r="DKL77" s="1224"/>
      <c r="DKM77" s="1224"/>
      <c r="DKN77" s="1224"/>
      <c r="DKO77" s="1224"/>
      <c r="DKP77" s="1224"/>
      <c r="DKQ77" s="1224"/>
      <c r="DKR77" s="1224"/>
      <c r="DKS77" s="1224"/>
      <c r="DKT77" s="1224"/>
      <c r="DKU77" s="1224"/>
      <c r="DKV77" s="1224"/>
      <c r="DKW77" s="1224"/>
      <c r="DKX77" s="1224"/>
      <c r="DKY77" s="1224"/>
      <c r="DKZ77" s="1224"/>
      <c r="DLA77" s="1224"/>
      <c r="DLB77" s="1224"/>
      <c r="DLC77" s="1224"/>
      <c r="DLD77" s="1224"/>
      <c r="DLE77" s="1224"/>
      <c r="DLF77" s="1224"/>
      <c r="DLG77" s="1224"/>
      <c r="DLH77" s="1224"/>
      <c r="DLI77" s="1224"/>
      <c r="DLJ77" s="1224"/>
      <c r="DLK77" s="1224"/>
      <c r="DLL77" s="1224"/>
      <c r="DLM77" s="1224"/>
      <c r="DLN77" s="1224"/>
      <c r="DLO77" s="1224"/>
      <c r="DLP77" s="1224"/>
      <c r="DLQ77" s="1224"/>
      <c r="DLR77" s="1224"/>
      <c r="DLS77" s="1224"/>
      <c r="DLT77" s="1224"/>
      <c r="DLU77" s="1224"/>
      <c r="DLV77" s="1224"/>
      <c r="DLW77" s="1224"/>
      <c r="DLX77" s="1224"/>
      <c r="DLY77" s="1224"/>
      <c r="DLZ77" s="1224"/>
      <c r="DMA77" s="1224"/>
      <c r="DMB77" s="1224"/>
      <c r="DMC77" s="1224"/>
      <c r="DMD77" s="1224"/>
      <c r="DME77" s="1224"/>
      <c r="DMF77" s="1224"/>
      <c r="DMG77" s="1224"/>
      <c r="DMH77" s="1224"/>
      <c r="DMI77" s="1224"/>
      <c r="DMJ77" s="1224"/>
      <c r="DMK77" s="1224"/>
      <c r="DML77" s="1224"/>
      <c r="DMM77" s="1224"/>
      <c r="DMN77" s="1224"/>
      <c r="DMO77" s="1224"/>
      <c r="DMP77" s="1224"/>
      <c r="DMQ77" s="1224"/>
      <c r="DMR77" s="1224"/>
      <c r="DMS77" s="1224"/>
      <c r="DMT77" s="1224"/>
      <c r="DMU77" s="1224"/>
      <c r="DMV77" s="1224"/>
      <c r="DMW77" s="1224"/>
      <c r="DMX77" s="1224"/>
      <c r="DMY77" s="1224"/>
      <c r="DMZ77" s="1224"/>
      <c r="DNA77" s="1224"/>
      <c r="DNB77" s="1224"/>
      <c r="DNC77" s="1224"/>
      <c r="DNE77" s="1224"/>
      <c r="DNF77" s="1224"/>
      <c r="DNG77" s="1224"/>
      <c r="DNH77" s="1224"/>
      <c r="DNI77" s="1224"/>
      <c r="DNJ77" s="1224"/>
      <c r="DNK77" s="1224"/>
      <c r="DNL77" s="1224"/>
      <c r="DNM77" s="1224"/>
      <c r="DNN77" s="1224"/>
      <c r="DNO77" s="1224"/>
      <c r="DNP77" s="1224"/>
      <c r="DNQ77" s="1224"/>
      <c r="DNR77" s="1224"/>
      <c r="DNS77" s="1224"/>
      <c r="DNT77" s="1224"/>
      <c r="DNU77" s="1224"/>
      <c r="DNV77" s="1224"/>
      <c r="DNW77" s="1224"/>
      <c r="DNX77" s="1224"/>
      <c r="DNY77" s="1224"/>
      <c r="DNZ77" s="1224"/>
      <c r="DOA77" s="1224"/>
      <c r="DOB77" s="1224"/>
      <c r="DOC77" s="1224"/>
      <c r="DOD77" s="1224"/>
      <c r="DOE77" s="1224"/>
      <c r="DOF77" s="1224"/>
      <c r="DOG77" s="1224"/>
      <c r="DOH77" s="1224"/>
      <c r="DOI77" s="1224"/>
      <c r="DOJ77" s="1224"/>
      <c r="DOK77" s="1224"/>
      <c r="DOL77" s="1224"/>
      <c r="DOM77" s="1224"/>
      <c r="DON77" s="1224"/>
      <c r="DOO77" s="1224"/>
      <c r="DOP77" s="1224"/>
      <c r="DOQ77" s="1224"/>
      <c r="DOR77" s="1224"/>
      <c r="DOS77" s="1224"/>
      <c r="DOT77" s="1224"/>
      <c r="DOU77" s="1224"/>
      <c r="DOV77" s="1224"/>
      <c r="DOW77" s="1224"/>
      <c r="DOX77" s="1224"/>
      <c r="DOY77" s="1224"/>
      <c r="DOZ77" s="1224"/>
      <c r="DPA77" s="1224"/>
      <c r="DPB77" s="1224"/>
      <c r="DPC77" s="1224"/>
      <c r="DPD77" s="1224"/>
      <c r="DPE77" s="1224"/>
      <c r="DPF77" s="1224"/>
      <c r="DPG77" s="1224"/>
      <c r="DPH77" s="1224"/>
      <c r="DPI77" s="1224"/>
      <c r="DPJ77" s="1224"/>
      <c r="DPK77" s="1224"/>
      <c r="DPL77" s="1224"/>
      <c r="DPM77" s="1224"/>
      <c r="DPN77" s="1224"/>
      <c r="DPO77" s="1224"/>
      <c r="DPP77" s="1224"/>
      <c r="DPQ77" s="1224"/>
      <c r="DPR77" s="1224"/>
      <c r="DPS77" s="1224"/>
      <c r="DPT77" s="1224"/>
      <c r="DPU77" s="1224"/>
      <c r="DPV77" s="1224"/>
      <c r="DPW77" s="1224"/>
      <c r="DPX77" s="1224"/>
      <c r="DPY77" s="1224"/>
      <c r="DPZ77" s="1224"/>
      <c r="DQA77" s="1224"/>
      <c r="DQB77" s="1224"/>
      <c r="DQC77" s="1224"/>
      <c r="DQD77" s="1224"/>
      <c r="DQE77" s="1224"/>
      <c r="DQF77" s="1224"/>
      <c r="DQG77" s="1224"/>
      <c r="DQH77" s="1224"/>
      <c r="DQI77" s="1224"/>
      <c r="DQJ77" s="1224"/>
      <c r="DQK77" s="1224"/>
      <c r="DQL77" s="1224"/>
      <c r="DQM77" s="1224"/>
      <c r="DQN77" s="1224"/>
      <c r="DQO77" s="1224"/>
      <c r="DQP77" s="1224"/>
      <c r="DQQ77" s="1224"/>
      <c r="DQR77" s="1224"/>
      <c r="DQS77" s="1224"/>
      <c r="DQT77" s="1224"/>
      <c r="DQU77" s="1224"/>
      <c r="DQV77" s="1224"/>
      <c r="DQW77" s="1224"/>
      <c r="DQX77" s="1224"/>
      <c r="DQY77" s="1224"/>
      <c r="DQZ77" s="1224"/>
      <c r="DRA77" s="1224"/>
      <c r="DRB77" s="1224"/>
      <c r="DRC77" s="1224"/>
      <c r="DRD77" s="1224"/>
      <c r="DRE77" s="1224"/>
      <c r="DRF77" s="1224"/>
      <c r="DRG77" s="1224"/>
      <c r="DRH77" s="1224"/>
      <c r="DRI77" s="1224"/>
      <c r="DRJ77" s="1224"/>
      <c r="DRK77" s="1224"/>
      <c r="DRL77" s="1224"/>
      <c r="DRM77" s="1224"/>
      <c r="DRN77" s="1224"/>
      <c r="DRO77" s="1224"/>
      <c r="DRP77" s="1224"/>
      <c r="DRQ77" s="1224"/>
      <c r="DRR77" s="1224"/>
      <c r="DRS77" s="1224"/>
      <c r="DRT77" s="1224"/>
      <c r="DRU77" s="1224"/>
      <c r="DRV77" s="1224"/>
      <c r="DRW77" s="1224"/>
      <c r="DRX77" s="1224"/>
      <c r="DRY77" s="1224"/>
      <c r="DRZ77" s="1224"/>
      <c r="DSA77" s="1224"/>
      <c r="DSB77" s="1224"/>
      <c r="DSC77" s="1224"/>
      <c r="DSD77" s="1224"/>
      <c r="DSE77" s="1224"/>
      <c r="DSF77" s="1224"/>
      <c r="DSG77" s="1224"/>
      <c r="DSH77" s="1224"/>
      <c r="DSI77" s="1224"/>
      <c r="DSJ77" s="1224"/>
      <c r="DSK77" s="1224"/>
      <c r="DSL77" s="1224"/>
      <c r="DSM77" s="1224"/>
      <c r="DSN77" s="1224"/>
      <c r="DSO77" s="1224"/>
      <c r="DSP77" s="1224"/>
      <c r="DSQ77" s="1224"/>
      <c r="DSR77" s="1224"/>
      <c r="DSS77" s="1224"/>
      <c r="DST77" s="1224"/>
      <c r="DSU77" s="1224"/>
      <c r="DSV77" s="1224"/>
      <c r="DSW77" s="1224"/>
      <c r="DSX77" s="1224"/>
      <c r="DSY77" s="1224"/>
      <c r="DSZ77" s="1224"/>
      <c r="DTA77" s="1224"/>
      <c r="DTB77" s="1224"/>
      <c r="DTC77" s="1224"/>
      <c r="DTD77" s="1224"/>
      <c r="DTE77" s="1224"/>
      <c r="DTF77" s="1224"/>
      <c r="DTG77" s="1224"/>
      <c r="DTH77" s="1224"/>
      <c r="DTI77" s="1224"/>
      <c r="DTJ77" s="1224"/>
      <c r="DTK77" s="1224"/>
      <c r="DTL77" s="1224"/>
      <c r="DTM77" s="1224"/>
      <c r="DTN77" s="1224"/>
      <c r="DTO77" s="1224"/>
      <c r="DTP77" s="1224"/>
      <c r="DTQ77" s="1224"/>
      <c r="DTR77" s="1224"/>
      <c r="DTS77" s="1224"/>
      <c r="DTT77" s="1224"/>
      <c r="DTU77" s="1224"/>
      <c r="DTV77" s="1224"/>
      <c r="DTW77" s="1224"/>
      <c r="DTX77" s="1224"/>
      <c r="DTY77" s="1224"/>
      <c r="DTZ77" s="1224"/>
      <c r="DUA77" s="1224"/>
      <c r="DUB77" s="1224"/>
      <c r="DUC77" s="1224"/>
      <c r="DUD77" s="1224"/>
      <c r="DUE77" s="1224"/>
      <c r="DUF77" s="1224"/>
      <c r="DUG77" s="1224"/>
      <c r="DUH77" s="1224"/>
      <c r="DUI77" s="1224"/>
      <c r="DUJ77" s="1224"/>
      <c r="DUK77" s="1224"/>
      <c r="DUL77" s="1224"/>
      <c r="DUM77" s="1224"/>
      <c r="DUN77" s="1224"/>
      <c r="DUO77" s="1224"/>
      <c r="DUP77" s="1224"/>
      <c r="DUQ77" s="1224"/>
      <c r="DUR77" s="1224"/>
      <c r="DUS77" s="1224"/>
      <c r="DUT77" s="1224"/>
      <c r="DUU77" s="1224"/>
      <c r="DUV77" s="1224"/>
      <c r="DUW77" s="1224"/>
      <c r="DUX77" s="1224"/>
      <c r="DUY77" s="1224"/>
      <c r="DUZ77" s="1224"/>
      <c r="DVA77" s="1224"/>
      <c r="DVB77" s="1224"/>
      <c r="DVC77" s="1224"/>
      <c r="DVD77" s="1224"/>
      <c r="DVE77" s="1224"/>
      <c r="DVF77" s="1224"/>
      <c r="DVG77" s="1224"/>
      <c r="DVH77" s="1224"/>
      <c r="DVI77" s="1224"/>
      <c r="DVJ77" s="1224"/>
      <c r="DVK77" s="1224"/>
      <c r="DVL77" s="1224"/>
      <c r="DVM77" s="1224"/>
      <c r="DVN77" s="1224"/>
      <c r="DVO77" s="1224"/>
      <c r="DVP77" s="1224"/>
      <c r="DVQ77" s="1224"/>
      <c r="DVR77" s="1224"/>
      <c r="DVS77" s="1224"/>
      <c r="DVT77" s="1224"/>
      <c r="DVU77" s="1224"/>
      <c r="DVV77" s="1224"/>
      <c r="DVW77" s="1224"/>
      <c r="DVX77" s="1224"/>
      <c r="DVY77" s="1224"/>
      <c r="DVZ77" s="1224"/>
      <c r="DWA77" s="1224"/>
      <c r="DWB77" s="1224"/>
      <c r="DWC77" s="1224"/>
      <c r="DWD77" s="1224"/>
      <c r="DWE77" s="1224"/>
      <c r="DWF77" s="1224"/>
      <c r="DWG77" s="1224"/>
      <c r="DWH77" s="1224"/>
      <c r="DWI77" s="1224"/>
      <c r="DWJ77" s="1224"/>
      <c r="DWK77" s="1224"/>
      <c r="DWL77" s="1224"/>
      <c r="DWM77" s="1224"/>
      <c r="DWN77" s="1224"/>
      <c r="DWO77" s="1224"/>
      <c r="DWP77" s="1224"/>
      <c r="DWQ77" s="1224"/>
      <c r="DWR77" s="1224"/>
      <c r="DWS77" s="1224"/>
      <c r="DWT77" s="1224"/>
      <c r="DWU77" s="1224"/>
      <c r="DWV77" s="1224"/>
      <c r="DWW77" s="1224"/>
      <c r="DWX77" s="1224"/>
      <c r="DWY77" s="1224"/>
      <c r="DWZ77" s="1224"/>
      <c r="DXA77" s="1224"/>
      <c r="DXB77" s="1224"/>
      <c r="DXC77" s="1224"/>
      <c r="DXD77" s="1224"/>
      <c r="DXE77" s="1224"/>
      <c r="DXF77" s="1224"/>
      <c r="DXG77" s="1224"/>
      <c r="DXH77" s="1224"/>
      <c r="DXI77" s="1224"/>
      <c r="DXJ77" s="1224"/>
      <c r="DXK77" s="1224"/>
      <c r="DXL77" s="1224"/>
      <c r="DXM77" s="1224"/>
      <c r="DXN77" s="1224"/>
      <c r="DXO77" s="1224"/>
      <c r="DXP77" s="1224"/>
      <c r="DXQ77" s="1224"/>
      <c r="DXR77" s="1224"/>
      <c r="DXS77" s="1224"/>
      <c r="DXT77" s="1224"/>
      <c r="DXU77" s="1224"/>
      <c r="DXV77" s="1224"/>
      <c r="DXW77" s="1224"/>
      <c r="DXX77" s="1224"/>
      <c r="DXY77" s="1224"/>
      <c r="DXZ77" s="1224"/>
      <c r="DYA77" s="1224"/>
      <c r="DYB77" s="1224"/>
      <c r="DYC77" s="1224"/>
      <c r="DYD77" s="1224"/>
      <c r="DYE77" s="1224"/>
      <c r="DYF77" s="1224"/>
      <c r="DYG77" s="1224"/>
      <c r="DYH77" s="1224"/>
      <c r="DYI77" s="1224"/>
      <c r="DYJ77" s="1224"/>
      <c r="DYK77" s="1224"/>
      <c r="DYL77" s="1224"/>
      <c r="DYM77" s="1224"/>
      <c r="DYN77" s="1224"/>
      <c r="DYO77" s="1224"/>
      <c r="DYP77" s="1224"/>
      <c r="DYQ77" s="1224"/>
      <c r="DYR77" s="1224"/>
      <c r="DYS77" s="1224"/>
      <c r="DYT77" s="1224"/>
      <c r="DYU77" s="1224"/>
      <c r="DYV77" s="1224"/>
      <c r="DYW77" s="1224"/>
      <c r="DYX77" s="1224"/>
      <c r="DYY77" s="1224"/>
      <c r="DYZ77" s="1224"/>
      <c r="DZA77" s="1224"/>
      <c r="DZB77" s="1224"/>
      <c r="DZC77" s="1224"/>
      <c r="DZD77" s="1224"/>
      <c r="DZE77" s="1224"/>
      <c r="DZF77" s="1224"/>
      <c r="DZG77" s="1224"/>
      <c r="DZH77" s="1224"/>
      <c r="DZI77" s="1224"/>
      <c r="DZJ77" s="1224"/>
      <c r="DZK77" s="1224"/>
      <c r="DZL77" s="1224"/>
      <c r="DZM77" s="1224"/>
      <c r="DZN77" s="1224"/>
      <c r="DZO77" s="1224"/>
      <c r="DZP77" s="1224"/>
      <c r="DZQ77" s="1224"/>
      <c r="DZR77" s="1224"/>
      <c r="DZS77" s="1224"/>
      <c r="DZT77" s="1224"/>
      <c r="DZU77" s="1224"/>
      <c r="DZV77" s="1224"/>
      <c r="DZW77" s="1224"/>
      <c r="DZX77" s="1224"/>
      <c r="DZY77" s="1224"/>
      <c r="DZZ77" s="1224"/>
      <c r="EAA77" s="1224"/>
      <c r="EAB77" s="1224"/>
      <c r="EAC77" s="1224"/>
      <c r="EAD77" s="1224"/>
      <c r="EAE77" s="1224"/>
      <c r="EAF77" s="1224"/>
      <c r="EAG77" s="1224"/>
      <c r="EAH77" s="1224"/>
      <c r="EAI77" s="1224"/>
      <c r="EAJ77" s="1224"/>
      <c r="EAK77" s="1224"/>
      <c r="EAL77" s="1224"/>
      <c r="EAM77" s="1224"/>
      <c r="EAN77" s="1224"/>
      <c r="EAO77" s="1224"/>
      <c r="EAP77" s="1224"/>
      <c r="EAQ77" s="1224"/>
      <c r="EAR77" s="1224"/>
      <c r="EAS77" s="1224"/>
      <c r="EAT77" s="1224"/>
      <c r="EAU77" s="1224"/>
      <c r="EAV77" s="1224"/>
      <c r="EAW77" s="1224"/>
      <c r="EAX77" s="1224"/>
      <c r="EAY77" s="1224"/>
      <c r="EAZ77" s="1224"/>
      <c r="EBA77" s="1224"/>
      <c r="EBB77" s="1224"/>
      <c r="EBC77" s="1224"/>
      <c r="EBD77" s="1224"/>
      <c r="EBE77" s="1224"/>
      <c r="EBF77" s="1224"/>
      <c r="EBG77" s="1224"/>
      <c r="EBH77" s="1224"/>
      <c r="EBI77" s="1224"/>
      <c r="EBJ77" s="1224"/>
      <c r="EBK77" s="1224"/>
      <c r="EBL77" s="1224"/>
      <c r="EBM77" s="1224"/>
      <c r="EBN77" s="1224"/>
      <c r="EBO77" s="1224"/>
      <c r="EBP77" s="1224"/>
      <c r="EBQ77" s="1224"/>
      <c r="EBR77" s="1224"/>
      <c r="EBS77" s="1224"/>
      <c r="EBT77" s="1224"/>
      <c r="EBU77" s="1224"/>
      <c r="EBV77" s="1224"/>
      <c r="EBW77" s="1224"/>
      <c r="EBX77" s="1224"/>
      <c r="EBY77" s="1224"/>
      <c r="EBZ77" s="1224"/>
      <c r="ECA77" s="1224"/>
      <c r="ECB77" s="1224"/>
      <c r="ECC77" s="1224"/>
      <c r="ECD77" s="1224"/>
      <c r="ECE77" s="1224"/>
      <c r="ECF77" s="1224"/>
      <c r="ECG77" s="1224"/>
      <c r="ECH77" s="1224"/>
      <c r="ECI77" s="1224"/>
      <c r="ECJ77" s="1224"/>
      <c r="ECK77" s="1224"/>
      <c r="ECL77" s="1224"/>
      <c r="ECM77" s="1224"/>
      <c r="ECN77" s="1224"/>
      <c r="ECO77" s="1224"/>
      <c r="ECP77" s="1224"/>
      <c r="ECQ77" s="1224"/>
      <c r="ECR77" s="1224"/>
      <c r="ECS77" s="1224"/>
      <c r="ECT77" s="1224"/>
      <c r="ECU77" s="1224"/>
      <c r="ECV77" s="1224"/>
      <c r="ECW77" s="1224"/>
      <c r="ECX77" s="1224"/>
      <c r="ECY77" s="1224"/>
      <c r="ECZ77" s="1224"/>
      <c r="EDA77" s="1224"/>
      <c r="EDB77" s="1224"/>
      <c r="EDC77" s="1224"/>
      <c r="EDD77" s="1224"/>
      <c r="EDE77" s="1224"/>
      <c r="EDF77" s="1224"/>
      <c r="EDG77" s="1224"/>
      <c r="EDH77" s="1224"/>
      <c r="EDI77" s="1224"/>
      <c r="EDJ77" s="1224"/>
      <c r="EDK77" s="1224"/>
      <c r="EDL77" s="1224"/>
      <c r="EDM77" s="1224"/>
      <c r="EDN77" s="1224"/>
      <c r="EDO77" s="1224"/>
      <c r="EDP77" s="1224"/>
      <c r="EDQ77" s="1224"/>
      <c r="EDR77" s="1224"/>
      <c r="EDS77" s="1224"/>
      <c r="EDT77" s="1224"/>
      <c r="EDU77" s="1224"/>
      <c r="EDV77" s="1224"/>
      <c r="EDW77" s="1224"/>
      <c r="EDX77" s="1224"/>
      <c r="EDY77" s="1224"/>
      <c r="EDZ77" s="1224"/>
      <c r="EEA77" s="1224"/>
      <c r="EEB77" s="1224"/>
      <c r="EEC77" s="1224"/>
      <c r="EED77" s="1224"/>
      <c r="EEE77" s="1224"/>
      <c r="EEF77" s="1224"/>
      <c r="EEG77" s="1224"/>
      <c r="EEH77" s="1224"/>
      <c r="EEI77" s="1224"/>
      <c r="EEJ77" s="1224"/>
      <c r="EEK77" s="1224"/>
      <c r="EEL77" s="1224"/>
      <c r="EEM77" s="1224"/>
      <c r="EEN77" s="1224"/>
      <c r="EEO77" s="1224"/>
      <c r="EEP77" s="1224"/>
      <c r="EEQ77" s="1224"/>
      <c r="EER77" s="1224"/>
      <c r="EES77" s="1224"/>
      <c r="EET77" s="1224"/>
      <c r="EEU77" s="1224"/>
      <c r="EEV77" s="1224"/>
      <c r="EEW77" s="1224"/>
      <c r="EEX77" s="1224"/>
      <c r="EEY77" s="1224"/>
      <c r="EEZ77" s="1224"/>
      <c r="EFA77" s="1224"/>
      <c r="EFB77" s="1224"/>
      <c r="EFC77" s="1224"/>
      <c r="EFD77" s="1224"/>
      <c r="EFE77" s="1224"/>
      <c r="EFF77" s="1224"/>
      <c r="EFG77" s="1224"/>
      <c r="EFH77" s="1224"/>
      <c r="EFI77" s="1224"/>
      <c r="EFJ77" s="1224"/>
      <c r="EFK77" s="1224"/>
      <c r="EFL77" s="1224"/>
      <c r="EFM77" s="1224"/>
      <c r="EFN77" s="1224"/>
      <c r="EFO77" s="1224"/>
      <c r="EFP77" s="1224"/>
      <c r="EFQ77" s="1224"/>
      <c r="EFR77" s="1224"/>
      <c r="EFS77" s="1224"/>
      <c r="EFT77" s="1224"/>
      <c r="EFU77" s="1224"/>
      <c r="EFV77" s="1224"/>
      <c r="EFW77" s="1224"/>
      <c r="EFX77" s="1224"/>
      <c r="EFY77" s="1224"/>
      <c r="EFZ77" s="1224"/>
      <c r="EGA77" s="1224"/>
      <c r="EGB77" s="1224"/>
      <c r="EGC77" s="1224"/>
      <c r="EGD77" s="1224"/>
      <c r="EGE77" s="1224"/>
      <c r="EGF77" s="1224"/>
      <c r="EGG77" s="1224"/>
      <c r="EGH77" s="1224"/>
      <c r="EGI77" s="1224"/>
      <c r="EGJ77" s="1224"/>
      <c r="EGK77" s="1224"/>
      <c r="EGL77" s="1224"/>
      <c r="EGM77" s="1224"/>
      <c r="EGN77" s="1224"/>
      <c r="EGO77" s="1224"/>
      <c r="EGP77" s="1224"/>
      <c r="EGQ77" s="1224"/>
      <c r="EGR77" s="1224"/>
      <c r="EGS77" s="1224"/>
      <c r="EGT77" s="1224"/>
      <c r="EGU77" s="1224"/>
      <c r="EGV77" s="1224"/>
      <c r="EGW77" s="1224"/>
      <c r="EGX77" s="1224"/>
      <c r="EGY77" s="1224"/>
      <c r="EGZ77" s="1224"/>
      <c r="EHA77" s="1224"/>
      <c r="EHB77" s="1224"/>
      <c r="EHC77" s="1224"/>
      <c r="EHD77" s="1224"/>
      <c r="EHE77" s="1224"/>
      <c r="EHF77" s="1224"/>
      <c r="EHG77" s="1224"/>
      <c r="EHH77" s="1224"/>
      <c r="EHI77" s="1224"/>
      <c r="EHJ77" s="1224"/>
      <c r="EHK77" s="1224"/>
      <c r="EHL77" s="1224"/>
      <c r="EHM77" s="1224"/>
      <c r="EHN77" s="1224"/>
      <c r="EHO77" s="1224"/>
      <c r="EHP77" s="1224"/>
      <c r="EHQ77" s="1224"/>
      <c r="EHR77" s="1224"/>
      <c r="EHS77" s="1224"/>
      <c r="EHT77" s="1224"/>
      <c r="EHU77" s="1224"/>
      <c r="EHV77" s="1224"/>
      <c r="EHW77" s="1224"/>
      <c r="EHX77" s="1224"/>
      <c r="EHY77" s="1224"/>
      <c r="EHZ77" s="1224"/>
      <c r="EIA77" s="1224"/>
      <c r="EIB77" s="1224"/>
      <c r="EIC77" s="1224"/>
      <c r="EID77" s="1224"/>
      <c r="EIE77" s="1224"/>
      <c r="EIF77" s="1224"/>
      <c r="EIG77" s="1224"/>
      <c r="EIH77" s="1224"/>
      <c r="EII77" s="1224"/>
      <c r="EIJ77" s="1224"/>
      <c r="EIK77" s="1224"/>
      <c r="EIL77" s="1224"/>
      <c r="EIM77" s="1224"/>
      <c r="EIN77" s="1224"/>
      <c r="EIO77" s="1224"/>
      <c r="EIP77" s="1224"/>
      <c r="EIQ77" s="1224"/>
      <c r="EIR77" s="1224"/>
      <c r="EIS77" s="1224"/>
      <c r="EIT77" s="1224"/>
      <c r="EIU77" s="1224"/>
      <c r="EIV77" s="1224"/>
      <c r="EIW77" s="1224"/>
      <c r="EIX77" s="1224"/>
      <c r="EIY77" s="1224"/>
      <c r="EIZ77" s="1224"/>
      <c r="EJA77" s="1224"/>
      <c r="EJB77" s="1224"/>
      <c r="EJC77" s="1224"/>
      <c r="EJD77" s="1224"/>
      <c r="EJE77" s="1224"/>
      <c r="EJF77" s="1224"/>
      <c r="EJG77" s="1224"/>
      <c r="EJH77" s="1224"/>
      <c r="EJI77" s="1224"/>
      <c r="EJJ77" s="1224"/>
      <c r="EJK77" s="1224"/>
      <c r="EJL77" s="1224"/>
      <c r="EJM77" s="1224"/>
      <c r="EJN77" s="1224"/>
      <c r="EJO77" s="1224"/>
      <c r="EJP77" s="1224"/>
      <c r="EJQ77" s="1224"/>
      <c r="EJR77" s="1224"/>
      <c r="EJS77" s="1224"/>
      <c r="EJT77" s="1224"/>
      <c r="EJU77" s="1224"/>
      <c r="EJV77" s="1224"/>
      <c r="EJW77" s="1224"/>
      <c r="EJX77" s="1224"/>
      <c r="EJY77" s="1224"/>
      <c r="EJZ77" s="1224"/>
      <c r="EKA77" s="1224"/>
      <c r="EKB77" s="1224"/>
      <c r="EKC77" s="1224"/>
      <c r="EKD77" s="1224"/>
      <c r="EKE77" s="1224"/>
      <c r="EKF77" s="1224"/>
      <c r="EKG77" s="1224"/>
      <c r="EKH77" s="1224"/>
      <c r="EKI77" s="1224"/>
      <c r="EKJ77" s="1224"/>
      <c r="EKK77" s="1224"/>
      <c r="EKL77" s="1224"/>
      <c r="EKM77" s="1224"/>
      <c r="EKN77" s="1224"/>
      <c r="EKO77" s="1224"/>
      <c r="EKP77" s="1224"/>
      <c r="EKQ77" s="1224"/>
      <c r="EKR77" s="1224"/>
      <c r="EKS77" s="1224"/>
      <c r="EKT77" s="1224"/>
      <c r="EKU77" s="1224"/>
      <c r="EKV77" s="1224"/>
      <c r="EKW77" s="1224"/>
      <c r="EKX77" s="1224"/>
      <c r="EKY77" s="1224"/>
      <c r="EKZ77" s="1224"/>
      <c r="ELA77" s="1224"/>
      <c r="ELB77" s="1224"/>
      <c r="ELC77" s="1224"/>
      <c r="ELD77" s="1224"/>
      <c r="ELE77" s="1224"/>
      <c r="ELF77" s="1224"/>
      <c r="ELG77" s="1224"/>
      <c r="ELH77" s="1224"/>
      <c r="ELI77" s="1224"/>
      <c r="ELJ77" s="1224"/>
      <c r="ELK77" s="1224"/>
      <c r="ELL77" s="1224"/>
      <c r="ELM77" s="1224"/>
      <c r="ELN77" s="1224"/>
      <c r="ELO77" s="1224"/>
      <c r="ELP77" s="1224"/>
      <c r="ELQ77" s="1224"/>
      <c r="ELR77" s="1224"/>
      <c r="ELS77" s="1224"/>
      <c r="ELT77" s="1224"/>
      <c r="ELU77" s="1224"/>
      <c r="ELV77" s="1224"/>
      <c r="ELW77" s="1224"/>
      <c r="ELX77" s="1224"/>
      <c r="ELY77" s="1224"/>
      <c r="ELZ77" s="1224"/>
      <c r="EMA77" s="1224"/>
      <c r="EMB77" s="1224"/>
      <c r="EMC77" s="1224"/>
      <c r="EMD77" s="1224"/>
      <c r="EME77" s="1224"/>
      <c r="EMF77" s="1224"/>
      <c r="EMG77" s="1224"/>
      <c r="EMH77" s="1224"/>
      <c r="EMI77" s="1224"/>
      <c r="EMJ77" s="1224"/>
      <c r="EMK77" s="1224"/>
      <c r="EML77" s="1224"/>
      <c r="EMM77" s="1224"/>
      <c r="EMN77" s="1224"/>
      <c r="EMO77" s="1224"/>
      <c r="EMP77" s="1224"/>
      <c r="EMQ77" s="1224"/>
      <c r="EMR77" s="1224"/>
      <c r="EMS77" s="1224"/>
      <c r="EMT77" s="1224"/>
      <c r="EMU77" s="1224"/>
      <c r="EMV77" s="1224"/>
      <c r="EMW77" s="1224"/>
      <c r="EMX77" s="1224"/>
      <c r="EMY77" s="1224"/>
      <c r="EMZ77" s="1224"/>
      <c r="ENA77" s="1224"/>
      <c r="ENB77" s="1224"/>
      <c r="ENC77" s="1224"/>
      <c r="END77" s="1224"/>
      <c r="ENE77" s="1224"/>
      <c r="ENF77" s="1224"/>
      <c r="ENG77" s="1224"/>
      <c r="ENH77" s="1224"/>
      <c r="ENI77" s="1224"/>
      <c r="ENJ77" s="1224"/>
      <c r="ENK77" s="1224"/>
      <c r="ENL77" s="1224"/>
      <c r="ENM77" s="1224"/>
      <c r="ENN77" s="1224"/>
      <c r="ENO77" s="1224"/>
      <c r="ENP77" s="1224"/>
      <c r="ENQ77" s="1224"/>
      <c r="ENR77" s="1224"/>
      <c r="ENS77" s="1224"/>
      <c r="ENT77" s="1224"/>
      <c r="ENU77" s="1224"/>
      <c r="ENV77" s="1224"/>
      <c r="ENW77" s="1224"/>
      <c r="ENX77" s="1224"/>
      <c r="ENY77" s="1224"/>
      <c r="ENZ77" s="1224"/>
      <c r="EOA77" s="1224"/>
      <c r="EOB77" s="1224"/>
      <c r="EOC77" s="1224"/>
      <c r="EOD77" s="1224"/>
      <c r="EOE77" s="1224"/>
      <c r="EOF77" s="1224"/>
      <c r="EOG77" s="1224"/>
      <c r="EOH77" s="1224"/>
      <c r="EOI77" s="1224"/>
      <c r="EOJ77" s="1224"/>
      <c r="EOK77" s="1224"/>
      <c r="EOL77" s="1224"/>
      <c r="EOM77" s="1224"/>
      <c r="EON77" s="1224"/>
      <c r="EOO77" s="1224"/>
      <c r="EOP77" s="1224"/>
      <c r="EOQ77" s="1224"/>
      <c r="EOR77" s="1224"/>
      <c r="EOS77" s="1224"/>
      <c r="EOT77" s="1224"/>
      <c r="EOU77" s="1224"/>
      <c r="EOV77" s="1224"/>
      <c r="EOW77" s="1224"/>
      <c r="EOX77" s="1224"/>
      <c r="EOY77" s="1224"/>
      <c r="EOZ77" s="1224"/>
      <c r="EPA77" s="1224"/>
      <c r="EPB77" s="1224"/>
      <c r="EPC77" s="1224"/>
      <c r="EPD77" s="1224"/>
      <c r="EPE77" s="1224"/>
      <c r="EPF77" s="1224"/>
      <c r="EPG77" s="1224"/>
      <c r="EPH77" s="1224"/>
      <c r="EPI77" s="1224"/>
      <c r="EPJ77" s="1224"/>
      <c r="EPK77" s="1224"/>
      <c r="EPL77" s="1224"/>
      <c r="EPM77" s="1224"/>
      <c r="EPN77" s="1224"/>
      <c r="EPO77" s="1224"/>
      <c r="EPP77" s="1224"/>
      <c r="EPQ77" s="1224"/>
      <c r="EPR77" s="1224"/>
      <c r="EPS77" s="1224"/>
      <c r="EPT77" s="1224"/>
      <c r="EPU77" s="1224"/>
      <c r="EPV77" s="1224"/>
      <c r="EPW77" s="1224"/>
      <c r="EPX77" s="1224"/>
      <c r="EPY77" s="1224"/>
      <c r="EPZ77" s="1224"/>
      <c r="EQA77" s="1224"/>
      <c r="EQB77" s="1224"/>
      <c r="EQC77" s="1224"/>
      <c r="EQD77" s="1224"/>
      <c r="EQE77" s="1224"/>
      <c r="EQF77" s="1224"/>
      <c r="EQG77" s="1224"/>
      <c r="EQH77" s="1224"/>
      <c r="EQI77" s="1224"/>
      <c r="EQJ77" s="1224"/>
      <c r="EQK77" s="1224"/>
      <c r="EQL77" s="1224"/>
      <c r="EQM77" s="1224"/>
      <c r="EQN77" s="1224"/>
      <c r="EQO77" s="1224"/>
      <c r="EQP77" s="1224"/>
      <c r="EQQ77" s="1224"/>
      <c r="EQR77" s="1224"/>
      <c r="EQS77" s="1224"/>
      <c r="EQT77" s="1224"/>
      <c r="EQU77" s="1224"/>
      <c r="EQV77" s="1224"/>
      <c r="EQW77" s="1224"/>
      <c r="EQX77" s="1224"/>
      <c r="EQY77" s="1224"/>
      <c r="EQZ77" s="1224"/>
      <c r="ERA77" s="1224"/>
      <c r="ERB77" s="1224"/>
      <c r="ERC77" s="1224"/>
      <c r="ERD77" s="1224"/>
      <c r="ERE77" s="1224"/>
      <c r="ERF77" s="1224"/>
      <c r="ERG77" s="1224"/>
      <c r="ERH77" s="1224"/>
      <c r="ERI77" s="1224"/>
      <c r="ERJ77" s="1224"/>
      <c r="ERK77" s="1224"/>
      <c r="ERL77" s="1224"/>
      <c r="ERM77" s="1224"/>
      <c r="ERN77" s="1224"/>
      <c r="ERO77" s="1224"/>
      <c r="ERP77" s="1224"/>
      <c r="ERQ77" s="1224"/>
      <c r="ERR77" s="1224"/>
      <c r="ERS77" s="1224"/>
      <c r="ERT77" s="1224"/>
      <c r="ERU77" s="1224"/>
      <c r="ERV77" s="1224"/>
      <c r="ERW77" s="1224"/>
      <c r="ERX77" s="1224"/>
      <c r="ERY77" s="1224"/>
      <c r="ERZ77" s="1224"/>
      <c r="ESA77" s="1224"/>
      <c r="ESB77" s="1224"/>
      <c r="ESC77" s="1224"/>
      <c r="ESD77" s="1224"/>
      <c r="ESE77" s="1224"/>
      <c r="ESF77" s="1224"/>
      <c r="ESG77" s="1224"/>
      <c r="ESH77" s="1224"/>
      <c r="ESI77" s="1224"/>
      <c r="ESJ77" s="1224"/>
      <c r="ESK77" s="1224"/>
      <c r="ESL77" s="1224"/>
      <c r="ESM77" s="1224"/>
      <c r="ESN77" s="1224"/>
      <c r="ESO77" s="1224"/>
      <c r="ESP77" s="1224"/>
      <c r="ESQ77" s="1224"/>
      <c r="ESR77" s="1224"/>
      <c r="ESS77" s="1224"/>
      <c r="EST77" s="1224"/>
      <c r="ESU77" s="1224"/>
      <c r="ESV77" s="1224"/>
      <c r="ESW77" s="1224"/>
      <c r="ESX77" s="1224"/>
      <c r="ESY77" s="1224"/>
      <c r="ESZ77" s="1224"/>
      <c r="ETA77" s="1224"/>
      <c r="ETB77" s="1224"/>
      <c r="ETC77" s="1224"/>
      <c r="ETD77" s="1224"/>
      <c r="ETE77" s="1224"/>
      <c r="ETF77" s="1224"/>
      <c r="ETG77" s="1224"/>
      <c r="ETH77" s="1224"/>
      <c r="ETI77" s="1224"/>
      <c r="ETJ77" s="1224"/>
      <c r="ETK77" s="1224"/>
      <c r="ETL77" s="1224"/>
      <c r="ETM77" s="1224"/>
      <c r="ETN77" s="1224"/>
      <c r="ETO77" s="1224"/>
      <c r="ETP77" s="1224"/>
      <c r="ETQ77" s="1224"/>
      <c r="ETR77" s="1224"/>
      <c r="ETS77" s="1224"/>
      <c r="ETT77" s="1224"/>
      <c r="ETU77" s="1224"/>
      <c r="ETV77" s="1224"/>
      <c r="ETW77" s="1224"/>
      <c r="ETX77" s="1224"/>
      <c r="ETY77" s="1224"/>
      <c r="ETZ77" s="1224"/>
      <c r="EUA77" s="1224"/>
      <c r="EUB77" s="1224"/>
      <c r="EUC77" s="1224"/>
      <c r="EUD77" s="1224"/>
      <c r="EUE77" s="1224"/>
      <c r="EUF77" s="1224"/>
      <c r="EUG77" s="1224"/>
      <c r="EUH77" s="1224"/>
      <c r="EUI77" s="1224"/>
      <c r="EUJ77" s="1224"/>
      <c r="EUK77" s="1224"/>
      <c r="EUL77" s="1224"/>
      <c r="EUM77" s="1224"/>
      <c r="EUN77" s="1224"/>
      <c r="EUO77" s="1224"/>
      <c r="EUP77" s="1224"/>
      <c r="EUQ77" s="1224"/>
      <c r="EUR77" s="1224"/>
      <c r="EUS77" s="1224"/>
      <c r="EUT77" s="1224"/>
      <c r="EUU77" s="1224"/>
      <c r="EUV77" s="1224"/>
      <c r="EUW77" s="1224"/>
      <c r="EUX77" s="1224"/>
      <c r="EUY77" s="1224"/>
      <c r="EUZ77" s="1224"/>
      <c r="EVA77" s="1224"/>
      <c r="EVB77" s="1224"/>
      <c r="EVC77" s="1224"/>
      <c r="EVD77" s="1224"/>
      <c r="EVE77" s="1224"/>
      <c r="EVF77" s="1224"/>
      <c r="EVG77" s="1224"/>
      <c r="EVH77" s="1224"/>
      <c r="EVI77" s="1224"/>
      <c r="EVJ77" s="1224"/>
      <c r="EVK77" s="1224"/>
      <c r="EVL77" s="1224"/>
      <c r="EVM77" s="1224"/>
      <c r="EVN77" s="1224"/>
      <c r="EVO77" s="1224"/>
      <c r="EVP77" s="1224"/>
      <c r="EVQ77" s="1224"/>
      <c r="EVR77" s="1224"/>
      <c r="EVS77" s="1224"/>
      <c r="EVT77" s="1224"/>
      <c r="EVU77" s="1224"/>
      <c r="EVV77" s="1224"/>
      <c r="EVW77" s="1224"/>
      <c r="EVX77" s="1224"/>
      <c r="EVY77" s="1224"/>
      <c r="EVZ77" s="1224"/>
      <c r="EWA77" s="1224"/>
      <c r="EWB77" s="1224"/>
      <c r="EWC77" s="1224"/>
      <c r="EWD77" s="1224"/>
      <c r="EWE77" s="1224"/>
      <c r="EWF77" s="1224"/>
      <c r="EWG77" s="1224"/>
      <c r="EWH77" s="1224"/>
      <c r="EWI77" s="1224"/>
      <c r="EWJ77" s="1224"/>
      <c r="EWK77" s="1224"/>
      <c r="EWL77" s="1224"/>
      <c r="EWM77" s="1224"/>
      <c r="EWN77" s="1224"/>
      <c r="EWO77" s="1224"/>
      <c r="EWP77" s="1224"/>
      <c r="EWQ77" s="1224"/>
      <c r="EWR77" s="1224"/>
      <c r="EWS77" s="1224"/>
      <c r="EWT77" s="1224"/>
      <c r="EWU77" s="1224"/>
      <c r="EWV77" s="1224"/>
      <c r="EWW77" s="1224"/>
      <c r="EWX77" s="1224"/>
      <c r="EWY77" s="1224"/>
      <c r="EWZ77" s="1224"/>
      <c r="EXA77" s="1224"/>
      <c r="EXB77" s="1224"/>
      <c r="EXC77" s="1224"/>
      <c r="EXD77" s="1224"/>
      <c r="EXE77" s="1224"/>
      <c r="EXF77" s="1224"/>
      <c r="EXG77" s="1224"/>
      <c r="EXH77" s="1224"/>
      <c r="EXI77" s="1224"/>
      <c r="EXJ77" s="1224"/>
      <c r="EXK77" s="1224"/>
      <c r="EXL77" s="1224"/>
      <c r="EXM77" s="1224"/>
      <c r="EXN77" s="1224"/>
      <c r="EXO77" s="1224"/>
      <c r="EXP77" s="1224"/>
      <c r="EXQ77" s="1224"/>
      <c r="EXR77" s="1224"/>
      <c r="EXS77" s="1224"/>
      <c r="EXT77" s="1224"/>
      <c r="EXU77" s="1224"/>
      <c r="EXV77" s="1224"/>
      <c r="EXW77" s="1224"/>
      <c r="EXX77" s="1224"/>
      <c r="EXY77" s="1224"/>
      <c r="EXZ77" s="1224"/>
      <c r="EYA77" s="1224"/>
      <c r="EYB77" s="1224"/>
      <c r="EYC77" s="1224"/>
      <c r="EYD77" s="1224"/>
      <c r="EYE77" s="1224"/>
      <c r="EYF77" s="1224"/>
      <c r="EYG77" s="1224"/>
      <c r="EYH77" s="1224"/>
      <c r="EYI77" s="1224"/>
      <c r="EYJ77" s="1224"/>
      <c r="EYK77" s="1224"/>
      <c r="EYL77" s="1224"/>
      <c r="EYM77" s="1224"/>
      <c r="EYN77" s="1224"/>
      <c r="EYO77" s="1224"/>
      <c r="EYP77" s="1224"/>
      <c r="EYQ77" s="1224"/>
      <c r="EYR77" s="1224"/>
      <c r="EYS77" s="1224"/>
      <c r="EYT77" s="1224"/>
      <c r="EYU77" s="1224"/>
      <c r="EYV77" s="1224"/>
      <c r="EYW77" s="1224"/>
      <c r="EYX77" s="1224"/>
      <c r="EYY77" s="1224"/>
      <c r="EYZ77" s="1224"/>
      <c r="EZA77" s="1224"/>
      <c r="EZB77" s="1224"/>
      <c r="EZC77" s="1224"/>
      <c r="EZD77" s="1224"/>
      <c r="EZE77" s="1224"/>
      <c r="EZF77" s="1224"/>
      <c r="EZG77" s="1224"/>
      <c r="EZH77" s="1224"/>
      <c r="EZI77" s="1224"/>
      <c r="EZJ77" s="1224"/>
      <c r="EZK77" s="1224"/>
      <c r="EZL77" s="1224"/>
      <c r="EZM77" s="1224"/>
      <c r="EZN77" s="1224"/>
      <c r="EZO77" s="1224"/>
      <c r="EZP77" s="1224"/>
      <c r="EZQ77" s="1224"/>
      <c r="EZR77" s="1224"/>
      <c r="EZS77" s="1224"/>
      <c r="EZT77" s="1224"/>
      <c r="EZU77" s="1224"/>
      <c r="EZV77" s="1224"/>
      <c r="EZW77" s="1224"/>
      <c r="EZX77" s="1224"/>
      <c r="EZY77" s="1224"/>
      <c r="EZZ77" s="1224"/>
      <c r="FAA77" s="1224"/>
      <c r="FAB77" s="1224"/>
      <c r="FAC77" s="1224"/>
      <c r="FAD77" s="1224"/>
      <c r="FAE77" s="1224"/>
      <c r="FAF77" s="1224"/>
      <c r="FAG77" s="1224"/>
      <c r="FAH77" s="1224"/>
      <c r="FAI77" s="1224"/>
      <c r="FAJ77" s="1224"/>
      <c r="FAK77" s="1224"/>
      <c r="FAL77" s="1224"/>
      <c r="FAM77" s="1224"/>
      <c r="FAO77" s="1224"/>
      <c r="FAP77" s="1224"/>
      <c r="FAQ77" s="1224"/>
      <c r="FAR77" s="1224"/>
      <c r="FAS77" s="1224"/>
      <c r="FAT77" s="1224"/>
      <c r="FAU77" s="1224"/>
      <c r="FAV77" s="1224"/>
      <c r="FAW77" s="1224"/>
      <c r="FAX77" s="1224"/>
      <c r="FAY77" s="1224"/>
      <c r="FAZ77" s="1224"/>
      <c r="FBA77" s="1224"/>
      <c r="FBB77" s="1224"/>
      <c r="FBC77" s="1224"/>
      <c r="FBD77" s="1224"/>
      <c r="FBE77" s="1224"/>
      <c r="FBF77" s="1224"/>
      <c r="FBG77" s="1224"/>
      <c r="FBH77" s="1224"/>
      <c r="FBI77" s="1224"/>
      <c r="FBJ77" s="1224"/>
      <c r="FBK77" s="1224"/>
      <c r="FBL77" s="1224"/>
      <c r="FBM77" s="1224"/>
      <c r="FBN77" s="1224"/>
      <c r="FBO77" s="1224"/>
      <c r="FBP77" s="1224"/>
      <c r="FBQ77" s="1224"/>
      <c r="FBR77" s="1224"/>
      <c r="FBS77" s="1224"/>
      <c r="FBT77" s="1224"/>
      <c r="FBU77" s="1224"/>
      <c r="FBV77" s="1224"/>
      <c r="FBW77" s="1224"/>
      <c r="FBX77" s="1224"/>
      <c r="FBY77" s="1224"/>
      <c r="FBZ77" s="1224"/>
      <c r="FCA77" s="1224"/>
      <c r="FCB77" s="1224"/>
      <c r="FCC77" s="1224"/>
      <c r="FCD77" s="1224"/>
      <c r="FCE77" s="1224"/>
      <c r="FCF77" s="1224"/>
      <c r="FCG77" s="1224"/>
      <c r="FCH77" s="1224"/>
      <c r="FCI77" s="1224"/>
      <c r="FCJ77" s="1224"/>
      <c r="FCK77" s="1224"/>
      <c r="FCL77" s="1224"/>
      <c r="FCM77" s="1224"/>
      <c r="FCN77" s="1224"/>
      <c r="FCO77" s="1224"/>
      <c r="FCP77" s="1224"/>
      <c r="FCQ77" s="1224"/>
      <c r="FCR77" s="1224"/>
      <c r="FCS77" s="1224"/>
      <c r="FCT77" s="1224"/>
      <c r="FCU77" s="1224"/>
      <c r="FCV77" s="1224"/>
      <c r="FCW77" s="1224"/>
      <c r="FCX77" s="1224"/>
      <c r="FCY77" s="1224"/>
      <c r="FCZ77" s="1224"/>
      <c r="FDA77" s="1224"/>
      <c r="FDB77" s="1224"/>
      <c r="FDC77" s="1224"/>
      <c r="FDD77" s="1224"/>
      <c r="FDE77" s="1224"/>
      <c r="FDF77" s="1224"/>
      <c r="FDG77" s="1224"/>
      <c r="FDH77" s="1224"/>
      <c r="FDI77" s="1224"/>
      <c r="FDJ77" s="1224"/>
      <c r="FDK77" s="1224"/>
      <c r="FDL77" s="1224"/>
      <c r="FDM77" s="1224"/>
      <c r="FDN77" s="1224"/>
      <c r="FDO77" s="1224"/>
      <c r="FDP77" s="1224"/>
      <c r="FDQ77" s="1224"/>
      <c r="FDR77" s="1224"/>
      <c r="FDS77" s="1224"/>
      <c r="FDT77" s="1224"/>
      <c r="FDU77" s="1224"/>
      <c r="FDV77" s="1224"/>
      <c r="FDW77" s="1224"/>
      <c r="FDX77" s="1224"/>
      <c r="FDY77" s="1224"/>
      <c r="FDZ77" s="1224"/>
      <c r="FEA77" s="1224"/>
      <c r="FEB77" s="1224"/>
      <c r="FEC77" s="1224"/>
      <c r="FED77" s="1224"/>
      <c r="FEE77" s="1224"/>
      <c r="FEF77" s="1224"/>
      <c r="FEG77" s="1224"/>
      <c r="FEH77" s="1224"/>
      <c r="FEI77" s="1224"/>
      <c r="FEJ77" s="1224"/>
      <c r="FEK77" s="1224"/>
      <c r="FEL77" s="1224"/>
      <c r="FEM77" s="1224"/>
      <c r="FEN77" s="1224"/>
      <c r="FEO77" s="1224"/>
      <c r="FEP77" s="1224"/>
      <c r="FEQ77" s="1224"/>
      <c r="FER77" s="1224"/>
      <c r="FES77" s="1224"/>
      <c r="FET77" s="1224"/>
      <c r="FEU77" s="1224"/>
      <c r="FEV77" s="1224"/>
      <c r="FEW77" s="1224"/>
      <c r="FEX77" s="1224"/>
      <c r="FEY77" s="1224"/>
      <c r="FEZ77" s="1224"/>
      <c r="FFA77" s="1224"/>
      <c r="FFB77" s="1224"/>
      <c r="FFC77" s="1224"/>
      <c r="FFD77" s="1224"/>
      <c r="FFE77" s="1224"/>
      <c r="FFF77" s="1224"/>
      <c r="FFG77" s="1224"/>
      <c r="FFH77" s="1224"/>
      <c r="FFI77" s="1224"/>
      <c r="FFJ77" s="1224"/>
      <c r="FFK77" s="1224"/>
      <c r="FFL77" s="1224"/>
      <c r="FFM77" s="1224"/>
      <c r="FFN77" s="1224"/>
      <c r="FFO77" s="1224"/>
      <c r="FFP77" s="1224"/>
      <c r="FFQ77" s="1224"/>
      <c r="FFR77" s="1224"/>
      <c r="FFS77" s="1224"/>
      <c r="FFT77" s="1224"/>
      <c r="FFU77" s="1224"/>
      <c r="FFV77" s="1224"/>
      <c r="FFW77" s="1224"/>
      <c r="FFX77" s="1224"/>
      <c r="FFY77" s="1224"/>
      <c r="FFZ77" s="1224"/>
      <c r="FGA77" s="1224"/>
      <c r="FGB77" s="1224"/>
      <c r="FGC77" s="1224"/>
      <c r="FGD77" s="1224"/>
      <c r="FGE77" s="1224"/>
      <c r="FGF77" s="1224"/>
      <c r="FGG77" s="1224"/>
      <c r="FGH77" s="1224"/>
      <c r="FGI77" s="1224"/>
      <c r="FGJ77" s="1224"/>
      <c r="FGK77" s="1224"/>
      <c r="FGL77" s="1224"/>
      <c r="FGM77" s="1224"/>
      <c r="FGN77" s="1224"/>
      <c r="FGO77" s="1224"/>
      <c r="FGP77" s="1224"/>
      <c r="FGQ77" s="1224"/>
      <c r="FGR77" s="1224"/>
      <c r="FGS77" s="1224"/>
      <c r="FGT77" s="1224"/>
      <c r="FGU77" s="1224"/>
      <c r="FGV77" s="1224"/>
      <c r="FGW77" s="1224"/>
      <c r="FGX77" s="1224"/>
      <c r="FGY77" s="1224"/>
      <c r="FGZ77" s="1224"/>
      <c r="FHA77" s="1224"/>
      <c r="FHB77" s="1224"/>
      <c r="FHC77" s="1224"/>
      <c r="FHD77" s="1224"/>
      <c r="FHE77" s="1224"/>
      <c r="FHF77" s="1224"/>
      <c r="FHG77" s="1224"/>
      <c r="FHH77" s="1224"/>
      <c r="FHI77" s="1224"/>
      <c r="FHJ77" s="1224"/>
      <c r="FHK77" s="1224"/>
      <c r="FHL77" s="1224"/>
      <c r="FHM77" s="1224"/>
      <c r="FHN77" s="1224"/>
      <c r="FHO77" s="1224"/>
      <c r="FHP77" s="1224"/>
      <c r="FHQ77" s="1224"/>
      <c r="FHR77" s="1224"/>
      <c r="FHS77" s="1224"/>
      <c r="FHT77" s="1224"/>
      <c r="FHU77" s="1224"/>
      <c r="FHV77" s="1224"/>
      <c r="FHW77" s="1224"/>
      <c r="FHX77" s="1224"/>
      <c r="FHY77" s="1224"/>
      <c r="FHZ77" s="1224"/>
      <c r="FIA77" s="1224"/>
      <c r="FIB77" s="1224"/>
      <c r="FIC77" s="1224"/>
      <c r="FID77" s="1224"/>
      <c r="FIE77" s="1224"/>
      <c r="FIF77" s="1224"/>
      <c r="FIG77" s="1224"/>
      <c r="FIH77" s="1224"/>
      <c r="FII77" s="1224"/>
      <c r="FIJ77" s="1224"/>
      <c r="FIK77" s="1224"/>
      <c r="FIL77" s="1224"/>
      <c r="FIM77" s="1224"/>
      <c r="FIN77" s="1224"/>
      <c r="FIO77" s="1224"/>
      <c r="FIP77" s="1224"/>
      <c r="FIQ77" s="1224"/>
      <c r="FIR77" s="1224"/>
      <c r="FIS77" s="1224"/>
      <c r="FIT77" s="1224"/>
      <c r="FIU77" s="1224"/>
      <c r="FIV77" s="1224"/>
      <c r="FIW77" s="1224"/>
      <c r="FIX77" s="1224"/>
      <c r="FIY77" s="1224"/>
      <c r="FIZ77" s="1224"/>
      <c r="FJA77" s="1224"/>
      <c r="FJB77" s="1224"/>
      <c r="FJC77" s="1224"/>
      <c r="FJD77" s="1224"/>
      <c r="FJE77" s="1224"/>
      <c r="FJF77" s="1224"/>
      <c r="FJG77" s="1224"/>
      <c r="FJH77" s="1224"/>
      <c r="FJI77" s="1224"/>
      <c r="FJJ77" s="1224"/>
      <c r="FJK77" s="1224"/>
      <c r="FJL77" s="1224"/>
      <c r="FJM77" s="1224"/>
      <c r="FJN77" s="1224"/>
      <c r="FJO77" s="1224"/>
      <c r="FJP77" s="1224"/>
      <c r="FJQ77" s="1224"/>
      <c r="FJR77" s="1224"/>
      <c r="FJS77" s="1224"/>
      <c r="FJT77" s="1224"/>
      <c r="FJU77" s="1224"/>
      <c r="FJV77" s="1224"/>
      <c r="FJW77" s="1224"/>
      <c r="FJX77" s="1224"/>
      <c r="FJY77" s="1224"/>
      <c r="FJZ77" s="1224"/>
      <c r="FKA77" s="1224"/>
      <c r="FKB77" s="1224"/>
      <c r="FKC77" s="1224"/>
      <c r="FKD77" s="1224"/>
      <c r="FKE77" s="1224"/>
      <c r="FKF77" s="1224"/>
      <c r="FKG77" s="1224"/>
      <c r="FKH77" s="1224"/>
      <c r="FKI77" s="1224"/>
      <c r="FKJ77" s="1224"/>
      <c r="FKK77" s="1224"/>
      <c r="FKL77" s="1224"/>
      <c r="FKM77" s="1224"/>
      <c r="FKN77" s="1224"/>
      <c r="FKO77" s="1224"/>
      <c r="FKP77" s="1224"/>
      <c r="FKQ77" s="1224"/>
      <c r="FKR77" s="1224"/>
      <c r="FKS77" s="1224"/>
      <c r="FKT77" s="1224"/>
      <c r="FKU77" s="1224"/>
      <c r="FKV77" s="1224"/>
      <c r="FKW77" s="1224"/>
      <c r="FKX77" s="1224"/>
      <c r="FKY77" s="1224"/>
      <c r="FKZ77" s="1224"/>
      <c r="FLA77" s="1224"/>
      <c r="FLB77" s="1224"/>
      <c r="FLC77" s="1224"/>
      <c r="FLD77" s="1224"/>
      <c r="FLE77" s="1224"/>
      <c r="FLF77" s="1224"/>
      <c r="FLG77" s="1224"/>
      <c r="FLH77" s="1224"/>
      <c r="FLI77" s="1224"/>
      <c r="FLJ77" s="1224"/>
      <c r="FLK77" s="1224"/>
      <c r="FLL77" s="1224"/>
      <c r="FLM77" s="1224"/>
      <c r="FLN77" s="1224"/>
      <c r="FLO77" s="1224"/>
      <c r="FLP77" s="1224"/>
      <c r="FLQ77" s="1224"/>
      <c r="FLR77" s="1224"/>
      <c r="FLS77" s="1224"/>
      <c r="FLT77" s="1224"/>
      <c r="FLU77" s="1224"/>
      <c r="FLV77" s="1224"/>
      <c r="FLW77" s="1224"/>
      <c r="FLX77" s="1224"/>
      <c r="FLY77" s="1224"/>
      <c r="FLZ77" s="1224"/>
      <c r="FMA77" s="1224"/>
      <c r="FMB77" s="1224"/>
      <c r="FMC77" s="1224"/>
      <c r="FMD77" s="1224"/>
      <c r="FME77" s="1224"/>
      <c r="FMF77" s="1224"/>
      <c r="FMG77" s="1224"/>
      <c r="FMH77" s="1224"/>
      <c r="FMI77" s="1224"/>
      <c r="FMJ77" s="1224"/>
      <c r="FMK77" s="1224"/>
      <c r="FML77" s="1224"/>
      <c r="FMM77" s="1224"/>
      <c r="FMN77" s="1224"/>
      <c r="FMO77" s="1224"/>
      <c r="FMP77" s="1224"/>
      <c r="FMQ77" s="1224"/>
      <c r="FMR77" s="1224"/>
      <c r="FMS77" s="1224"/>
      <c r="FMT77" s="1224"/>
      <c r="FMU77" s="1224"/>
      <c r="FMV77" s="1224"/>
      <c r="FMW77" s="1224"/>
      <c r="FMX77" s="1224"/>
      <c r="FMY77" s="1224"/>
      <c r="FMZ77" s="1224"/>
      <c r="FNA77" s="1224"/>
      <c r="FNB77" s="1224"/>
      <c r="FNC77" s="1224"/>
      <c r="FND77" s="1224"/>
      <c r="FNE77" s="1224"/>
      <c r="FNF77" s="1224"/>
      <c r="FNG77" s="1224"/>
      <c r="FNH77" s="1224"/>
      <c r="FNI77" s="1224"/>
      <c r="FNJ77" s="1224"/>
      <c r="FNK77" s="1224"/>
      <c r="FNL77" s="1224"/>
      <c r="FNM77" s="1224"/>
      <c r="FNN77" s="1224"/>
      <c r="FNO77" s="1224"/>
      <c r="FNP77" s="1224"/>
      <c r="FNQ77" s="1224"/>
      <c r="FNR77" s="1224"/>
      <c r="FNS77" s="1224"/>
      <c r="FNT77" s="1224"/>
      <c r="FNU77" s="1224"/>
      <c r="FNV77" s="1224"/>
      <c r="FNW77" s="1224"/>
      <c r="FNX77" s="1224"/>
      <c r="FNY77" s="1224"/>
      <c r="FNZ77" s="1224"/>
      <c r="FOA77" s="1224"/>
      <c r="FOB77" s="1224"/>
      <c r="FOC77" s="1224"/>
      <c r="FOD77" s="1224"/>
      <c r="FOE77" s="1224"/>
      <c r="FOF77" s="1224"/>
      <c r="FOG77" s="1224"/>
      <c r="FOH77" s="1224"/>
      <c r="FOI77" s="1224"/>
      <c r="FOJ77" s="1224"/>
      <c r="FOK77" s="1224"/>
      <c r="FOL77" s="1224"/>
      <c r="FOM77" s="1224"/>
      <c r="FON77" s="1224"/>
      <c r="FOO77" s="1224"/>
      <c r="FOP77" s="1224"/>
      <c r="FOQ77" s="1224"/>
      <c r="FOR77" s="1224"/>
      <c r="FOS77" s="1224"/>
      <c r="FOT77" s="1224"/>
      <c r="FOU77" s="1224"/>
      <c r="FOV77" s="1224"/>
      <c r="FOW77" s="1224"/>
      <c r="FOX77" s="1224"/>
      <c r="FOY77" s="1224"/>
      <c r="FOZ77" s="1224"/>
      <c r="FPA77" s="1224"/>
      <c r="FPB77" s="1224"/>
      <c r="FPC77" s="1224"/>
      <c r="FPD77" s="1224"/>
      <c r="FPE77" s="1224"/>
      <c r="FPF77" s="1224"/>
      <c r="FPG77" s="1224"/>
      <c r="FPH77" s="1224"/>
      <c r="FPI77" s="1224"/>
      <c r="FPJ77" s="1224"/>
      <c r="FPK77" s="1224"/>
      <c r="FPL77" s="1224"/>
      <c r="FPM77" s="1224"/>
      <c r="FPN77" s="1224"/>
      <c r="FPO77" s="1224"/>
      <c r="FPP77" s="1224"/>
      <c r="FPQ77" s="1224"/>
      <c r="FPR77" s="1224"/>
      <c r="FPS77" s="1224"/>
      <c r="FPT77" s="1224"/>
      <c r="FPU77" s="1224"/>
      <c r="FPV77" s="1224"/>
      <c r="FPW77" s="1224"/>
      <c r="FPX77" s="1224"/>
      <c r="FPY77" s="1224"/>
      <c r="FPZ77" s="1224"/>
      <c r="FQA77" s="1224"/>
      <c r="FQB77" s="1224"/>
      <c r="FQC77" s="1224"/>
      <c r="FQD77" s="1224"/>
      <c r="FQE77" s="1224"/>
      <c r="FQF77" s="1224"/>
      <c r="FQG77" s="1224"/>
      <c r="FQH77" s="1224"/>
      <c r="FQI77" s="1224"/>
      <c r="FQJ77" s="1224"/>
      <c r="FQK77" s="1224"/>
      <c r="FQL77" s="1224"/>
      <c r="FQM77" s="1224"/>
      <c r="FQN77" s="1224"/>
      <c r="FQO77" s="1224"/>
      <c r="FQP77" s="1224"/>
      <c r="FQQ77" s="1224"/>
      <c r="FQR77" s="1224"/>
      <c r="FQS77" s="1224"/>
      <c r="FQT77" s="1224"/>
      <c r="FQU77" s="1224"/>
      <c r="FQV77" s="1224"/>
      <c r="FQW77" s="1224"/>
      <c r="FQX77" s="1224"/>
      <c r="FQY77" s="1224"/>
      <c r="FQZ77" s="1224"/>
      <c r="FRA77" s="1224"/>
      <c r="FRB77" s="1224"/>
      <c r="FRC77" s="1224"/>
      <c r="FRD77" s="1224"/>
      <c r="FRE77" s="1224"/>
      <c r="FRF77" s="1224"/>
      <c r="FRG77" s="1224"/>
      <c r="FRH77" s="1224"/>
      <c r="FRI77" s="1224"/>
      <c r="FRJ77" s="1224"/>
      <c r="FRK77" s="1224"/>
      <c r="FRL77" s="1224"/>
      <c r="FRM77" s="1224"/>
      <c r="FRN77" s="1224"/>
      <c r="FRO77" s="1224"/>
      <c r="FRP77" s="1224"/>
      <c r="FRQ77" s="1224"/>
      <c r="FRR77" s="1224"/>
      <c r="FRS77" s="1224"/>
      <c r="FRT77" s="1224"/>
      <c r="FRU77" s="1224"/>
      <c r="FRV77" s="1224"/>
      <c r="FRW77" s="1224"/>
      <c r="FRX77" s="1224"/>
      <c r="FRY77" s="1224"/>
      <c r="FRZ77" s="1224"/>
      <c r="FSA77" s="1224"/>
      <c r="FSB77" s="1224"/>
      <c r="FSC77" s="1224"/>
      <c r="FSD77" s="1224"/>
      <c r="FSE77" s="1224"/>
      <c r="FSF77" s="1224"/>
      <c r="FSG77" s="1224"/>
      <c r="FSH77" s="1224"/>
      <c r="FSI77" s="1224"/>
      <c r="FSJ77" s="1224"/>
      <c r="FSK77" s="1224"/>
      <c r="FSL77" s="1224"/>
      <c r="FSM77" s="1224"/>
      <c r="FSN77" s="1224"/>
      <c r="FSO77" s="1224"/>
      <c r="FSP77" s="1224"/>
      <c r="FSQ77" s="1224"/>
      <c r="FSR77" s="1224"/>
      <c r="FSS77" s="1224"/>
      <c r="FST77" s="1224"/>
      <c r="FSU77" s="1224"/>
      <c r="FSV77" s="1224"/>
      <c r="FSW77" s="1224"/>
      <c r="FSX77" s="1224"/>
      <c r="FSY77" s="1224"/>
      <c r="FSZ77" s="1224"/>
      <c r="FTA77" s="1224"/>
      <c r="FTB77" s="1224"/>
      <c r="FTC77" s="1224"/>
      <c r="FTD77" s="1224"/>
      <c r="FTE77" s="1224"/>
      <c r="FTF77" s="1224"/>
      <c r="FTG77" s="1224"/>
      <c r="FTH77" s="1224"/>
      <c r="FTI77" s="1224"/>
      <c r="FTJ77" s="1224"/>
      <c r="FTK77" s="1224"/>
      <c r="FTL77" s="1224"/>
      <c r="FTM77" s="1224"/>
      <c r="FTN77" s="1224"/>
      <c r="FTO77" s="1224"/>
      <c r="FTP77" s="1224"/>
      <c r="FTQ77" s="1224"/>
      <c r="FTR77" s="1224"/>
      <c r="FTS77" s="1224"/>
      <c r="FTT77" s="1224"/>
      <c r="FTU77" s="1224"/>
      <c r="FTV77" s="1224"/>
      <c r="FTW77" s="1224"/>
      <c r="FTX77" s="1224"/>
      <c r="FTY77" s="1224"/>
      <c r="FTZ77" s="1224"/>
      <c r="FUA77" s="1224"/>
      <c r="FUB77" s="1224"/>
      <c r="FUC77" s="1224"/>
      <c r="FUD77" s="1224"/>
      <c r="FUE77" s="1224"/>
      <c r="FUF77" s="1224"/>
      <c r="FUG77" s="1224"/>
      <c r="FUH77" s="1224"/>
      <c r="FUI77" s="1224"/>
      <c r="FUJ77" s="1224"/>
      <c r="FUK77" s="1224"/>
      <c r="FUL77" s="1224"/>
      <c r="FUM77" s="1224"/>
      <c r="FUN77" s="1224"/>
      <c r="FUO77" s="1224"/>
      <c r="FUP77" s="1224"/>
      <c r="FUQ77" s="1224"/>
      <c r="FUR77" s="1224"/>
      <c r="FUS77" s="1224"/>
      <c r="FUT77" s="1224"/>
      <c r="FUU77" s="1224"/>
      <c r="FUV77" s="1224"/>
      <c r="FUW77" s="1224"/>
      <c r="FUX77" s="1224"/>
      <c r="FUY77" s="1224"/>
      <c r="FUZ77" s="1224"/>
      <c r="FVA77" s="1224"/>
      <c r="FVB77" s="1224"/>
      <c r="FVC77" s="1224"/>
      <c r="FVD77" s="1224"/>
      <c r="FVE77" s="1224"/>
      <c r="FVF77" s="1224"/>
      <c r="FVG77" s="1224"/>
      <c r="FVH77" s="1224"/>
      <c r="FVI77" s="1224"/>
      <c r="FVJ77" s="1224"/>
      <c r="FVK77" s="1224"/>
      <c r="FVL77" s="1224"/>
      <c r="FVM77" s="1224"/>
      <c r="FVN77" s="1224"/>
      <c r="FVO77" s="1224"/>
      <c r="FVP77" s="1224"/>
      <c r="FVQ77" s="1224"/>
      <c r="FVR77" s="1224"/>
      <c r="FVS77" s="1224"/>
      <c r="FVT77" s="1224"/>
      <c r="FVU77" s="1224"/>
      <c r="FVV77" s="1224"/>
      <c r="FVW77" s="1224"/>
      <c r="FVX77" s="1224"/>
      <c r="FVY77" s="1224"/>
      <c r="FVZ77" s="1224"/>
      <c r="FWA77" s="1224"/>
      <c r="FWB77" s="1224"/>
      <c r="FWC77" s="1224"/>
      <c r="FWD77" s="1224"/>
      <c r="FWE77" s="1224"/>
      <c r="FWF77" s="1224"/>
      <c r="FWG77" s="1224"/>
      <c r="FWH77" s="1224"/>
      <c r="FWI77" s="1224"/>
      <c r="FWJ77" s="1224"/>
      <c r="FWK77" s="1224"/>
      <c r="FWL77" s="1224"/>
      <c r="FWM77" s="1224"/>
      <c r="FWN77" s="1224"/>
      <c r="FWO77" s="1224"/>
      <c r="FWP77" s="1224"/>
      <c r="FWQ77" s="1224"/>
      <c r="FWR77" s="1224"/>
      <c r="FWS77" s="1224"/>
      <c r="FWT77" s="1224"/>
      <c r="FWU77" s="1224"/>
      <c r="FWV77" s="1224"/>
      <c r="FWW77" s="1224"/>
      <c r="FWX77" s="1224"/>
      <c r="FWY77" s="1224"/>
      <c r="FWZ77" s="1224"/>
      <c r="FXA77" s="1224"/>
      <c r="FXB77" s="1224"/>
      <c r="FXC77" s="1224"/>
      <c r="FXD77" s="1224"/>
      <c r="FXE77" s="1224"/>
      <c r="FXF77" s="1224"/>
      <c r="FXG77" s="1224"/>
      <c r="FXH77" s="1224"/>
      <c r="FXI77" s="1224"/>
      <c r="FXJ77" s="1224"/>
      <c r="FXK77" s="1224"/>
      <c r="FXL77" s="1224"/>
      <c r="FXM77" s="1224"/>
      <c r="FXN77" s="1224"/>
      <c r="FXO77" s="1224"/>
      <c r="FXP77" s="1224"/>
      <c r="FXQ77" s="1224"/>
      <c r="FXR77" s="1224"/>
      <c r="FXS77" s="1224"/>
      <c r="FXT77" s="1224"/>
      <c r="FXU77" s="1224"/>
      <c r="FXV77" s="1224"/>
      <c r="FXW77" s="1224"/>
      <c r="FXX77" s="1224"/>
      <c r="FXY77" s="1224"/>
      <c r="FXZ77" s="1224"/>
      <c r="FYA77" s="1224"/>
      <c r="FYB77" s="1224"/>
      <c r="FYC77" s="1224"/>
      <c r="FYD77" s="1224"/>
      <c r="FYE77" s="1224"/>
      <c r="FYF77" s="1224"/>
      <c r="FYG77" s="1224"/>
      <c r="FYH77" s="1224"/>
      <c r="FYI77" s="1224"/>
      <c r="FYJ77" s="1224"/>
      <c r="FYK77" s="1224"/>
      <c r="FYL77" s="1224"/>
      <c r="FYM77" s="1224"/>
      <c r="FYN77" s="1224"/>
      <c r="FYO77" s="1224"/>
      <c r="FYP77" s="1224"/>
      <c r="FYQ77" s="1224"/>
      <c r="FYR77" s="1224"/>
      <c r="FYS77" s="1224"/>
      <c r="FYT77" s="1224"/>
      <c r="FYU77" s="1224"/>
      <c r="FYV77" s="1224"/>
      <c r="FYW77" s="1224"/>
      <c r="FYX77" s="1224"/>
      <c r="FYY77" s="1224"/>
      <c r="FYZ77" s="1224"/>
      <c r="FZA77" s="1224"/>
      <c r="FZB77" s="1224"/>
      <c r="FZC77" s="1224"/>
      <c r="FZD77" s="1224"/>
      <c r="FZE77" s="1224"/>
      <c r="FZF77" s="1224"/>
      <c r="FZG77" s="1224"/>
      <c r="FZH77" s="1224"/>
      <c r="FZI77" s="1224"/>
      <c r="FZJ77" s="1224"/>
      <c r="FZK77" s="1224"/>
      <c r="FZL77" s="1224"/>
      <c r="FZM77" s="1224"/>
      <c r="FZN77" s="1224"/>
      <c r="FZO77" s="1224"/>
      <c r="FZP77" s="1224"/>
      <c r="FZQ77" s="1224"/>
      <c r="FZR77" s="1224"/>
      <c r="FZS77" s="1224"/>
      <c r="FZT77" s="1224"/>
      <c r="FZU77" s="1224"/>
      <c r="FZV77" s="1224"/>
      <c r="FZW77" s="1224"/>
      <c r="FZX77" s="1224"/>
      <c r="FZY77" s="1224"/>
      <c r="FZZ77" s="1224"/>
      <c r="GAA77" s="1224"/>
      <c r="GAB77" s="1224"/>
      <c r="GAC77" s="1224"/>
      <c r="GAD77" s="1224"/>
      <c r="GAE77" s="1224"/>
      <c r="GAF77" s="1224"/>
      <c r="GAG77" s="1224"/>
      <c r="GAH77" s="1224"/>
      <c r="GAI77" s="1224"/>
      <c r="GAJ77" s="1224"/>
      <c r="GAK77" s="1224"/>
      <c r="GAL77" s="1224"/>
      <c r="GAM77" s="1224"/>
      <c r="GAN77" s="1224"/>
      <c r="GAO77" s="1224"/>
      <c r="GAP77" s="1224"/>
      <c r="GAQ77" s="1224"/>
      <c r="GAR77" s="1224"/>
      <c r="GAS77" s="1224"/>
      <c r="GAT77" s="1224"/>
      <c r="GAU77" s="1224"/>
      <c r="GAV77" s="1224"/>
      <c r="GAW77" s="1224"/>
      <c r="GAX77" s="1224"/>
      <c r="GAY77" s="1224"/>
      <c r="GAZ77" s="1224"/>
      <c r="GBA77" s="1224"/>
      <c r="GBB77" s="1224"/>
      <c r="GBC77" s="1224"/>
      <c r="GBD77" s="1224"/>
      <c r="GBE77" s="1224"/>
      <c r="GBF77" s="1224"/>
      <c r="GBG77" s="1224"/>
      <c r="GBH77" s="1224"/>
      <c r="GBI77" s="1224"/>
      <c r="GBJ77" s="1224"/>
      <c r="GBK77" s="1224"/>
      <c r="GBL77" s="1224"/>
      <c r="GBM77" s="1224"/>
      <c r="GBN77" s="1224"/>
      <c r="GBO77" s="1224"/>
      <c r="GBP77" s="1224"/>
      <c r="GBQ77" s="1224"/>
      <c r="GBR77" s="1224"/>
      <c r="GBS77" s="1224"/>
      <c r="GBT77" s="1224"/>
      <c r="GBU77" s="1224"/>
      <c r="GBV77" s="1224"/>
      <c r="GBW77" s="1224"/>
      <c r="GBX77" s="1224"/>
      <c r="GBY77" s="1224"/>
      <c r="GBZ77" s="1224"/>
      <c r="GCA77" s="1224"/>
      <c r="GCB77" s="1224"/>
      <c r="GCC77" s="1224"/>
      <c r="GCD77" s="1224"/>
      <c r="GCE77" s="1224"/>
      <c r="GCF77" s="1224"/>
      <c r="GCG77" s="1224"/>
      <c r="GCH77" s="1224"/>
      <c r="GCI77" s="1224"/>
      <c r="GCJ77" s="1224"/>
      <c r="GCK77" s="1224"/>
      <c r="GCL77" s="1224"/>
      <c r="GCM77" s="1224"/>
      <c r="GCN77" s="1224"/>
      <c r="GCO77" s="1224"/>
      <c r="GCP77" s="1224"/>
      <c r="GCQ77" s="1224"/>
      <c r="GCR77" s="1224"/>
      <c r="GCS77" s="1224"/>
      <c r="GCT77" s="1224"/>
      <c r="GCU77" s="1224"/>
      <c r="GCV77" s="1224"/>
      <c r="GCW77" s="1224"/>
      <c r="GCX77" s="1224"/>
      <c r="GCY77" s="1224"/>
      <c r="GCZ77" s="1224"/>
      <c r="GDA77" s="1224"/>
      <c r="GDB77" s="1224"/>
      <c r="GDC77" s="1224"/>
      <c r="GDD77" s="1224"/>
      <c r="GDE77" s="1224"/>
      <c r="GDF77" s="1224"/>
      <c r="GDG77" s="1224"/>
      <c r="GDH77" s="1224"/>
      <c r="GDI77" s="1224"/>
      <c r="GDJ77" s="1224"/>
      <c r="GDK77" s="1224"/>
      <c r="GDL77" s="1224"/>
      <c r="GDM77" s="1224"/>
      <c r="GDN77" s="1224"/>
      <c r="GDO77" s="1224"/>
      <c r="GDP77" s="1224"/>
      <c r="GDQ77" s="1224"/>
      <c r="GDR77" s="1224"/>
      <c r="GDS77" s="1224"/>
      <c r="GDT77" s="1224"/>
      <c r="GDU77" s="1224"/>
      <c r="GDV77" s="1224"/>
      <c r="GDW77" s="1224"/>
      <c r="GDX77" s="1224"/>
      <c r="GDY77" s="1224"/>
      <c r="GDZ77" s="1224"/>
      <c r="GEA77" s="1224"/>
      <c r="GEB77" s="1224"/>
      <c r="GEC77" s="1224"/>
      <c r="GED77" s="1224"/>
      <c r="GEE77" s="1224"/>
      <c r="GEF77" s="1224"/>
      <c r="GEG77" s="1224"/>
      <c r="GEH77" s="1224"/>
      <c r="GEI77" s="1224"/>
      <c r="GEJ77" s="1224"/>
      <c r="GEK77" s="1224"/>
      <c r="GEL77" s="1224"/>
      <c r="GEM77" s="1224"/>
      <c r="GEN77" s="1224"/>
      <c r="GEO77" s="1224"/>
      <c r="GEP77" s="1224"/>
      <c r="GEQ77" s="1224"/>
      <c r="GER77" s="1224"/>
      <c r="GES77" s="1224"/>
      <c r="GET77" s="1224"/>
      <c r="GEU77" s="1224"/>
      <c r="GEV77" s="1224"/>
      <c r="GEW77" s="1224"/>
      <c r="GEX77" s="1224"/>
      <c r="GEY77" s="1224"/>
      <c r="GEZ77" s="1224"/>
      <c r="GFA77" s="1224"/>
      <c r="GFB77" s="1224"/>
      <c r="GFC77" s="1224"/>
      <c r="GFD77" s="1224"/>
      <c r="GFE77" s="1224"/>
      <c r="GFF77" s="1224"/>
      <c r="GFG77" s="1224"/>
      <c r="GFH77" s="1224"/>
      <c r="GFI77" s="1224"/>
      <c r="GFJ77" s="1224"/>
      <c r="GFK77" s="1224"/>
      <c r="GFL77" s="1224"/>
      <c r="GFM77" s="1224"/>
      <c r="GFN77" s="1224"/>
      <c r="GFO77" s="1224"/>
      <c r="GFP77" s="1224"/>
      <c r="GFQ77" s="1224"/>
      <c r="GFR77" s="1224"/>
      <c r="GFS77" s="1224"/>
      <c r="GFT77" s="1224"/>
      <c r="GFU77" s="1224"/>
      <c r="GFV77" s="1224"/>
      <c r="GFW77" s="1224"/>
      <c r="GFX77" s="1224"/>
      <c r="GFY77" s="1224"/>
      <c r="GFZ77" s="1224"/>
      <c r="GGA77" s="1224"/>
      <c r="GGB77" s="1224"/>
      <c r="GGC77" s="1224"/>
      <c r="GGD77" s="1224"/>
      <c r="GGE77" s="1224"/>
      <c r="GGF77" s="1224"/>
      <c r="GGG77" s="1224"/>
      <c r="GGH77" s="1224"/>
      <c r="GGI77" s="1224"/>
      <c r="GGJ77" s="1224"/>
      <c r="GGK77" s="1224"/>
      <c r="GGL77" s="1224"/>
      <c r="GGM77" s="1224"/>
      <c r="GGN77" s="1224"/>
      <c r="GGO77" s="1224"/>
      <c r="GGP77" s="1224"/>
      <c r="GGQ77" s="1224"/>
      <c r="GGR77" s="1224"/>
      <c r="GGS77" s="1224"/>
      <c r="GGT77" s="1224"/>
      <c r="GGU77" s="1224"/>
      <c r="GGV77" s="1224"/>
      <c r="GGW77" s="1224"/>
      <c r="GGX77" s="1224"/>
      <c r="GGY77" s="1224"/>
      <c r="GGZ77" s="1224"/>
      <c r="GHA77" s="1224"/>
      <c r="GHB77" s="1224"/>
      <c r="GHC77" s="1224"/>
      <c r="GHD77" s="1224"/>
      <c r="GHE77" s="1224"/>
      <c r="GHF77" s="1224"/>
      <c r="GHG77" s="1224"/>
      <c r="GHH77" s="1224"/>
      <c r="GHI77" s="1224"/>
      <c r="GHJ77" s="1224"/>
      <c r="GHK77" s="1224"/>
      <c r="GHL77" s="1224"/>
      <c r="GHM77" s="1224"/>
      <c r="GHN77" s="1224"/>
      <c r="GHO77" s="1224"/>
      <c r="GHP77" s="1224"/>
      <c r="GHQ77" s="1224"/>
      <c r="GHR77" s="1224"/>
      <c r="GHS77" s="1224"/>
      <c r="GHT77" s="1224"/>
      <c r="GHU77" s="1224"/>
      <c r="GHV77" s="1224"/>
      <c r="GHW77" s="1224"/>
      <c r="GHX77" s="1224"/>
      <c r="GHY77" s="1224"/>
      <c r="GHZ77" s="1224"/>
      <c r="GIA77" s="1224"/>
      <c r="GIB77" s="1224"/>
      <c r="GIC77" s="1224"/>
      <c r="GID77" s="1224"/>
      <c r="GIE77" s="1224"/>
      <c r="GIF77" s="1224"/>
      <c r="GIG77" s="1224"/>
      <c r="GIH77" s="1224"/>
      <c r="GII77" s="1224"/>
      <c r="GIJ77" s="1224"/>
      <c r="GIK77" s="1224"/>
      <c r="GIL77" s="1224"/>
      <c r="GIM77" s="1224"/>
      <c r="GIN77" s="1224"/>
      <c r="GIO77" s="1224"/>
      <c r="GIP77" s="1224"/>
      <c r="GIQ77" s="1224"/>
      <c r="GIR77" s="1224"/>
      <c r="GIS77" s="1224"/>
      <c r="GIT77" s="1224"/>
      <c r="GIU77" s="1224"/>
      <c r="GIV77" s="1224"/>
      <c r="GIW77" s="1224"/>
      <c r="GIX77" s="1224"/>
      <c r="GIY77" s="1224"/>
      <c r="GIZ77" s="1224"/>
      <c r="GJA77" s="1224"/>
      <c r="GJB77" s="1224"/>
      <c r="GJC77" s="1224"/>
      <c r="GJD77" s="1224"/>
      <c r="GJE77" s="1224"/>
      <c r="GJF77" s="1224"/>
      <c r="GJG77" s="1224"/>
      <c r="GJH77" s="1224"/>
      <c r="GJI77" s="1224"/>
      <c r="GJJ77" s="1224"/>
      <c r="GJK77" s="1224"/>
      <c r="GJL77" s="1224"/>
      <c r="GJM77" s="1224"/>
      <c r="GJN77" s="1224"/>
      <c r="GJO77" s="1224"/>
      <c r="GJP77" s="1224"/>
      <c r="GJQ77" s="1224"/>
      <c r="GJR77" s="1224"/>
      <c r="GJS77" s="1224"/>
      <c r="GJT77" s="1224"/>
      <c r="GJU77" s="1224"/>
      <c r="GJV77" s="1224"/>
      <c r="GJW77" s="1224"/>
      <c r="GJX77" s="1224"/>
      <c r="GJY77" s="1224"/>
      <c r="GJZ77" s="1224"/>
      <c r="GKA77" s="1224"/>
      <c r="GKB77" s="1224"/>
      <c r="GKC77" s="1224"/>
      <c r="GKD77" s="1224"/>
      <c r="GKE77" s="1224"/>
      <c r="GKF77" s="1224"/>
      <c r="GKG77" s="1224"/>
      <c r="GKH77" s="1224"/>
      <c r="GKI77" s="1224"/>
      <c r="GKJ77" s="1224"/>
      <c r="GKK77" s="1224"/>
      <c r="GKL77" s="1224"/>
      <c r="GKM77" s="1224"/>
      <c r="GKN77" s="1224"/>
      <c r="GKO77" s="1224"/>
      <c r="GKP77" s="1224"/>
      <c r="GKQ77" s="1224"/>
      <c r="GKR77" s="1224"/>
      <c r="GKS77" s="1224"/>
      <c r="GKT77" s="1224"/>
      <c r="GKU77" s="1224"/>
      <c r="GKV77" s="1224"/>
      <c r="GKW77" s="1224"/>
      <c r="GKX77" s="1224"/>
      <c r="GKY77" s="1224"/>
      <c r="GKZ77" s="1224"/>
      <c r="GLA77" s="1224"/>
      <c r="GLB77" s="1224"/>
      <c r="GLC77" s="1224"/>
      <c r="GLD77" s="1224"/>
      <c r="GLE77" s="1224"/>
      <c r="GLF77" s="1224"/>
      <c r="GLG77" s="1224"/>
      <c r="GLH77" s="1224"/>
      <c r="GLI77" s="1224"/>
      <c r="GLJ77" s="1224"/>
      <c r="GLK77" s="1224"/>
      <c r="GLL77" s="1224"/>
      <c r="GLM77" s="1224"/>
      <c r="GLN77" s="1224"/>
      <c r="GLO77" s="1224"/>
      <c r="GLP77" s="1224"/>
      <c r="GLQ77" s="1224"/>
      <c r="GLR77" s="1224"/>
      <c r="GLS77" s="1224"/>
      <c r="GLT77" s="1224"/>
      <c r="GLU77" s="1224"/>
      <c r="GLV77" s="1224"/>
      <c r="GLW77" s="1224"/>
      <c r="GLX77" s="1224"/>
      <c r="GLY77" s="1224"/>
      <c r="GLZ77" s="1224"/>
      <c r="GMA77" s="1224"/>
      <c r="GMB77" s="1224"/>
      <c r="GMC77" s="1224"/>
      <c r="GMD77" s="1224"/>
      <c r="GME77" s="1224"/>
      <c r="GMF77" s="1224"/>
      <c r="GMG77" s="1224"/>
      <c r="GMH77" s="1224"/>
      <c r="GMI77" s="1224"/>
      <c r="GMJ77" s="1224"/>
      <c r="GMK77" s="1224"/>
      <c r="GML77" s="1224"/>
      <c r="GMM77" s="1224"/>
      <c r="GMN77" s="1224"/>
      <c r="GMO77" s="1224"/>
      <c r="GMP77" s="1224"/>
      <c r="GMQ77" s="1224"/>
      <c r="GMR77" s="1224"/>
      <c r="GMS77" s="1224"/>
      <c r="GMT77" s="1224"/>
      <c r="GMU77" s="1224"/>
      <c r="GMV77" s="1224"/>
      <c r="GMW77" s="1224"/>
      <c r="GMX77" s="1224"/>
      <c r="GMY77" s="1224"/>
      <c r="GMZ77" s="1224"/>
      <c r="GNA77" s="1224"/>
      <c r="GNB77" s="1224"/>
      <c r="GNC77" s="1224"/>
      <c r="GND77" s="1224"/>
      <c r="GNE77" s="1224"/>
      <c r="GNF77" s="1224"/>
      <c r="GNG77" s="1224"/>
      <c r="GNH77" s="1224"/>
      <c r="GNI77" s="1224"/>
      <c r="GNJ77" s="1224"/>
      <c r="GNK77" s="1224"/>
      <c r="GNL77" s="1224"/>
      <c r="GNM77" s="1224"/>
      <c r="GNN77" s="1224"/>
      <c r="GNO77" s="1224"/>
      <c r="GNP77" s="1224"/>
      <c r="GNQ77" s="1224"/>
      <c r="GNR77" s="1224"/>
      <c r="GNS77" s="1224"/>
      <c r="GNT77" s="1224"/>
      <c r="GNU77" s="1224"/>
      <c r="GNV77" s="1224"/>
      <c r="GNW77" s="1224"/>
      <c r="GNY77" s="1224"/>
      <c r="GNZ77" s="1224"/>
      <c r="GOA77" s="1224"/>
      <c r="GOB77" s="1224"/>
      <c r="GOC77" s="1224"/>
      <c r="GOD77" s="1224"/>
      <c r="GOE77" s="1224"/>
      <c r="GOF77" s="1224"/>
      <c r="GOG77" s="1224"/>
      <c r="GOH77" s="1224"/>
      <c r="GOI77" s="1224"/>
      <c r="GOJ77" s="1224"/>
      <c r="GOK77" s="1224"/>
      <c r="GOL77" s="1224"/>
      <c r="GOM77" s="1224"/>
      <c r="GON77" s="1224"/>
      <c r="GOO77" s="1224"/>
      <c r="GOP77" s="1224"/>
      <c r="GOQ77" s="1224"/>
      <c r="GOR77" s="1224"/>
      <c r="GOS77" s="1224"/>
      <c r="GOT77" s="1224"/>
      <c r="GOU77" s="1224"/>
      <c r="GOV77" s="1224"/>
      <c r="GOW77" s="1224"/>
      <c r="GOX77" s="1224"/>
      <c r="GOY77" s="1224"/>
      <c r="GOZ77" s="1224"/>
      <c r="GPA77" s="1224"/>
      <c r="GPB77" s="1224"/>
      <c r="GPC77" s="1224"/>
      <c r="GPD77" s="1224"/>
      <c r="GPE77" s="1224"/>
      <c r="GPF77" s="1224"/>
      <c r="GPG77" s="1224"/>
      <c r="GPH77" s="1224"/>
      <c r="GPI77" s="1224"/>
      <c r="GPJ77" s="1224"/>
      <c r="GPK77" s="1224"/>
      <c r="GPL77" s="1224"/>
      <c r="GPM77" s="1224"/>
      <c r="GPN77" s="1224"/>
      <c r="GPO77" s="1224"/>
      <c r="GPP77" s="1224"/>
      <c r="GPQ77" s="1224"/>
      <c r="GPR77" s="1224"/>
      <c r="GPS77" s="1224"/>
      <c r="GPT77" s="1224"/>
      <c r="GPU77" s="1224"/>
      <c r="GPV77" s="1224"/>
      <c r="GPW77" s="1224"/>
      <c r="GPX77" s="1224"/>
      <c r="GPY77" s="1224"/>
      <c r="GPZ77" s="1224"/>
      <c r="GQA77" s="1224"/>
      <c r="GQB77" s="1224"/>
      <c r="GQC77" s="1224"/>
      <c r="GQD77" s="1224"/>
      <c r="GQE77" s="1224"/>
      <c r="GQF77" s="1224"/>
      <c r="GQG77" s="1224"/>
      <c r="GQH77" s="1224"/>
      <c r="GQI77" s="1224"/>
      <c r="GQJ77" s="1224"/>
      <c r="GQK77" s="1224"/>
      <c r="GQL77" s="1224"/>
      <c r="GQM77" s="1224"/>
      <c r="GQN77" s="1224"/>
      <c r="GQO77" s="1224"/>
      <c r="GQP77" s="1224"/>
      <c r="GQQ77" s="1224"/>
      <c r="GQR77" s="1224"/>
      <c r="GQS77" s="1224"/>
      <c r="GQT77" s="1224"/>
      <c r="GQU77" s="1224"/>
      <c r="GQV77" s="1224"/>
      <c r="GQW77" s="1224"/>
      <c r="GQX77" s="1224"/>
      <c r="GQY77" s="1224"/>
      <c r="GQZ77" s="1224"/>
      <c r="GRA77" s="1224"/>
      <c r="GRB77" s="1224"/>
      <c r="GRC77" s="1224"/>
      <c r="GRD77" s="1224"/>
      <c r="GRE77" s="1224"/>
      <c r="GRF77" s="1224"/>
      <c r="GRG77" s="1224"/>
      <c r="GRH77" s="1224"/>
      <c r="GRI77" s="1224"/>
      <c r="GRJ77" s="1224"/>
      <c r="GRK77" s="1224"/>
      <c r="GRL77" s="1224"/>
      <c r="GRM77" s="1224"/>
      <c r="GRN77" s="1224"/>
      <c r="GRO77" s="1224"/>
      <c r="GRP77" s="1224"/>
      <c r="GRQ77" s="1224"/>
      <c r="GRR77" s="1224"/>
      <c r="GRS77" s="1224"/>
      <c r="GRT77" s="1224"/>
      <c r="GRU77" s="1224"/>
      <c r="GRV77" s="1224"/>
      <c r="GRW77" s="1224"/>
      <c r="GRX77" s="1224"/>
      <c r="GRY77" s="1224"/>
      <c r="GRZ77" s="1224"/>
      <c r="GSA77" s="1224"/>
      <c r="GSB77" s="1224"/>
      <c r="GSC77" s="1224"/>
      <c r="GSD77" s="1224"/>
      <c r="GSE77" s="1224"/>
      <c r="GSF77" s="1224"/>
      <c r="GSG77" s="1224"/>
      <c r="GSH77" s="1224"/>
      <c r="GSI77" s="1224"/>
      <c r="GSJ77" s="1224"/>
      <c r="GSK77" s="1224"/>
      <c r="GSL77" s="1224"/>
      <c r="GSM77" s="1224"/>
      <c r="GSN77" s="1224"/>
      <c r="GSO77" s="1224"/>
      <c r="GSP77" s="1224"/>
      <c r="GSQ77" s="1224"/>
      <c r="GSR77" s="1224"/>
      <c r="GSS77" s="1224"/>
      <c r="GST77" s="1224"/>
      <c r="GSU77" s="1224"/>
      <c r="GSV77" s="1224"/>
      <c r="GSW77" s="1224"/>
      <c r="GSX77" s="1224"/>
      <c r="GSY77" s="1224"/>
      <c r="GSZ77" s="1224"/>
      <c r="GTA77" s="1224"/>
      <c r="GTB77" s="1224"/>
      <c r="GTC77" s="1224"/>
      <c r="GTD77" s="1224"/>
      <c r="GTE77" s="1224"/>
      <c r="GTF77" s="1224"/>
      <c r="GTG77" s="1224"/>
      <c r="GTH77" s="1224"/>
      <c r="GTI77" s="1224"/>
      <c r="GTJ77" s="1224"/>
      <c r="GTK77" s="1224"/>
      <c r="GTL77" s="1224"/>
      <c r="GTM77" s="1224"/>
      <c r="GTN77" s="1224"/>
      <c r="GTO77" s="1224"/>
      <c r="GTP77" s="1224"/>
      <c r="GTQ77" s="1224"/>
      <c r="GTR77" s="1224"/>
      <c r="GTS77" s="1224"/>
      <c r="GTT77" s="1224"/>
      <c r="GTU77" s="1224"/>
      <c r="GTV77" s="1224"/>
      <c r="GTW77" s="1224"/>
      <c r="GTX77" s="1224"/>
      <c r="GTY77" s="1224"/>
      <c r="GTZ77" s="1224"/>
      <c r="GUA77" s="1224"/>
      <c r="GUB77" s="1224"/>
      <c r="GUC77" s="1224"/>
      <c r="GUD77" s="1224"/>
      <c r="GUE77" s="1224"/>
      <c r="GUF77" s="1224"/>
      <c r="GUG77" s="1224"/>
      <c r="GUH77" s="1224"/>
      <c r="GUI77" s="1224"/>
      <c r="GUJ77" s="1224"/>
      <c r="GUK77" s="1224"/>
      <c r="GUL77" s="1224"/>
      <c r="GUM77" s="1224"/>
      <c r="GUN77" s="1224"/>
      <c r="GUO77" s="1224"/>
      <c r="GUP77" s="1224"/>
      <c r="GUQ77" s="1224"/>
      <c r="GUR77" s="1224"/>
      <c r="GUS77" s="1224"/>
      <c r="GUT77" s="1224"/>
      <c r="GUU77" s="1224"/>
      <c r="GUV77" s="1224"/>
      <c r="GUW77" s="1224"/>
      <c r="GUX77" s="1224"/>
      <c r="GUY77" s="1224"/>
      <c r="GUZ77" s="1224"/>
      <c r="GVA77" s="1224"/>
      <c r="GVB77" s="1224"/>
      <c r="GVC77" s="1224"/>
      <c r="GVD77" s="1224"/>
      <c r="GVE77" s="1224"/>
      <c r="GVF77" s="1224"/>
      <c r="GVG77" s="1224"/>
      <c r="GVH77" s="1224"/>
      <c r="GVI77" s="1224"/>
      <c r="GVJ77" s="1224"/>
      <c r="GVK77" s="1224"/>
      <c r="GVL77" s="1224"/>
      <c r="GVM77" s="1224"/>
      <c r="GVN77" s="1224"/>
      <c r="GVO77" s="1224"/>
      <c r="GVP77" s="1224"/>
      <c r="GVQ77" s="1224"/>
      <c r="GVR77" s="1224"/>
      <c r="GVS77" s="1224"/>
      <c r="GVT77" s="1224"/>
      <c r="GVU77" s="1224"/>
      <c r="GVV77" s="1224"/>
      <c r="GVW77" s="1224"/>
      <c r="GVX77" s="1224"/>
      <c r="GVY77" s="1224"/>
      <c r="GVZ77" s="1224"/>
      <c r="GWA77" s="1224"/>
      <c r="GWB77" s="1224"/>
      <c r="GWC77" s="1224"/>
      <c r="GWD77" s="1224"/>
      <c r="GWE77" s="1224"/>
      <c r="GWF77" s="1224"/>
      <c r="GWG77" s="1224"/>
      <c r="GWH77" s="1224"/>
      <c r="GWI77" s="1224"/>
      <c r="GWJ77" s="1224"/>
      <c r="GWK77" s="1224"/>
      <c r="GWL77" s="1224"/>
      <c r="GWM77" s="1224"/>
      <c r="GWN77" s="1224"/>
      <c r="GWO77" s="1224"/>
      <c r="GWP77" s="1224"/>
      <c r="GWQ77" s="1224"/>
      <c r="GWR77" s="1224"/>
      <c r="GWS77" s="1224"/>
      <c r="GWT77" s="1224"/>
      <c r="GWU77" s="1224"/>
      <c r="GWV77" s="1224"/>
      <c r="GWW77" s="1224"/>
      <c r="GWX77" s="1224"/>
      <c r="GWY77" s="1224"/>
      <c r="GWZ77" s="1224"/>
      <c r="GXA77" s="1224"/>
      <c r="GXB77" s="1224"/>
      <c r="GXC77" s="1224"/>
      <c r="GXD77" s="1224"/>
      <c r="GXE77" s="1224"/>
      <c r="GXF77" s="1224"/>
      <c r="GXG77" s="1224"/>
      <c r="GXH77" s="1224"/>
      <c r="GXI77" s="1224"/>
      <c r="GXJ77" s="1224"/>
      <c r="GXK77" s="1224"/>
      <c r="GXL77" s="1224"/>
      <c r="GXM77" s="1224"/>
      <c r="GXN77" s="1224"/>
      <c r="GXO77" s="1224"/>
      <c r="GXP77" s="1224"/>
      <c r="GXQ77" s="1224"/>
      <c r="GXR77" s="1224"/>
      <c r="GXS77" s="1224"/>
      <c r="GXT77" s="1224"/>
      <c r="GXU77" s="1224"/>
      <c r="GXV77" s="1224"/>
      <c r="GXW77" s="1224"/>
      <c r="GXX77" s="1224"/>
      <c r="GXY77" s="1224"/>
      <c r="GXZ77" s="1224"/>
      <c r="GYA77" s="1224"/>
      <c r="GYB77" s="1224"/>
      <c r="GYC77" s="1224"/>
      <c r="GYD77" s="1224"/>
      <c r="GYE77" s="1224"/>
      <c r="GYF77" s="1224"/>
      <c r="GYG77" s="1224"/>
      <c r="GYH77" s="1224"/>
      <c r="GYI77" s="1224"/>
      <c r="GYJ77" s="1224"/>
      <c r="GYK77" s="1224"/>
      <c r="GYL77" s="1224"/>
      <c r="GYM77" s="1224"/>
      <c r="GYN77" s="1224"/>
      <c r="GYO77" s="1224"/>
      <c r="GYP77" s="1224"/>
      <c r="GYQ77" s="1224"/>
      <c r="GYR77" s="1224"/>
      <c r="GYS77" s="1224"/>
      <c r="GYT77" s="1224"/>
      <c r="GYU77" s="1224"/>
      <c r="GYV77" s="1224"/>
      <c r="GYW77" s="1224"/>
      <c r="GYX77" s="1224"/>
      <c r="GYY77" s="1224"/>
      <c r="GYZ77" s="1224"/>
      <c r="GZA77" s="1224"/>
      <c r="GZB77" s="1224"/>
      <c r="GZC77" s="1224"/>
      <c r="GZD77" s="1224"/>
      <c r="GZE77" s="1224"/>
      <c r="GZF77" s="1224"/>
      <c r="GZG77" s="1224"/>
      <c r="GZH77" s="1224"/>
      <c r="GZI77" s="1224"/>
      <c r="GZJ77" s="1224"/>
      <c r="GZK77" s="1224"/>
      <c r="GZL77" s="1224"/>
      <c r="GZM77" s="1224"/>
      <c r="GZN77" s="1224"/>
      <c r="GZO77" s="1224"/>
      <c r="GZP77" s="1224"/>
      <c r="GZQ77" s="1224"/>
      <c r="GZR77" s="1224"/>
      <c r="GZS77" s="1224"/>
      <c r="GZT77" s="1224"/>
      <c r="GZU77" s="1224"/>
      <c r="GZV77" s="1224"/>
      <c r="GZW77" s="1224"/>
      <c r="GZX77" s="1224"/>
      <c r="GZY77" s="1224"/>
      <c r="GZZ77" s="1224"/>
      <c r="HAA77" s="1224"/>
      <c r="HAB77" s="1224"/>
      <c r="HAC77" s="1224"/>
      <c r="HAD77" s="1224"/>
      <c r="HAE77" s="1224"/>
      <c r="HAF77" s="1224"/>
      <c r="HAG77" s="1224"/>
      <c r="HAH77" s="1224"/>
      <c r="HAI77" s="1224"/>
      <c r="HAJ77" s="1224"/>
      <c r="HAK77" s="1224"/>
      <c r="HAL77" s="1224"/>
      <c r="HAM77" s="1224"/>
      <c r="HAN77" s="1224"/>
      <c r="HAO77" s="1224"/>
      <c r="HAP77" s="1224"/>
      <c r="HAQ77" s="1224"/>
      <c r="HAR77" s="1224"/>
      <c r="HAS77" s="1224"/>
      <c r="HAT77" s="1224"/>
      <c r="HAU77" s="1224"/>
      <c r="HAV77" s="1224"/>
      <c r="HAW77" s="1224"/>
      <c r="HAX77" s="1224"/>
      <c r="HAY77" s="1224"/>
      <c r="HAZ77" s="1224"/>
      <c r="HBA77" s="1224"/>
      <c r="HBB77" s="1224"/>
      <c r="HBC77" s="1224"/>
      <c r="HBD77" s="1224"/>
      <c r="HBE77" s="1224"/>
      <c r="HBF77" s="1224"/>
      <c r="HBG77" s="1224"/>
      <c r="HBH77" s="1224"/>
      <c r="HBI77" s="1224"/>
      <c r="HBJ77" s="1224"/>
      <c r="HBK77" s="1224"/>
      <c r="HBL77" s="1224"/>
      <c r="HBM77" s="1224"/>
      <c r="HBN77" s="1224"/>
      <c r="HBO77" s="1224"/>
      <c r="HBP77" s="1224"/>
      <c r="HBQ77" s="1224"/>
      <c r="HBR77" s="1224"/>
      <c r="HBS77" s="1224"/>
      <c r="HBT77" s="1224"/>
      <c r="HBU77" s="1224"/>
      <c r="HBV77" s="1224"/>
      <c r="HBW77" s="1224"/>
      <c r="HBX77" s="1224"/>
      <c r="HBY77" s="1224"/>
      <c r="HBZ77" s="1224"/>
      <c r="HCA77" s="1224"/>
      <c r="HCB77" s="1224"/>
      <c r="HCC77" s="1224"/>
      <c r="HCD77" s="1224"/>
      <c r="HCE77" s="1224"/>
      <c r="HCF77" s="1224"/>
      <c r="HCG77" s="1224"/>
      <c r="HCH77" s="1224"/>
      <c r="HCI77" s="1224"/>
      <c r="HCJ77" s="1224"/>
      <c r="HCK77" s="1224"/>
      <c r="HCL77" s="1224"/>
      <c r="HCM77" s="1224"/>
      <c r="HCN77" s="1224"/>
      <c r="HCO77" s="1224"/>
      <c r="HCP77" s="1224"/>
      <c r="HCQ77" s="1224"/>
      <c r="HCR77" s="1224"/>
      <c r="HCS77" s="1224"/>
      <c r="HCT77" s="1224"/>
      <c r="HCU77" s="1224"/>
      <c r="HCV77" s="1224"/>
      <c r="HCW77" s="1224"/>
      <c r="HCX77" s="1224"/>
      <c r="HCY77" s="1224"/>
      <c r="HCZ77" s="1224"/>
      <c r="HDA77" s="1224"/>
      <c r="HDB77" s="1224"/>
      <c r="HDC77" s="1224"/>
      <c r="HDD77" s="1224"/>
      <c r="HDE77" s="1224"/>
      <c r="HDF77" s="1224"/>
      <c r="HDG77" s="1224"/>
      <c r="HDH77" s="1224"/>
      <c r="HDI77" s="1224"/>
      <c r="HDJ77" s="1224"/>
      <c r="HDK77" s="1224"/>
      <c r="HDL77" s="1224"/>
      <c r="HDM77" s="1224"/>
      <c r="HDN77" s="1224"/>
      <c r="HDO77" s="1224"/>
      <c r="HDP77" s="1224"/>
      <c r="HDQ77" s="1224"/>
      <c r="HDR77" s="1224"/>
      <c r="HDS77" s="1224"/>
      <c r="HDT77" s="1224"/>
      <c r="HDU77" s="1224"/>
      <c r="HDV77" s="1224"/>
      <c r="HDW77" s="1224"/>
      <c r="HDX77" s="1224"/>
      <c r="HDY77" s="1224"/>
      <c r="HDZ77" s="1224"/>
      <c r="HEA77" s="1224"/>
      <c r="HEB77" s="1224"/>
      <c r="HEC77" s="1224"/>
      <c r="HED77" s="1224"/>
      <c r="HEE77" s="1224"/>
      <c r="HEF77" s="1224"/>
      <c r="HEG77" s="1224"/>
      <c r="HEH77" s="1224"/>
      <c r="HEI77" s="1224"/>
      <c r="HEJ77" s="1224"/>
      <c r="HEK77" s="1224"/>
      <c r="HEL77" s="1224"/>
      <c r="HEM77" s="1224"/>
      <c r="HEN77" s="1224"/>
      <c r="HEO77" s="1224"/>
      <c r="HEP77" s="1224"/>
      <c r="HEQ77" s="1224"/>
      <c r="HER77" s="1224"/>
      <c r="HES77" s="1224"/>
      <c r="HET77" s="1224"/>
      <c r="HEU77" s="1224"/>
      <c r="HEV77" s="1224"/>
      <c r="HEW77" s="1224"/>
      <c r="HEX77" s="1224"/>
      <c r="HEY77" s="1224"/>
      <c r="HEZ77" s="1224"/>
      <c r="HFA77" s="1224"/>
      <c r="HFB77" s="1224"/>
      <c r="HFC77" s="1224"/>
      <c r="HFD77" s="1224"/>
      <c r="HFE77" s="1224"/>
      <c r="HFF77" s="1224"/>
      <c r="HFG77" s="1224"/>
      <c r="HFH77" s="1224"/>
      <c r="HFI77" s="1224"/>
      <c r="HFJ77" s="1224"/>
      <c r="HFK77" s="1224"/>
      <c r="HFL77" s="1224"/>
      <c r="HFM77" s="1224"/>
      <c r="HFN77" s="1224"/>
      <c r="HFO77" s="1224"/>
      <c r="HFP77" s="1224"/>
      <c r="HFQ77" s="1224"/>
      <c r="HFR77" s="1224"/>
      <c r="HFS77" s="1224"/>
      <c r="HFT77" s="1224"/>
      <c r="HFU77" s="1224"/>
      <c r="HFV77" s="1224"/>
      <c r="HFW77" s="1224"/>
      <c r="HFX77" s="1224"/>
      <c r="HFY77" s="1224"/>
      <c r="HFZ77" s="1224"/>
      <c r="HGA77" s="1224"/>
      <c r="HGB77" s="1224"/>
      <c r="HGC77" s="1224"/>
      <c r="HGD77" s="1224"/>
      <c r="HGE77" s="1224"/>
      <c r="HGF77" s="1224"/>
      <c r="HGG77" s="1224"/>
      <c r="HGH77" s="1224"/>
      <c r="HGI77" s="1224"/>
      <c r="HGJ77" s="1224"/>
      <c r="HGK77" s="1224"/>
      <c r="HGL77" s="1224"/>
      <c r="HGM77" s="1224"/>
      <c r="HGN77" s="1224"/>
      <c r="HGO77" s="1224"/>
      <c r="HGP77" s="1224"/>
      <c r="HGQ77" s="1224"/>
      <c r="HGR77" s="1224"/>
      <c r="HGS77" s="1224"/>
      <c r="HGT77" s="1224"/>
      <c r="HGU77" s="1224"/>
      <c r="HGV77" s="1224"/>
      <c r="HGW77" s="1224"/>
      <c r="HGX77" s="1224"/>
      <c r="HGY77" s="1224"/>
      <c r="HGZ77" s="1224"/>
      <c r="HHA77" s="1224"/>
      <c r="HHB77" s="1224"/>
      <c r="HHC77" s="1224"/>
      <c r="HHD77" s="1224"/>
      <c r="HHE77" s="1224"/>
      <c r="HHF77" s="1224"/>
      <c r="HHG77" s="1224"/>
      <c r="HHH77" s="1224"/>
      <c r="HHI77" s="1224"/>
      <c r="HHJ77" s="1224"/>
      <c r="HHK77" s="1224"/>
      <c r="HHL77" s="1224"/>
      <c r="HHM77" s="1224"/>
      <c r="HHN77" s="1224"/>
      <c r="HHO77" s="1224"/>
      <c r="HHP77" s="1224"/>
      <c r="HHQ77" s="1224"/>
      <c r="HHR77" s="1224"/>
      <c r="HHS77" s="1224"/>
      <c r="HHT77" s="1224"/>
      <c r="HHU77" s="1224"/>
      <c r="HHV77" s="1224"/>
      <c r="HHW77" s="1224"/>
      <c r="HHX77" s="1224"/>
      <c r="HHY77" s="1224"/>
      <c r="HHZ77" s="1224"/>
      <c r="HIA77" s="1224"/>
      <c r="HIB77" s="1224"/>
      <c r="HIC77" s="1224"/>
      <c r="HID77" s="1224"/>
      <c r="HIE77" s="1224"/>
      <c r="HIF77" s="1224"/>
      <c r="HIG77" s="1224"/>
      <c r="HIH77" s="1224"/>
      <c r="HII77" s="1224"/>
      <c r="HIJ77" s="1224"/>
      <c r="HIK77" s="1224"/>
      <c r="HIL77" s="1224"/>
      <c r="HIM77" s="1224"/>
      <c r="HIN77" s="1224"/>
      <c r="HIO77" s="1224"/>
      <c r="HIP77" s="1224"/>
      <c r="HIQ77" s="1224"/>
      <c r="HIR77" s="1224"/>
      <c r="HIS77" s="1224"/>
      <c r="HIT77" s="1224"/>
      <c r="HIU77" s="1224"/>
      <c r="HIV77" s="1224"/>
      <c r="HIW77" s="1224"/>
      <c r="HIX77" s="1224"/>
      <c r="HIY77" s="1224"/>
      <c r="HIZ77" s="1224"/>
      <c r="HJA77" s="1224"/>
      <c r="HJB77" s="1224"/>
      <c r="HJC77" s="1224"/>
      <c r="HJD77" s="1224"/>
      <c r="HJE77" s="1224"/>
      <c r="HJF77" s="1224"/>
      <c r="HJG77" s="1224"/>
      <c r="HJH77" s="1224"/>
      <c r="HJI77" s="1224"/>
      <c r="HJJ77" s="1224"/>
      <c r="HJK77" s="1224"/>
      <c r="HJL77" s="1224"/>
      <c r="HJM77" s="1224"/>
      <c r="HJN77" s="1224"/>
      <c r="HJO77" s="1224"/>
      <c r="HJP77" s="1224"/>
      <c r="HJQ77" s="1224"/>
      <c r="HJR77" s="1224"/>
      <c r="HJS77" s="1224"/>
      <c r="HJT77" s="1224"/>
      <c r="HJU77" s="1224"/>
      <c r="HJV77" s="1224"/>
      <c r="HJW77" s="1224"/>
      <c r="HJX77" s="1224"/>
      <c r="HJY77" s="1224"/>
      <c r="HJZ77" s="1224"/>
      <c r="HKA77" s="1224"/>
      <c r="HKB77" s="1224"/>
      <c r="HKC77" s="1224"/>
      <c r="HKD77" s="1224"/>
      <c r="HKE77" s="1224"/>
      <c r="HKF77" s="1224"/>
      <c r="HKG77" s="1224"/>
      <c r="HKH77" s="1224"/>
      <c r="HKI77" s="1224"/>
      <c r="HKJ77" s="1224"/>
      <c r="HKK77" s="1224"/>
      <c r="HKL77" s="1224"/>
      <c r="HKM77" s="1224"/>
      <c r="HKN77" s="1224"/>
      <c r="HKO77" s="1224"/>
      <c r="HKP77" s="1224"/>
      <c r="HKQ77" s="1224"/>
      <c r="HKR77" s="1224"/>
      <c r="HKS77" s="1224"/>
      <c r="HKT77" s="1224"/>
      <c r="HKU77" s="1224"/>
      <c r="HKV77" s="1224"/>
      <c r="HKW77" s="1224"/>
      <c r="HKX77" s="1224"/>
      <c r="HKY77" s="1224"/>
      <c r="HKZ77" s="1224"/>
      <c r="HLA77" s="1224"/>
      <c r="HLB77" s="1224"/>
      <c r="HLC77" s="1224"/>
      <c r="HLD77" s="1224"/>
      <c r="HLE77" s="1224"/>
      <c r="HLF77" s="1224"/>
      <c r="HLG77" s="1224"/>
      <c r="HLH77" s="1224"/>
      <c r="HLI77" s="1224"/>
      <c r="HLJ77" s="1224"/>
      <c r="HLK77" s="1224"/>
      <c r="HLL77" s="1224"/>
      <c r="HLM77" s="1224"/>
      <c r="HLN77" s="1224"/>
      <c r="HLO77" s="1224"/>
      <c r="HLP77" s="1224"/>
      <c r="HLQ77" s="1224"/>
      <c r="HLR77" s="1224"/>
      <c r="HLS77" s="1224"/>
      <c r="HLT77" s="1224"/>
      <c r="HLU77" s="1224"/>
      <c r="HLV77" s="1224"/>
      <c r="HLW77" s="1224"/>
      <c r="HLX77" s="1224"/>
      <c r="HLY77" s="1224"/>
      <c r="HLZ77" s="1224"/>
      <c r="HMA77" s="1224"/>
      <c r="HMB77" s="1224"/>
      <c r="HMC77" s="1224"/>
      <c r="HMD77" s="1224"/>
      <c r="HME77" s="1224"/>
      <c r="HMF77" s="1224"/>
      <c r="HMG77" s="1224"/>
      <c r="HMH77" s="1224"/>
      <c r="HMI77" s="1224"/>
      <c r="HMJ77" s="1224"/>
      <c r="HMK77" s="1224"/>
      <c r="HML77" s="1224"/>
      <c r="HMM77" s="1224"/>
      <c r="HMN77" s="1224"/>
      <c r="HMO77" s="1224"/>
      <c r="HMP77" s="1224"/>
      <c r="HMQ77" s="1224"/>
      <c r="HMR77" s="1224"/>
      <c r="HMS77" s="1224"/>
      <c r="HMT77" s="1224"/>
      <c r="HMU77" s="1224"/>
      <c r="HMV77" s="1224"/>
      <c r="HMW77" s="1224"/>
      <c r="HMX77" s="1224"/>
      <c r="HMY77" s="1224"/>
      <c r="HMZ77" s="1224"/>
      <c r="HNA77" s="1224"/>
      <c r="HNB77" s="1224"/>
      <c r="HNC77" s="1224"/>
      <c r="HND77" s="1224"/>
      <c r="HNE77" s="1224"/>
      <c r="HNF77" s="1224"/>
      <c r="HNG77" s="1224"/>
      <c r="HNH77" s="1224"/>
      <c r="HNI77" s="1224"/>
      <c r="HNJ77" s="1224"/>
      <c r="HNK77" s="1224"/>
      <c r="HNL77" s="1224"/>
      <c r="HNM77" s="1224"/>
      <c r="HNN77" s="1224"/>
      <c r="HNO77" s="1224"/>
      <c r="HNP77" s="1224"/>
      <c r="HNQ77" s="1224"/>
      <c r="HNR77" s="1224"/>
      <c r="HNS77" s="1224"/>
      <c r="HNT77" s="1224"/>
      <c r="HNU77" s="1224"/>
      <c r="HNV77" s="1224"/>
      <c r="HNW77" s="1224"/>
      <c r="HNX77" s="1224"/>
      <c r="HNY77" s="1224"/>
      <c r="HNZ77" s="1224"/>
      <c r="HOA77" s="1224"/>
      <c r="HOB77" s="1224"/>
      <c r="HOC77" s="1224"/>
      <c r="HOD77" s="1224"/>
      <c r="HOE77" s="1224"/>
      <c r="HOF77" s="1224"/>
      <c r="HOG77" s="1224"/>
      <c r="HOH77" s="1224"/>
      <c r="HOI77" s="1224"/>
      <c r="HOJ77" s="1224"/>
      <c r="HOK77" s="1224"/>
      <c r="HOL77" s="1224"/>
      <c r="HOM77" s="1224"/>
      <c r="HON77" s="1224"/>
      <c r="HOO77" s="1224"/>
      <c r="HOP77" s="1224"/>
      <c r="HOQ77" s="1224"/>
      <c r="HOR77" s="1224"/>
      <c r="HOS77" s="1224"/>
      <c r="HOT77" s="1224"/>
      <c r="HOU77" s="1224"/>
      <c r="HOV77" s="1224"/>
      <c r="HOW77" s="1224"/>
      <c r="HOX77" s="1224"/>
      <c r="HOY77" s="1224"/>
      <c r="HOZ77" s="1224"/>
      <c r="HPA77" s="1224"/>
      <c r="HPB77" s="1224"/>
      <c r="HPC77" s="1224"/>
      <c r="HPD77" s="1224"/>
      <c r="HPE77" s="1224"/>
      <c r="HPF77" s="1224"/>
      <c r="HPG77" s="1224"/>
      <c r="HPH77" s="1224"/>
      <c r="HPI77" s="1224"/>
      <c r="HPJ77" s="1224"/>
      <c r="HPK77" s="1224"/>
      <c r="HPL77" s="1224"/>
      <c r="HPM77" s="1224"/>
      <c r="HPN77" s="1224"/>
      <c r="HPO77" s="1224"/>
      <c r="HPP77" s="1224"/>
      <c r="HPQ77" s="1224"/>
      <c r="HPR77" s="1224"/>
      <c r="HPS77" s="1224"/>
      <c r="HPT77" s="1224"/>
      <c r="HPU77" s="1224"/>
      <c r="HPV77" s="1224"/>
      <c r="HPW77" s="1224"/>
      <c r="HPX77" s="1224"/>
      <c r="HPY77" s="1224"/>
      <c r="HPZ77" s="1224"/>
      <c r="HQA77" s="1224"/>
      <c r="HQB77" s="1224"/>
      <c r="HQC77" s="1224"/>
      <c r="HQD77" s="1224"/>
      <c r="HQE77" s="1224"/>
      <c r="HQF77" s="1224"/>
      <c r="HQG77" s="1224"/>
      <c r="HQH77" s="1224"/>
      <c r="HQI77" s="1224"/>
      <c r="HQJ77" s="1224"/>
      <c r="HQK77" s="1224"/>
      <c r="HQL77" s="1224"/>
      <c r="HQM77" s="1224"/>
      <c r="HQN77" s="1224"/>
      <c r="HQO77" s="1224"/>
      <c r="HQP77" s="1224"/>
      <c r="HQQ77" s="1224"/>
      <c r="HQR77" s="1224"/>
      <c r="HQS77" s="1224"/>
      <c r="HQT77" s="1224"/>
      <c r="HQU77" s="1224"/>
      <c r="HQV77" s="1224"/>
      <c r="HQW77" s="1224"/>
      <c r="HQX77" s="1224"/>
      <c r="HQY77" s="1224"/>
      <c r="HQZ77" s="1224"/>
      <c r="HRA77" s="1224"/>
      <c r="HRB77" s="1224"/>
      <c r="HRC77" s="1224"/>
      <c r="HRD77" s="1224"/>
      <c r="HRE77" s="1224"/>
      <c r="HRF77" s="1224"/>
      <c r="HRG77" s="1224"/>
      <c r="HRH77" s="1224"/>
      <c r="HRI77" s="1224"/>
      <c r="HRJ77" s="1224"/>
      <c r="HRK77" s="1224"/>
      <c r="HRL77" s="1224"/>
      <c r="HRM77" s="1224"/>
      <c r="HRN77" s="1224"/>
      <c r="HRO77" s="1224"/>
      <c r="HRP77" s="1224"/>
      <c r="HRQ77" s="1224"/>
      <c r="HRR77" s="1224"/>
      <c r="HRS77" s="1224"/>
      <c r="HRT77" s="1224"/>
      <c r="HRU77" s="1224"/>
      <c r="HRV77" s="1224"/>
      <c r="HRW77" s="1224"/>
      <c r="HRX77" s="1224"/>
      <c r="HRY77" s="1224"/>
      <c r="HRZ77" s="1224"/>
      <c r="HSA77" s="1224"/>
      <c r="HSB77" s="1224"/>
      <c r="HSC77" s="1224"/>
      <c r="HSD77" s="1224"/>
      <c r="HSE77" s="1224"/>
      <c r="HSF77" s="1224"/>
      <c r="HSG77" s="1224"/>
      <c r="HSH77" s="1224"/>
      <c r="HSI77" s="1224"/>
      <c r="HSJ77" s="1224"/>
      <c r="HSK77" s="1224"/>
      <c r="HSL77" s="1224"/>
      <c r="HSM77" s="1224"/>
      <c r="HSN77" s="1224"/>
      <c r="HSO77" s="1224"/>
      <c r="HSP77" s="1224"/>
      <c r="HSQ77" s="1224"/>
      <c r="HSR77" s="1224"/>
      <c r="HSS77" s="1224"/>
      <c r="HST77" s="1224"/>
      <c r="HSU77" s="1224"/>
      <c r="HSV77" s="1224"/>
      <c r="HSW77" s="1224"/>
      <c r="HSX77" s="1224"/>
      <c r="HSY77" s="1224"/>
      <c r="HSZ77" s="1224"/>
      <c r="HTA77" s="1224"/>
      <c r="HTB77" s="1224"/>
      <c r="HTC77" s="1224"/>
      <c r="HTD77" s="1224"/>
      <c r="HTE77" s="1224"/>
      <c r="HTF77" s="1224"/>
      <c r="HTG77" s="1224"/>
      <c r="HTH77" s="1224"/>
      <c r="HTI77" s="1224"/>
      <c r="HTJ77" s="1224"/>
      <c r="HTK77" s="1224"/>
      <c r="HTL77" s="1224"/>
      <c r="HTM77" s="1224"/>
      <c r="HTN77" s="1224"/>
      <c r="HTO77" s="1224"/>
      <c r="HTP77" s="1224"/>
      <c r="HTQ77" s="1224"/>
      <c r="HTR77" s="1224"/>
      <c r="HTS77" s="1224"/>
      <c r="HTT77" s="1224"/>
      <c r="HTU77" s="1224"/>
      <c r="HTV77" s="1224"/>
      <c r="HTW77" s="1224"/>
      <c r="HTX77" s="1224"/>
      <c r="HTY77" s="1224"/>
      <c r="HTZ77" s="1224"/>
      <c r="HUA77" s="1224"/>
      <c r="HUB77" s="1224"/>
      <c r="HUC77" s="1224"/>
      <c r="HUD77" s="1224"/>
      <c r="HUE77" s="1224"/>
      <c r="HUF77" s="1224"/>
      <c r="HUG77" s="1224"/>
      <c r="HUH77" s="1224"/>
      <c r="HUI77" s="1224"/>
      <c r="HUJ77" s="1224"/>
      <c r="HUK77" s="1224"/>
      <c r="HUL77" s="1224"/>
      <c r="HUM77" s="1224"/>
      <c r="HUN77" s="1224"/>
      <c r="HUO77" s="1224"/>
      <c r="HUP77" s="1224"/>
      <c r="HUQ77" s="1224"/>
      <c r="HUR77" s="1224"/>
      <c r="HUS77" s="1224"/>
      <c r="HUT77" s="1224"/>
      <c r="HUU77" s="1224"/>
      <c r="HUV77" s="1224"/>
      <c r="HUW77" s="1224"/>
      <c r="HUX77" s="1224"/>
      <c r="HUY77" s="1224"/>
      <c r="HUZ77" s="1224"/>
      <c r="HVA77" s="1224"/>
      <c r="HVB77" s="1224"/>
      <c r="HVC77" s="1224"/>
      <c r="HVD77" s="1224"/>
      <c r="HVE77" s="1224"/>
      <c r="HVF77" s="1224"/>
      <c r="HVG77" s="1224"/>
      <c r="HVH77" s="1224"/>
      <c r="HVI77" s="1224"/>
      <c r="HVJ77" s="1224"/>
      <c r="HVK77" s="1224"/>
      <c r="HVL77" s="1224"/>
      <c r="HVM77" s="1224"/>
      <c r="HVN77" s="1224"/>
      <c r="HVO77" s="1224"/>
      <c r="HVP77" s="1224"/>
      <c r="HVQ77" s="1224"/>
      <c r="HVR77" s="1224"/>
      <c r="HVS77" s="1224"/>
      <c r="HVT77" s="1224"/>
      <c r="HVU77" s="1224"/>
      <c r="HVV77" s="1224"/>
      <c r="HVW77" s="1224"/>
      <c r="HVX77" s="1224"/>
      <c r="HVY77" s="1224"/>
      <c r="HVZ77" s="1224"/>
      <c r="HWA77" s="1224"/>
      <c r="HWB77" s="1224"/>
      <c r="HWC77" s="1224"/>
      <c r="HWD77" s="1224"/>
      <c r="HWE77" s="1224"/>
      <c r="HWF77" s="1224"/>
      <c r="HWG77" s="1224"/>
      <c r="HWH77" s="1224"/>
      <c r="HWI77" s="1224"/>
      <c r="HWJ77" s="1224"/>
      <c r="HWK77" s="1224"/>
      <c r="HWL77" s="1224"/>
      <c r="HWM77" s="1224"/>
      <c r="HWN77" s="1224"/>
      <c r="HWO77" s="1224"/>
      <c r="HWP77" s="1224"/>
      <c r="HWQ77" s="1224"/>
      <c r="HWR77" s="1224"/>
      <c r="HWS77" s="1224"/>
      <c r="HWT77" s="1224"/>
      <c r="HWU77" s="1224"/>
      <c r="HWV77" s="1224"/>
      <c r="HWW77" s="1224"/>
      <c r="HWX77" s="1224"/>
      <c r="HWY77" s="1224"/>
      <c r="HWZ77" s="1224"/>
      <c r="HXA77" s="1224"/>
      <c r="HXB77" s="1224"/>
      <c r="HXC77" s="1224"/>
      <c r="HXD77" s="1224"/>
      <c r="HXE77" s="1224"/>
      <c r="HXF77" s="1224"/>
      <c r="HXG77" s="1224"/>
      <c r="HXH77" s="1224"/>
      <c r="HXI77" s="1224"/>
      <c r="HXJ77" s="1224"/>
      <c r="HXK77" s="1224"/>
      <c r="HXL77" s="1224"/>
      <c r="HXM77" s="1224"/>
      <c r="HXN77" s="1224"/>
      <c r="HXO77" s="1224"/>
      <c r="HXP77" s="1224"/>
      <c r="HXQ77" s="1224"/>
      <c r="HXR77" s="1224"/>
      <c r="HXS77" s="1224"/>
      <c r="HXT77" s="1224"/>
      <c r="HXU77" s="1224"/>
      <c r="HXV77" s="1224"/>
      <c r="HXW77" s="1224"/>
      <c r="HXX77" s="1224"/>
      <c r="HXY77" s="1224"/>
      <c r="HXZ77" s="1224"/>
      <c r="HYA77" s="1224"/>
      <c r="HYB77" s="1224"/>
      <c r="HYC77" s="1224"/>
      <c r="HYD77" s="1224"/>
      <c r="HYE77" s="1224"/>
      <c r="HYF77" s="1224"/>
      <c r="HYG77" s="1224"/>
      <c r="HYH77" s="1224"/>
      <c r="HYI77" s="1224"/>
      <c r="HYJ77" s="1224"/>
      <c r="HYK77" s="1224"/>
      <c r="HYL77" s="1224"/>
      <c r="HYM77" s="1224"/>
      <c r="HYN77" s="1224"/>
      <c r="HYO77" s="1224"/>
      <c r="HYP77" s="1224"/>
      <c r="HYQ77" s="1224"/>
      <c r="HYR77" s="1224"/>
      <c r="HYS77" s="1224"/>
      <c r="HYT77" s="1224"/>
      <c r="HYU77" s="1224"/>
      <c r="HYV77" s="1224"/>
      <c r="HYW77" s="1224"/>
      <c r="HYX77" s="1224"/>
      <c r="HYY77" s="1224"/>
      <c r="HYZ77" s="1224"/>
      <c r="HZA77" s="1224"/>
      <c r="HZB77" s="1224"/>
      <c r="HZC77" s="1224"/>
      <c r="HZD77" s="1224"/>
      <c r="HZE77" s="1224"/>
      <c r="HZF77" s="1224"/>
      <c r="HZG77" s="1224"/>
      <c r="HZH77" s="1224"/>
      <c r="HZI77" s="1224"/>
      <c r="HZJ77" s="1224"/>
      <c r="HZK77" s="1224"/>
      <c r="HZL77" s="1224"/>
      <c r="HZM77" s="1224"/>
      <c r="HZN77" s="1224"/>
      <c r="HZO77" s="1224"/>
      <c r="HZP77" s="1224"/>
      <c r="HZQ77" s="1224"/>
      <c r="HZR77" s="1224"/>
      <c r="HZS77" s="1224"/>
      <c r="HZT77" s="1224"/>
      <c r="HZU77" s="1224"/>
      <c r="HZV77" s="1224"/>
      <c r="HZW77" s="1224"/>
      <c r="HZX77" s="1224"/>
      <c r="HZY77" s="1224"/>
      <c r="HZZ77" s="1224"/>
      <c r="IAA77" s="1224"/>
      <c r="IAB77" s="1224"/>
      <c r="IAC77" s="1224"/>
      <c r="IAD77" s="1224"/>
      <c r="IAE77" s="1224"/>
      <c r="IAF77" s="1224"/>
      <c r="IAG77" s="1224"/>
      <c r="IAH77" s="1224"/>
      <c r="IAI77" s="1224"/>
      <c r="IAJ77" s="1224"/>
      <c r="IAK77" s="1224"/>
      <c r="IAL77" s="1224"/>
      <c r="IAM77" s="1224"/>
      <c r="IAN77" s="1224"/>
      <c r="IAO77" s="1224"/>
      <c r="IAP77" s="1224"/>
      <c r="IAQ77" s="1224"/>
      <c r="IAR77" s="1224"/>
      <c r="IAS77" s="1224"/>
      <c r="IAT77" s="1224"/>
      <c r="IAU77" s="1224"/>
      <c r="IAV77" s="1224"/>
      <c r="IAW77" s="1224"/>
      <c r="IAX77" s="1224"/>
      <c r="IAY77" s="1224"/>
      <c r="IAZ77" s="1224"/>
      <c r="IBA77" s="1224"/>
      <c r="IBB77" s="1224"/>
      <c r="IBC77" s="1224"/>
      <c r="IBD77" s="1224"/>
      <c r="IBE77" s="1224"/>
      <c r="IBF77" s="1224"/>
      <c r="IBG77" s="1224"/>
      <c r="IBI77" s="1224"/>
      <c r="IBJ77" s="1224"/>
      <c r="IBK77" s="1224"/>
      <c r="IBL77" s="1224"/>
      <c r="IBM77" s="1224"/>
      <c r="IBN77" s="1224"/>
      <c r="IBO77" s="1224"/>
      <c r="IBP77" s="1224"/>
      <c r="IBQ77" s="1224"/>
      <c r="IBR77" s="1224"/>
      <c r="IBS77" s="1224"/>
      <c r="IBT77" s="1224"/>
      <c r="IBU77" s="1224"/>
      <c r="IBV77" s="1224"/>
      <c r="IBW77" s="1224"/>
      <c r="IBX77" s="1224"/>
      <c r="IBY77" s="1224"/>
      <c r="IBZ77" s="1224"/>
      <c r="ICA77" s="1224"/>
      <c r="ICB77" s="1224"/>
      <c r="ICC77" s="1224"/>
      <c r="ICD77" s="1224"/>
      <c r="ICE77" s="1224"/>
      <c r="ICF77" s="1224"/>
      <c r="ICG77" s="1224"/>
      <c r="ICH77" s="1224"/>
      <c r="ICI77" s="1224"/>
      <c r="ICJ77" s="1224"/>
      <c r="ICK77" s="1224"/>
      <c r="ICL77" s="1224"/>
      <c r="ICM77" s="1224"/>
      <c r="ICN77" s="1224"/>
      <c r="ICO77" s="1224"/>
      <c r="ICP77" s="1224"/>
      <c r="ICQ77" s="1224"/>
      <c r="ICR77" s="1224"/>
      <c r="ICS77" s="1224"/>
      <c r="ICT77" s="1224"/>
      <c r="ICU77" s="1224"/>
      <c r="ICV77" s="1224"/>
      <c r="ICW77" s="1224"/>
      <c r="ICX77" s="1224"/>
      <c r="ICY77" s="1224"/>
      <c r="ICZ77" s="1224"/>
      <c r="IDA77" s="1224"/>
      <c r="IDB77" s="1224"/>
      <c r="IDC77" s="1224"/>
      <c r="IDD77" s="1224"/>
      <c r="IDE77" s="1224"/>
      <c r="IDF77" s="1224"/>
      <c r="IDG77" s="1224"/>
      <c r="IDH77" s="1224"/>
      <c r="IDI77" s="1224"/>
      <c r="IDJ77" s="1224"/>
      <c r="IDK77" s="1224"/>
      <c r="IDL77" s="1224"/>
      <c r="IDM77" s="1224"/>
      <c r="IDN77" s="1224"/>
      <c r="IDO77" s="1224"/>
      <c r="IDP77" s="1224"/>
      <c r="IDQ77" s="1224"/>
      <c r="IDR77" s="1224"/>
      <c r="IDS77" s="1224"/>
      <c r="IDT77" s="1224"/>
      <c r="IDU77" s="1224"/>
      <c r="IDV77" s="1224"/>
      <c r="IDW77" s="1224"/>
      <c r="IDX77" s="1224"/>
      <c r="IDY77" s="1224"/>
      <c r="IDZ77" s="1224"/>
      <c r="IEA77" s="1224"/>
      <c r="IEB77" s="1224"/>
      <c r="IEC77" s="1224"/>
      <c r="IED77" s="1224"/>
      <c r="IEE77" s="1224"/>
      <c r="IEF77" s="1224"/>
      <c r="IEG77" s="1224"/>
      <c r="IEH77" s="1224"/>
      <c r="IEI77" s="1224"/>
      <c r="IEJ77" s="1224"/>
      <c r="IEK77" s="1224"/>
      <c r="IEL77" s="1224"/>
      <c r="IEM77" s="1224"/>
      <c r="IEN77" s="1224"/>
      <c r="IEO77" s="1224"/>
      <c r="IEP77" s="1224"/>
      <c r="IEQ77" s="1224"/>
      <c r="IER77" s="1224"/>
      <c r="IES77" s="1224"/>
      <c r="IET77" s="1224"/>
      <c r="IEU77" s="1224"/>
      <c r="IEV77" s="1224"/>
      <c r="IEW77" s="1224"/>
      <c r="IEX77" s="1224"/>
      <c r="IEY77" s="1224"/>
      <c r="IEZ77" s="1224"/>
      <c r="IFA77" s="1224"/>
      <c r="IFB77" s="1224"/>
      <c r="IFC77" s="1224"/>
      <c r="IFD77" s="1224"/>
      <c r="IFE77" s="1224"/>
      <c r="IFF77" s="1224"/>
      <c r="IFG77" s="1224"/>
      <c r="IFH77" s="1224"/>
      <c r="IFI77" s="1224"/>
      <c r="IFJ77" s="1224"/>
      <c r="IFK77" s="1224"/>
      <c r="IFL77" s="1224"/>
      <c r="IFM77" s="1224"/>
      <c r="IFN77" s="1224"/>
      <c r="IFO77" s="1224"/>
      <c r="IFP77" s="1224"/>
      <c r="IFQ77" s="1224"/>
      <c r="IFR77" s="1224"/>
      <c r="IFS77" s="1224"/>
      <c r="IFT77" s="1224"/>
      <c r="IFU77" s="1224"/>
      <c r="IFV77" s="1224"/>
      <c r="IFW77" s="1224"/>
      <c r="IFX77" s="1224"/>
      <c r="IFY77" s="1224"/>
      <c r="IFZ77" s="1224"/>
      <c r="IGA77" s="1224"/>
      <c r="IGB77" s="1224"/>
      <c r="IGC77" s="1224"/>
      <c r="IGD77" s="1224"/>
      <c r="IGE77" s="1224"/>
      <c r="IGF77" s="1224"/>
      <c r="IGG77" s="1224"/>
      <c r="IGH77" s="1224"/>
      <c r="IGI77" s="1224"/>
      <c r="IGJ77" s="1224"/>
      <c r="IGK77" s="1224"/>
      <c r="IGL77" s="1224"/>
      <c r="IGM77" s="1224"/>
      <c r="IGN77" s="1224"/>
      <c r="IGO77" s="1224"/>
      <c r="IGP77" s="1224"/>
      <c r="IGQ77" s="1224"/>
      <c r="IGR77" s="1224"/>
      <c r="IGS77" s="1224"/>
      <c r="IGT77" s="1224"/>
      <c r="IGU77" s="1224"/>
      <c r="IGV77" s="1224"/>
      <c r="IGW77" s="1224"/>
      <c r="IGX77" s="1224"/>
      <c r="IGY77" s="1224"/>
      <c r="IGZ77" s="1224"/>
      <c r="IHA77" s="1224"/>
      <c r="IHB77" s="1224"/>
      <c r="IHC77" s="1224"/>
      <c r="IHD77" s="1224"/>
      <c r="IHE77" s="1224"/>
      <c r="IHF77" s="1224"/>
      <c r="IHG77" s="1224"/>
      <c r="IHH77" s="1224"/>
      <c r="IHI77" s="1224"/>
      <c r="IHJ77" s="1224"/>
      <c r="IHK77" s="1224"/>
      <c r="IHL77" s="1224"/>
      <c r="IHM77" s="1224"/>
      <c r="IHN77" s="1224"/>
      <c r="IHO77" s="1224"/>
      <c r="IHP77" s="1224"/>
      <c r="IHQ77" s="1224"/>
      <c r="IHR77" s="1224"/>
      <c r="IHS77" s="1224"/>
      <c r="IHT77" s="1224"/>
      <c r="IHU77" s="1224"/>
      <c r="IHV77" s="1224"/>
      <c r="IHW77" s="1224"/>
      <c r="IHX77" s="1224"/>
      <c r="IHY77" s="1224"/>
      <c r="IHZ77" s="1224"/>
      <c r="IIA77" s="1224"/>
      <c r="IIB77" s="1224"/>
      <c r="IIC77" s="1224"/>
      <c r="IID77" s="1224"/>
      <c r="IIE77" s="1224"/>
      <c r="IIF77" s="1224"/>
      <c r="IIG77" s="1224"/>
      <c r="IIH77" s="1224"/>
      <c r="III77" s="1224"/>
      <c r="IIJ77" s="1224"/>
      <c r="IIK77" s="1224"/>
      <c r="IIL77" s="1224"/>
      <c r="IIM77" s="1224"/>
      <c r="IIN77" s="1224"/>
      <c r="IIO77" s="1224"/>
      <c r="IIP77" s="1224"/>
      <c r="IIQ77" s="1224"/>
      <c r="IIR77" s="1224"/>
      <c r="IIS77" s="1224"/>
      <c r="IIT77" s="1224"/>
      <c r="IIU77" s="1224"/>
      <c r="IIV77" s="1224"/>
      <c r="IIW77" s="1224"/>
      <c r="IIX77" s="1224"/>
      <c r="IIY77" s="1224"/>
      <c r="IIZ77" s="1224"/>
      <c r="IJA77" s="1224"/>
      <c r="IJB77" s="1224"/>
      <c r="IJC77" s="1224"/>
      <c r="IJD77" s="1224"/>
      <c r="IJE77" s="1224"/>
      <c r="IJF77" s="1224"/>
      <c r="IJG77" s="1224"/>
      <c r="IJH77" s="1224"/>
      <c r="IJI77" s="1224"/>
      <c r="IJJ77" s="1224"/>
      <c r="IJK77" s="1224"/>
      <c r="IJL77" s="1224"/>
      <c r="IJM77" s="1224"/>
      <c r="IJN77" s="1224"/>
      <c r="IJO77" s="1224"/>
      <c r="IJP77" s="1224"/>
      <c r="IJQ77" s="1224"/>
      <c r="IJR77" s="1224"/>
      <c r="IJS77" s="1224"/>
      <c r="IJT77" s="1224"/>
      <c r="IJU77" s="1224"/>
      <c r="IJV77" s="1224"/>
      <c r="IJW77" s="1224"/>
      <c r="IJX77" s="1224"/>
      <c r="IJY77" s="1224"/>
      <c r="IJZ77" s="1224"/>
      <c r="IKA77" s="1224"/>
      <c r="IKB77" s="1224"/>
      <c r="IKC77" s="1224"/>
      <c r="IKD77" s="1224"/>
      <c r="IKE77" s="1224"/>
      <c r="IKF77" s="1224"/>
      <c r="IKG77" s="1224"/>
      <c r="IKH77" s="1224"/>
      <c r="IKI77" s="1224"/>
      <c r="IKJ77" s="1224"/>
      <c r="IKK77" s="1224"/>
      <c r="IKL77" s="1224"/>
      <c r="IKM77" s="1224"/>
      <c r="IKN77" s="1224"/>
      <c r="IKO77" s="1224"/>
      <c r="IKP77" s="1224"/>
      <c r="IKQ77" s="1224"/>
      <c r="IKR77" s="1224"/>
      <c r="IKS77" s="1224"/>
      <c r="IKT77" s="1224"/>
      <c r="IKU77" s="1224"/>
      <c r="IKV77" s="1224"/>
      <c r="IKW77" s="1224"/>
      <c r="IKX77" s="1224"/>
      <c r="IKY77" s="1224"/>
      <c r="IKZ77" s="1224"/>
      <c r="ILA77" s="1224"/>
      <c r="ILB77" s="1224"/>
      <c r="ILC77" s="1224"/>
      <c r="ILD77" s="1224"/>
      <c r="ILE77" s="1224"/>
      <c r="ILF77" s="1224"/>
      <c r="ILG77" s="1224"/>
      <c r="ILH77" s="1224"/>
      <c r="ILI77" s="1224"/>
      <c r="ILJ77" s="1224"/>
      <c r="ILK77" s="1224"/>
      <c r="ILL77" s="1224"/>
      <c r="ILM77" s="1224"/>
      <c r="ILN77" s="1224"/>
      <c r="ILO77" s="1224"/>
      <c r="ILP77" s="1224"/>
      <c r="ILQ77" s="1224"/>
      <c r="ILR77" s="1224"/>
      <c r="ILS77" s="1224"/>
      <c r="ILT77" s="1224"/>
      <c r="ILU77" s="1224"/>
      <c r="ILV77" s="1224"/>
      <c r="ILW77" s="1224"/>
      <c r="ILX77" s="1224"/>
      <c r="ILY77" s="1224"/>
      <c r="ILZ77" s="1224"/>
      <c r="IMA77" s="1224"/>
      <c r="IMB77" s="1224"/>
      <c r="IMC77" s="1224"/>
      <c r="IMD77" s="1224"/>
      <c r="IME77" s="1224"/>
      <c r="IMF77" s="1224"/>
      <c r="IMG77" s="1224"/>
      <c r="IMH77" s="1224"/>
      <c r="IMI77" s="1224"/>
      <c r="IMJ77" s="1224"/>
      <c r="IMK77" s="1224"/>
      <c r="IML77" s="1224"/>
      <c r="IMM77" s="1224"/>
      <c r="IMN77" s="1224"/>
      <c r="IMO77" s="1224"/>
      <c r="IMP77" s="1224"/>
      <c r="IMQ77" s="1224"/>
      <c r="IMR77" s="1224"/>
      <c r="IMS77" s="1224"/>
      <c r="IMT77" s="1224"/>
      <c r="IMU77" s="1224"/>
      <c r="IMV77" s="1224"/>
      <c r="IMW77" s="1224"/>
      <c r="IMX77" s="1224"/>
      <c r="IMY77" s="1224"/>
      <c r="IMZ77" s="1224"/>
      <c r="INA77" s="1224"/>
      <c r="INB77" s="1224"/>
      <c r="INC77" s="1224"/>
      <c r="IND77" s="1224"/>
      <c r="INE77" s="1224"/>
      <c r="INF77" s="1224"/>
      <c r="ING77" s="1224"/>
      <c r="INH77" s="1224"/>
      <c r="INI77" s="1224"/>
      <c r="INJ77" s="1224"/>
      <c r="INK77" s="1224"/>
      <c r="INL77" s="1224"/>
      <c r="INM77" s="1224"/>
      <c r="INN77" s="1224"/>
      <c r="INO77" s="1224"/>
      <c r="INP77" s="1224"/>
      <c r="INQ77" s="1224"/>
      <c r="INR77" s="1224"/>
      <c r="INS77" s="1224"/>
      <c r="INT77" s="1224"/>
      <c r="INU77" s="1224"/>
      <c r="INV77" s="1224"/>
      <c r="INW77" s="1224"/>
      <c r="INX77" s="1224"/>
      <c r="INY77" s="1224"/>
      <c r="INZ77" s="1224"/>
      <c r="IOA77" s="1224"/>
      <c r="IOB77" s="1224"/>
      <c r="IOC77" s="1224"/>
      <c r="IOD77" s="1224"/>
      <c r="IOE77" s="1224"/>
      <c r="IOF77" s="1224"/>
      <c r="IOG77" s="1224"/>
      <c r="IOH77" s="1224"/>
      <c r="IOI77" s="1224"/>
      <c r="IOJ77" s="1224"/>
      <c r="IOK77" s="1224"/>
      <c r="IOL77" s="1224"/>
      <c r="IOM77" s="1224"/>
      <c r="ION77" s="1224"/>
      <c r="IOO77" s="1224"/>
      <c r="IOP77" s="1224"/>
      <c r="IOQ77" s="1224"/>
      <c r="IOR77" s="1224"/>
      <c r="IOS77" s="1224"/>
      <c r="IOT77" s="1224"/>
      <c r="IOU77" s="1224"/>
      <c r="IOV77" s="1224"/>
      <c r="IOW77" s="1224"/>
      <c r="IOX77" s="1224"/>
      <c r="IOY77" s="1224"/>
      <c r="IOZ77" s="1224"/>
      <c r="IPA77" s="1224"/>
      <c r="IPB77" s="1224"/>
      <c r="IPC77" s="1224"/>
      <c r="IPD77" s="1224"/>
      <c r="IPE77" s="1224"/>
      <c r="IPF77" s="1224"/>
      <c r="IPG77" s="1224"/>
      <c r="IPH77" s="1224"/>
      <c r="IPI77" s="1224"/>
      <c r="IPJ77" s="1224"/>
      <c r="IPK77" s="1224"/>
      <c r="IPL77" s="1224"/>
      <c r="IPM77" s="1224"/>
      <c r="IPN77" s="1224"/>
      <c r="IPO77" s="1224"/>
      <c r="IPP77" s="1224"/>
      <c r="IPQ77" s="1224"/>
      <c r="IPR77" s="1224"/>
      <c r="IPS77" s="1224"/>
      <c r="IPT77" s="1224"/>
      <c r="IPU77" s="1224"/>
      <c r="IPV77" s="1224"/>
      <c r="IPW77" s="1224"/>
      <c r="IPX77" s="1224"/>
      <c r="IPY77" s="1224"/>
      <c r="IPZ77" s="1224"/>
      <c r="IQA77" s="1224"/>
      <c r="IQB77" s="1224"/>
      <c r="IQC77" s="1224"/>
      <c r="IQD77" s="1224"/>
      <c r="IQE77" s="1224"/>
      <c r="IQF77" s="1224"/>
      <c r="IQG77" s="1224"/>
      <c r="IQH77" s="1224"/>
      <c r="IQI77" s="1224"/>
      <c r="IQJ77" s="1224"/>
      <c r="IQK77" s="1224"/>
      <c r="IQL77" s="1224"/>
      <c r="IQM77" s="1224"/>
      <c r="IQN77" s="1224"/>
      <c r="IQO77" s="1224"/>
      <c r="IQP77" s="1224"/>
      <c r="IQQ77" s="1224"/>
      <c r="IQR77" s="1224"/>
      <c r="IQS77" s="1224"/>
      <c r="IQT77" s="1224"/>
      <c r="IQU77" s="1224"/>
      <c r="IQV77" s="1224"/>
      <c r="IQW77" s="1224"/>
      <c r="IQX77" s="1224"/>
      <c r="IQY77" s="1224"/>
      <c r="IQZ77" s="1224"/>
      <c r="IRA77" s="1224"/>
      <c r="IRB77" s="1224"/>
      <c r="IRC77" s="1224"/>
      <c r="IRD77" s="1224"/>
      <c r="IRE77" s="1224"/>
      <c r="IRF77" s="1224"/>
      <c r="IRG77" s="1224"/>
      <c r="IRH77" s="1224"/>
      <c r="IRI77" s="1224"/>
      <c r="IRJ77" s="1224"/>
      <c r="IRK77" s="1224"/>
      <c r="IRL77" s="1224"/>
      <c r="IRM77" s="1224"/>
      <c r="IRN77" s="1224"/>
      <c r="IRO77" s="1224"/>
      <c r="IRP77" s="1224"/>
      <c r="IRQ77" s="1224"/>
      <c r="IRR77" s="1224"/>
      <c r="IRS77" s="1224"/>
      <c r="IRT77" s="1224"/>
      <c r="IRU77" s="1224"/>
      <c r="IRV77" s="1224"/>
      <c r="IRW77" s="1224"/>
      <c r="IRX77" s="1224"/>
      <c r="IRY77" s="1224"/>
      <c r="IRZ77" s="1224"/>
      <c r="ISA77" s="1224"/>
      <c r="ISB77" s="1224"/>
      <c r="ISC77" s="1224"/>
      <c r="ISD77" s="1224"/>
      <c r="ISE77" s="1224"/>
      <c r="ISF77" s="1224"/>
      <c r="ISG77" s="1224"/>
      <c r="ISH77" s="1224"/>
      <c r="ISI77" s="1224"/>
      <c r="ISJ77" s="1224"/>
      <c r="ISK77" s="1224"/>
      <c r="ISL77" s="1224"/>
      <c r="ISM77" s="1224"/>
      <c r="ISN77" s="1224"/>
      <c r="ISO77" s="1224"/>
      <c r="ISP77" s="1224"/>
      <c r="ISQ77" s="1224"/>
      <c r="ISR77" s="1224"/>
      <c r="ISS77" s="1224"/>
      <c r="IST77" s="1224"/>
      <c r="ISU77" s="1224"/>
      <c r="ISV77" s="1224"/>
      <c r="ISW77" s="1224"/>
      <c r="ISX77" s="1224"/>
      <c r="ISY77" s="1224"/>
      <c r="ISZ77" s="1224"/>
      <c r="ITA77" s="1224"/>
      <c r="ITB77" s="1224"/>
      <c r="ITC77" s="1224"/>
      <c r="ITD77" s="1224"/>
      <c r="ITE77" s="1224"/>
      <c r="ITF77" s="1224"/>
      <c r="ITG77" s="1224"/>
      <c r="ITH77" s="1224"/>
      <c r="ITI77" s="1224"/>
      <c r="ITJ77" s="1224"/>
      <c r="ITK77" s="1224"/>
      <c r="ITL77" s="1224"/>
      <c r="ITM77" s="1224"/>
      <c r="ITN77" s="1224"/>
      <c r="ITO77" s="1224"/>
      <c r="ITP77" s="1224"/>
      <c r="ITQ77" s="1224"/>
      <c r="ITR77" s="1224"/>
      <c r="ITS77" s="1224"/>
      <c r="ITT77" s="1224"/>
      <c r="ITU77" s="1224"/>
      <c r="ITV77" s="1224"/>
      <c r="ITW77" s="1224"/>
      <c r="ITX77" s="1224"/>
      <c r="ITY77" s="1224"/>
      <c r="ITZ77" s="1224"/>
      <c r="IUA77" s="1224"/>
      <c r="IUB77" s="1224"/>
      <c r="IUC77" s="1224"/>
      <c r="IUD77" s="1224"/>
      <c r="IUE77" s="1224"/>
      <c r="IUF77" s="1224"/>
      <c r="IUG77" s="1224"/>
      <c r="IUH77" s="1224"/>
      <c r="IUI77" s="1224"/>
      <c r="IUJ77" s="1224"/>
      <c r="IUK77" s="1224"/>
      <c r="IUL77" s="1224"/>
      <c r="IUM77" s="1224"/>
      <c r="IUN77" s="1224"/>
      <c r="IUO77" s="1224"/>
      <c r="IUP77" s="1224"/>
      <c r="IUQ77" s="1224"/>
      <c r="IUR77" s="1224"/>
      <c r="IUS77" s="1224"/>
      <c r="IUT77" s="1224"/>
      <c r="IUU77" s="1224"/>
      <c r="IUV77" s="1224"/>
      <c r="IUW77" s="1224"/>
      <c r="IUX77" s="1224"/>
      <c r="IUY77" s="1224"/>
      <c r="IUZ77" s="1224"/>
      <c r="IVA77" s="1224"/>
      <c r="IVB77" s="1224"/>
      <c r="IVC77" s="1224"/>
      <c r="IVD77" s="1224"/>
      <c r="IVE77" s="1224"/>
      <c r="IVF77" s="1224"/>
      <c r="IVG77" s="1224"/>
      <c r="IVH77" s="1224"/>
      <c r="IVI77" s="1224"/>
      <c r="IVJ77" s="1224"/>
      <c r="IVK77" s="1224"/>
      <c r="IVL77" s="1224"/>
      <c r="IVM77" s="1224"/>
      <c r="IVN77" s="1224"/>
      <c r="IVO77" s="1224"/>
      <c r="IVP77" s="1224"/>
      <c r="IVQ77" s="1224"/>
      <c r="IVR77" s="1224"/>
      <c r="IVS77" s="1224"/>
      <c r="IVT77" s="1224"/>
      <c r="IVU77" s="1224"/>
      <c r="IVV77" s="1224"/>
      <c r="IVW77" s="1224"/>
      <c r="IVX77" s="1224"/>
      <c r="IVY77" s="1224"/>
      <c r="IVZ77" s="1224"/>
      <c r="IWA77" s="1224"/>
      <c r="IWB77" s="1224"/>
      <c r="IWC77" s="1224"/>
      <c r="IWD77" s="1224"/>
      <c r="IWE77" s="1224"/>
      <c r="IWF77" s="1224"/>
      <c r="IWG77" s="1224"/>
      <c r="IWH77" s="1224"/>
      <c r="IWI77" s="1224"/>
      <c r="IWJ77" s="1224"/>
      <c r="IWK77" s="1224"/>
      <c r="IWL77" s="1224"/>
      <c r="IWM77" s="1224"/>
      <c r="IWN77" s="1224"/>
      <c r="IWO77" s="1224"/>
      <c r="IWP77" s="1224"/>
      <c r="IWQ77" s="1224"/>
      <c r="IWR77" s="1224"/>
      <c r="IWS77" s="1224"/>
      <c r="IWT77" s="1224"/>
      <c r="IWU77" s="1224"/>
      <c r="IWV77" s="1224"/>
      <c r="IWW77" s="1224"/>
      <c r="IWX77" s="1224"/>
      <c r="IWY77" s="1224"/>
      <c r="IWZ77" s="1224"/>
      <c r="IXA77" s="1224"/>
      <c r="IXB77" s="1224"/>
      <c r="IXC77" s="1224"/>
      <c r="IXD77" s="1224"/>
      <c r="IXE77" s="1224"/>
      <c r="IXF77" s="1224"/>
      <c r="IXG77" s="1224"/>
      <c r="IXH77" s="1224"/>
      <c r="IXI77" s="1224"/>
      <c r="IXJ77" s="1224"/>
      <c r="IXK77" s="1224"/>
      <c r="IXL77" s="1224"/>
      <c r="IXM77" s="1224"/>
      <c r="IXN77" s="1224"/>
      <c r="IXO77" s="1224"/>
      <c r="IXP77" s="1224"/>
      <c r="IXQ77" s="1224"/>
      <c r="IXR77" s="1224"/>
      <c r="IXS77" s="1224"/>
      <c r="IXT77" s="1224"/>
      <c r="IXU77" s="1224"/>
      <c r="IXV77" s="1224"/>
      <c r="IXW77" s="1224"/>
      <c r="IXX77" s="1224"/>
      <c r="IXY77" s="1224"/>
      <c r="IXZ77" s="1224"/>
      <c r="IYA77" s="1224"/>
      <c r="IYB77" s="1224"/>
      <c r="IYC77" s="1224"/>
      <c r="IYD77" s="1224"/>
      <c r="IYE77" s="1224"/>
      <c r="IYF77" s="1224"/>
      <c r="IYG77" s="1224"/>
      <c r="IYH77" s="1224"/>
      <c r="IYI77" s="1224"/>
      <c r="IYJ77" s="1224"/>
      <c r="IYK77" s="1224"/>
      <c r="IYL77" s="1224"/>
      <c r="IYM77" s="1224"/>
      <c r="IYN77" s="1224"/>
      <c r="IYO77" s="1224"/>
      <c r="IYP77" s="1224"/>
      <c r="IYQ77" s="1224"/>
      <c r="IYR77" s="1224"/>
      <c r="IYS77" s="1224"/>
      <c r="IYT77" s="1224"/>
      <c r="IYU77" s="1224"/>
      <c r="IYV77" s="1224"/>
      <c r="IYW77" s="1224"/>
      <c r="IYX77" s="1224"/>
      <c r="IYY77" s="1224"/>
      <c r="IYZ77" s="1224"/>
      <c r="IZA77" s="1224"/>
      <c r="IZB77" s="1224"/>
      <c r="IZC77" s="1224"/>
      <c r="IZD77" s="1224"/>
      <c r="IZE77" s="1224"/>
      <c r="IZF77" s="1224"/>
      <c r="IZG77" s="1224"/>
      <c r="IZH77" s="1224"/>
      <c r="IZI77" s="1224"/>
      <c r="IZJ77" s="1224"/>
      <c r="IZK77" s="1224"/>
      <c r="IZL77" s="1224"/>
      <c r="IZM77" s="1224"/>
      <c r="IZN77" s="1224"/>
      <c r="IZO77" s="1224"/>
      <c r="IZP77" s="1224"/>
      <c r="IZQ77" s="1224"/>
      <c r="IZR77" s="1224"/>
      <c r="IZS77" s="1224"/>
      <c r="IZT77" s="1224"/>
      <c r="IZU77" s="1224"/>
      <c r="IZV77" s="1224"/>
      <c r="IZW77" s="1224"/>
      <c r="IZX77" s="1224"/>
      <c r="IZY77" s="1224"/>
      <c r="IZZ77" s="1224"/>
      <c r="JAA77" s="1224"/>
      <c r="JAB77" s="1224"/>
      <c r="JAC77" s="1224"/>
      <c r="JAD77" s="1224"/>
      <c r="JAE77" s="1224"/>
      <c r="JAF77" s="1224"/>
      <c r="JAG77" s="1224"/>
      <c r="JAH77" s="1224"/>
      <c r="JAI77" s="1224"/>
      <c r="JAJ77" s="1224"/>
      <c r="JAK77" s="1224"/>
      <c r="JAL77" s="1224"/>
      <c r="JAM77" s="1224"/>
      <c r="JAN77" s="1224"/>
      <c r="JAO77" s="1224"/>
      <c r="JAP77" s="1224"/>
      <c r="JAQ77" s="1224"/>
      <c r="JAR77" s="1224"/>
      <c r="JAS77" s="1224"/>
      <c r="JAT77" s="1224"/>
      <c r="JAU77" s="1224"/>
      <c r="JAV77" s="1224"/>
      <c r="JAW77" s="1224"/>
      <c r="JAX77" s="1224"/>
      <c r="JAY77" s="1224"/>
      <c r="JAZ77" s="1224"/>
      <c r="JBA77" s="1224"/>
      <c r="JBB77" s="1224"/>
      <c r="JBC77" s="1224"/>
      <c r="JBD77" s="1224"/>
      <c r="JBE77" s="1224"/>
      <c r="JBF77" s="1224"/>
      <c r="JBG77" s="1224"/>
      <c r="JBH77" s="1224"/>
      <c r="JBI77" s="1224"/>
      <c r="JBJ77" s="1224"/>
      <c r="JBK77" s="1224"/>
      <c r="JBL77" s="1224"/>
      <c r="JBM77" s="1224"/>
      <c r="JBN77" s="1224"/>
      <c r="JBO77" s="1224"/>
      <c r="JBP77" s="1224"/>
      <c r="JBQ77" s="1224"/>
      <c r="JBR77" s="1224"/>
      <c r="JBS77" s="1224"/>
      <c r="JBT77" s="1224"/>
      <c r="JBU77" s="1224"/>
      <c r="JBV77" s="1224"/>
      <c r="JBW77" s="1224"/>
      <c r="JBX77" s="1224"/>
      <c r="JBY77" s="1224"/>
      <c r="JBZ77" s="1224"/>
      <c r="JCA77" s="1224"/>
      <c r="JCB77" s="1224"/>
      <c r="JCC77" s="1224"/>
      <c r="JCD77" s="1224"/>
      <c r="JCE77" s="1224"/>
      <c r="JCF77" s="1224"/>
      <c r="JCG77" s="1224"/>
      <c r="JCH77" s="1224"/>
      <c r="JCI77" s="1224"/>
      <c r="JCJ77" s="1224"/>
      <c r="JCK77" s="1224"/>
      <c r="JCL77" s="1224"/>
      <c r="JCM77" s="1224"/>
      <c r="JCN77" s="1224"/>
      <c r="JCO77" s="1224"/>
      <c r="JCP77" s="1224"/>
      <c r="JCQ77" s="1224"/>
      <c r="JCR77" s="1224"/>
      <c r="JCS77" s="1224"/>
      <c r="JCT77" s="1224"/>
      <c r="JCU77" s="1224"/>
      <c r="JCV77" s="1224"/>
      <c r="JCW77" s="1224"/>
      <c r="JCX77" s="1224"/>
      <c r="JCY77" s="1224"/>
      <c r="JCZ77" s="1224"/>
      <c r="JDA77" s="1224"/>
      <c r="JDB77" s="1224"/>
      <c r="JDC77" s="1224"/>
      <c r="JDD77" s="1224"/>
      <c r="JDE77" s="1224"/>
      <c r="JDF77" s="1224"/>
      <c r="JDG77" s="1224"/>
      <c r="JDH77" s="1224"/>
      <c r="JDI77" s="1224"/>
      <c r="JDJ77" s="1224"/>
      <c r="JDK77" s="1224"/>
      <c r="JDL77" s="1224"/>
      <c r="JDM77" s="1224"/>
      <c r="JDN77" s="1224"/>
      <c r="JDO77" s="1224"/>
      <c r="JDP77" s="1224"/>
      <c r="JDQ77" s="1224"/>
      <c r="JDR77" s="1224"/>
      <c r="JDS77" s="1224"/>
      <c r="JDT77" s="1224"/>
      <c r="JDU77" s="1224"/>
      <c r="JDV77" s="1224"/>
      <c r="JDW77" s="1224"/>
      <c r="JDX77" s="1224"/>
      <c r="JDY77" s="1224"/>
      <c r="JDZ77" s="1224"/>
      <c r="JEA77" s="1224"/>
      <c r="JEB77" s="1224"/>
      <c r="JEC77" s="1224"/>
      <c r="JED77" s="1224"/>
      <c r="JEE77" s="1224"/>
      <c r="JEF77" s="1224"/>
      <c r="JEG77" s="1224"/>
      <c r="JEH77" s="1224"/>
      <c r="JEI77" s="1224"/>
      <c r="JEJ77" s="1224"/>
      <c r="JEK77" s="1224"/>
      <c r="JEL77" s="1224"/>
      <c r="JEM77" s="1224"/>
      <c r="JEN77" s="1224"/>
      <c r="JEO77" s="1224"/>
      <c r="JEP77" s="1224"/>
      <c r="JEQ77" s="1224"/>
      <c r="JER77" s="1224"/>
      <c r="JES77" s="1224"/>
      <c r="JET77" s="1224"/>
      <c r="JEU77" s="1224"/>
      <c r="JEV77" s="1224"/>
      <c r="JEW77" s="1224"/>
      <c r="JEX77" s="1224"/>
      <c r="JEY77" s="1224"/>
      <c r="JEZ77" s="1224"/>
      <c r="JFA77" s="1224"/>
      <c r="JFB77" s="1224"/>
      <c r="JFC77" s="1224"/>
      <c r="JFD77" s="1224"/>
      <c r="JFE77" s="1224"/>
      <c r="JFF77" s="1224"/>
      <c r="JFG77" s="1224"/>
      <c r="JFH77" s="1224"/>
      <c r="JFI77" s="1224"/>
      <c r="JFJ77" s="1224"/>
      <c r="JFK77" s="1224"/>
      <c r="JFL77" s="1224"/>
      <c r="JFM77" s="1224"/>
      <c r="JFN77" s="1224"/>
      <c r="JFO77" s="1224"/>
      <c r="JFP77" s="1224"/>
      <c r="JFQ77" s="1224"/>
      <c r="JFR77" s="1224"/>
      <c r="JFS77" s="1224"/>
      <c r="JFT77" s="1224"/>
      <c r="JFU77" s="1224"/>
      <c r="JFV77" s="1224"/>
      <c r="JFW77" s="1224"/>
      <c r="JFX77" s="1224"/>
      <c r="JFY77" s="1224"/>
      <c r="JFZ77" s="1224"/>
      <c r="JGA77" s="1224"/>
      <c r="JGB77" s="1224"/>
      <c r="JGC77" s="1224"/>
      <c r="JGD77" s="1224"/>
      <c r="JGE77" s="1224"/>
      <c r="JGF77" s="1224"/>
      <c r="JGG77" s="1224"/>
      <c r="JGH77" s="1224"/>
      <c r="JGI77" s="1224"/>
      <c r="JGJ77" s="1224"/>
      <c r="JGK77" s="1224"/>
      <c r="JGL77" s="1224"/>
      <c r="JGM77" s="1224"/>
      <c r="JGN77" s="1224"/>
      <c r="JGO77" s="1224"/>
      <c r="JGP77" s="1224"/>
      <c r="JGQ77" s="1224"/>
      <c r="JGR77" s="1224"/>
      <c r="JGS77" s="1224"/>
      <c r="JGT77" s="1224"/>
      <c r="JGU77" s="1224"/>
      <c r="JGV77" s="1224"/>
      <c r="JGW77" s="1224"/>
      <c r="JGX77" s="1224"/>
      <c r="JGY77" s="1224"/>
      <c r="JGZ77" s="1224"/>
      <c r="JHA77" s="1224"/>
      <c r="JHB77" s="1224"/>
      <c r="JHC77" s="1224"/>
      <c r="JHD77" s="1224"/>
      <c r="JHE77" s="1224"/>
      <c r="JHF77" s="1224"/>
      <c r="JHG77" s="1224"/>
      <c r="JHH77" s="1224"/>
      <c r="JHI77" s="1224"/>
      <c r="JHJ77" s="1224"/>
      <c r="JHK77" s="1224"/>
      <c r="JHL77" s="1224"/>
      <c r="JHM77" s="1224"/>
      <c r="JHN77" s="1224"/>
      <c r="JHO77" s="1224"/>
      <c r="JHP77" s="1224"/>
      <c r="JHQ77" s="1224"/>
      <c r="JHR77" s="1224"/>
      <c r="JHS77" s="1224"/>
      <c r="JHT77" s="1224"/>
      <c r="JHU77" s="1224"/>
      <c r="JHV77" s="1224"/>
      <c r="JHW77" s="1224"/>
      <c r="JHX77" s="1224"/>
      <c r="JHY77" s="1224"/>
      <c r="JHZ77" s="1224"/>
      <c r="JIA77" s="1224"/>
      <c r="JIB77" s="1224"/>
      <c r="JIC77" s="1224"/>
      <c r="JID77" s="1224"/>
      <c r="JIE77" s="1224"/>
      <c r="JIF77" s="1224"/>
      <c r="JIG77" s="1224"/>
      <c r="JIH77" s="1224"/>
      <c r="JII77" s="1224"/>
      <c r="JIJ77" s="1224"/>
      <c r="JIK77" s="1224"/>
      <c r="JIL77" s="1224"/>
      <c r="JIM77" s="1224"/>
      <c r="JIN77" s="1224"/>
      <c r="JIO77" s="1224"/>
      <c r="JIP77" s="1224"/>
      <c r="JIQ77" s="1224"/>
      <c r="JIR77" s="1224"/>
      <c r="JIS77" s="1224"/>
      <c r="JIT77" s="1224"/>
      <c r="JIU77" s="1224"/>
      <c r="JIV77" s="1224"/>
      <c r="JIW77" s="1224"/>
      <c r="JIX77" s="1224"/>
      <c r="JIY77" s="1224"/>
      <c r="JIZ77" s="1224"/>
      <c r="JJA77" s="1224"/>
      <c r="JJB77" s="1224"/>
      <c r="JJC77" s="1224"/>
      <c r="JJD77" s="1224"/>
      <c r="JJE77" s="1224"/>
      <c r="JJF77" s="1224"/>
      <c r="JJG77" s="1224"/>
      <c r="JJH77" s="1224"/>
      <c r="JJI77" s="1224"/>
      <c r="JJJ77" s="1224"/>
      <c r="JJK77" s="1224"/>
      <c r="JJL77" s="1224"/>
      <c r="JJM77" s="1224"/>
      <c r="JJN77" s="1224"/>
      <c r="JJO77" s="1224"/>
      <c r="JJP77" s="1224"/>
      <c r="JJQ77" s="1224"/>
      <c r="JJR77" s="1224"/>
      <c r="JJS77" s="1224"/>
      <c r="JJT77" s="1224"/>
      <c r="JJU77" s="1224"/>
      <c r="JJV77" s="1224"/>
      <c r="JJW77" s="1224"/>
      <c r="JJX77" s="1224"/>
      <c r="JJY77" s="1224"/>
      <c r="JJZ77" s="1224"/>
      <c r="JKA77" s="1224"/>
      <c r="JKB77" s="1224"/>
      <c r="JKC77" s="1224"/>
      <c r="JKD77" s="1224"/>
      <c r="JKE77" s="1224"/>
      <c r="JKF77" s="1224"/>
      <c r="JKG77" s="1224"/>
      <c r="JKH77" s="1224"/>
      <c r="JKI77" s="1224"/>
      <c r="JKJ77" s="1224"/>
      <c r="JKK77" s="1224"/>
      <c r="JKL77" s="1224"/>
      <c r="JKM77" s="1224"/>
      <c r="JKN77" s="1224"/>
      <c r="JKO77" s="1224"/>
      <c r="JKP77" s="1224"/>
      <c r="JKQ77" s="1224"/>
      <c r="JKR77" s="1224"/>
      <c r="JKS77" s="1224"/>
      <c r="JKT77" s="1224"/>
      <c r="JKU77" s="1224"/>
      <c r="JKV77" s="1224"/>
      <c r="JKW77" s="1224"/>
      <c r="JKX77" s="1224"/>
      <c r="JKY77" s="1224"/>
      <c r="JKZ77" s="1224"/>
      <c r="JLA77" s="1224"/>
      <c r="JLB77" s="1224"/>
      <c r="JLC77" s="1224"/>
      <c r="JLD77" s="1224"/>
      <c r="JLE77" s="1224"/>
      <c r="JLF77" s="1224"/>
      <c r="JLG77" s="1224"/>
      <c r="JLH77" s="1224"/>
      <c r="JLI77" s="1224"/>
      <c r="JLJ77" s="1224"/>
      <c r="JLK77" s="1224"/>
      <c r="JLL77" s="1224"/>
      <c r="JLM77" s="1224"/>
      <c r="JLN77" s="1224"/>
      <c r="JLO77" s="1224"/>
      <c r="JLP77" s="1224"/>
      <c r="JLQ77" s="1224"/>
      <c r="JLR77" s="1224"/>
      <c r="JLS77" s="1224"/>
      <c r="JLT77" s="1224"/>
      <c r="JLU77" s="1224"/>
      <c r="JLV77" s="1224"/>
      <c r="JLW77" s="1224"/>
      <c r="JLX77" s="1224"/>
      <c r="JLY77" s="1224"/>
      <c r="JLZ77" s="1224"/>
      <c r="JMA77" s="1224"/>
      <c r="JMB77" s="1224"/>
      <c r="JMC77" s="1224"/>
      <c r="JMD77" s="1224"/>
      <c r="JME77" s="1224"/>
      <c r="JMF77" s="1224"/>
      <c r="JMG77" s="1224"/>
      <c r="JMH77" s="1224"/>
      <c r="JMI77" s="1224"/>
      <c r="JMJ77" s="1224"/>
      <c r="JMK77" s="1224"/>
      <c r="JML77" s="1224"/>
      <c r="JMM77" s="1224"/>
      <c r="JMN77" s="1224"/>
      <c r="JMO77" s="1224"/>
      <c r="JMP77" s="1224"/>
      <c r="JMQ77" s="1224"/>
      <c r="JMR77" s="1224"/>
      <c r="JMS77" s="1224"/>
      <c r="JMT77" s="1224"/>
      <c r="JMU77" s="1224"/>
      <c r="JMV77" s="1224"/>
      <c r="JMW77" s="1224"/>
      <c r="JMX77" s="1224"/>
      <c r="JMY77" s="1224"/>
      <c r="JMZ77" s="1224"/>
      <c r="JNA77" s="1224"/>
      <c r="JNB77" s="1224"/>
      <c r="JNC77" s="1224"/>
      <c r="JND77" s="1224"/>
      <c r="JNE77" s="1224"/>
      <c r="JNF77" s="1224"/>
      <c r="JNG77" s="1224"/>
      <c r="JNH77" s="1224"/>
      <c r="JNI77" s="1224"/>
      <c r="JNJ77" s="1224"/>
      <c r="JNK77" s="1224"/>
      <c r="JNL77" s="1224"/>
      <c r="JNM77" s="1224"/>
      <c r="JNN77" s="1224"/>
      <c r="JNO77" s="1224"/>
      <c r="JNP77" s="1224"/>
      <c r="JNQ77" s="1224"/>
      <c r="JNR77" s="1224"/>
      <c r="JNS77" s="1224"/>
      <c r="JNT77" s="1224"/>
      <c r="JNU77" s="1224"/>
      <c r="JNV77" s="1224"/>
      <c r="JNW77" s="1224"/>
      <c r="JNX77" s="1224"/>
      <c r="JNY77" s="1224"/>
      <c r="JNZ77" s="1224"/>
      <c r="JOA77" s="1224"/>
      <c r="JOB77" s="1224"/>
      <c r="JOC77" s="1224"/>
      <c r="JOD77" s="1224"/>
      <c r="JOE77" s="1224"/>
      <c r="JOF77" s="1224"/>
      <c r="JOG77" s="1224"/>
      <c r="JOH77" s="1224"/>
      <c r="JOI77" s="1224"/>
      <c r="JOJ77" s="1224"/>
      <c r="JOK77" s="1224"/>
      <c r="JOL77" s="1224"/>
      <c r="JOM77" s="1224"/>
      <c r="JON77" s="1224"/>
      <c r="JOO77" s="1224"/>
      <c r="JOP77" s="1224"/>
      <c r="JOQ77" s="1224"/>
      <c r="JOS77" s="1224"/>
      <c r="JOT77" s="1224"/>
      <c r="JOU77" s="1224"/>
      <c r="JOV77" s="1224"/>
      <c r="JOW77" s="1224"/>
      <c r="JOX77" s="1224"/>
      <c r="JOY77" s="1224"/>
      <c r="JOZ77" s="1224"/>
      <c r="JPA77" s="1224"/>
      <c r="JPB77" s="1224"/>
      <c r="JPC77" s="1224"/>
      <c r="JPD77" s="1224"/>
      <c r="JPE77" s="1224"/>
      <c r="JPF77" s="1224"/>
      <c r="JPG77" s="1224"/>
      <c r="JPH77" s="1224"/>
      <c r="JPI77" s="1224"/>
      <c r="JPJ77" s="1224"/>
      <c r="JPK77" s="1224"/>
      <c r="JPL77" s="1224"/>
      <c r="JPM77" s="1224"/>
      <c r="JPN77" s="1224"/>
      <c r="JPO77" s="1224"/>
      <c r="JPP77" s="1224"/>
      <c r="JPQ77" s="1224"/>
      <c r="JPR77" s="1224"/>
      <c r="JPS77" s="1224"/>
      <c r="JPT77" s="1224"/>
      <c r="JPU77" s="1224"/>
      <c r="JPV77" s="1224"/>
      <c r="JPW77" s="1224"/>
      <c r="JPX77" s="1224"/>
      <c r="JPY77" s="1224"/>
      <c r="JPZ77" s="1224"/>
      <c r="JQA77" s="1224"/>
      <c r="JQB77" s="1224"/>
      <c r="JQC77" s="1224"/>
      <c r="JQD77" s="1224"/>
      <c r="JQE77" s="1224"/>
      <c r="JQF77" s="1224"/>
      <c r="JQG77" s="1224"/>
      <c r="JQH77" s="1224"/>
      <c r="JQI77" s="1224"/>
      <c r="JQJ77" s="1224"/>
      <c r="JQK77" s="1224"/>
      <c r="JQL77" s="1224"/>
      <c r="JQM77" s="1224"/>
      <c r="JQN77" s="1224"/>
      <c r="JQO77" s="1224"/>
      <c r="JQP77" s="1224"/>
      <c r="JQQ77" s="1224"/>
      <c r="JQR77" s="1224"/>
      <c r="JQS77" s="1224"/>
      <c r="JQT77" s="1224"/>
      <c r="JQU77" s="1224"/>
      <c r="JQV77" s="1224"/>
      <c r="JQW77" s="1224"/>
      <c r="JQX77" s="1224"/>
      <c r="JQY77" s="1224"/>
      <c r="JQZ77" s="1224"/>
      <c r="JRA77" s="1224"/>
      <c r="JRB77" s="1224"/>
      <c r="JRC77" s="1224"/>
      <c r="JRD77" s="1224"/>
      <c r="JRE77" s="1224"/>
      <c r="JRF77" s="1224"/>
      <c r="JRG77" s="1224"/>
      <c r="JRH77" s="1224"/>
      <c r="JRI77" s="1224"/>
      <c r="JRJ77" s="1224"/>
      <c r="JRK77" s="1224"/>
      <c r="JRL77" s="1224"/>
      <c r="JRM77" s="1224"/>
      <c r="JRN77" s="1224"/>
      <c r="JRO77" s="1224"/>
      <c r="JRP77" s="1224"/>
      <c r="JRQ77" s="1224"/>
      <c r="JRR77" s="1224"/>
      <c r="JRS77" s="1224"/>
      <c r="JRT77" s="1224"/>
      <c r="JRU77" s="1224"/>
      <c r="JRV77" s="1224"/>
      <c r="JRW77" s="1224"/>
      <c r="JRX77" s="1224"/>
      <c r="JRY77" s="1224"/>
      <c r="JRZ77" s="1224"/>
      <c r="JSA77" s="1224"/>
      <c r="JSB77" s="1224"/>
      <c r="JSC77" s="1224"/>
      <c r="JSD77" s="1224"/>
      <c r="JSE77" s="1224"/>
      <c r="JSF77" s="1224"/>
      <c r="JSG77" s="1224"/>
      <c r="JSH77" s="1224"/>
      <c r="JSI77" s="1224"/>
      <c r="JSJ77" s="1224"/>
      <c r="JSK77" s="1224"/>
      <c r="JSL77" s="1224"/>
      <c r="JSM77" s="1224"/>
      <c r="JSN77" s="1224"/>
      <c r="JSO77" s="1224"/>
      <c r="JSP77" s="1224"/>
      <c r="JSQ77" s="1224"/>
      <c r="JSR77" s="1224"/>
      <c r="JSS77" s="1224"/>
      <c r="JST77" s="1224"/>
      <c r="JSU77" s="1224"/>
      <c r="JSV77" s="1224"/>
      <c r="JSW77" s="1224"/>
      <c r="JSX77" s="1224"/>
      <c r="JSY77" s="1224"/>
      <c r="JSZ77" s="1224"/>
      <c r="JTA77" s="1224"/>
      <c r="JTB77" s="1224"/>
      <c r="JTC77" s="1224"/>
      <c r="JTD77" s="1224"/>
      <c r="JTE77" s="1224"/>
      <c r="JTF77" s="1224"/>
      <c r="JTG77" s="1224"/>
      <c r="JTH77" s="1224"/>
      <c r="JTI77" s="1224"/>
      <c r="JTJ77" s="1224"/>
      <c r="JTK77" s="1224"/>
      <c r="JTL77" s="1224"/>
      <c r="JTM77" s="1224"/>
      <c r="JTN77" s="1224"/>
      <c r="JTO77" s="1224"/>
      <c r="JTP77" s="1224"/>
      <c r="JTQ77" s="1224"/>
      <c r="JTR77" s="1224"/>
      <c r="JTS77" s="1224"/>
      <c r="JTT77" s="1224"/>
      <c r="JTU77" s="1224"/>
      <c r="JTV77" s="1224"/>
      <c r="JTW77" s="1224"/>
      <c r="JTX77" s="1224"/>
      <c r="JTY77" s="1224"/>
      <c r="JTZ77" s="1224"/>
      <c r="JUA77" s="1224"/>
      <c r="JUB77" s="1224"/>
      <c r="JUC77" s="1224"/>
      <c r="JUD77" s="1224"/>
      <c r="JUE77" s="1224"/>
      <c r="JUF77" s="1224"/>
      <c r="JUG77" s="1224"/>
      <c r="JUH77" s="1224"/>
      <c r="JUI77" s="1224"/>
      <c r="JUJ77" s="1224"/>
      <c r="JUK77" s="1224"/>
      <c r="JUL77" s="1224"/>
      <c r="JUM77" s="1224"/>
      <c r="JUN77" s="1224"/>
      <c r="JUO77" s="1224"/>
      <c r="JUP77" s="1224"/>
      <c r="JUQ77" s="1224"/>
      <c r="JUR77" s="1224"/>
      <c r="JUS77" s="1224"/>
      <c r="JUT77" s="1224"/>
      <c r="JUU77" s="1224"/>
      <c r="JUV77" s="1224"/>
      <c r="JUW77" s="1224"/>
      <c r="JUX77" s="1224"/>
      <c r="JUY77" s="1224"/>
      <c r="JUZ77" s="1224"/>
      <c r="JVA77" s="1224"/>
      <c r="JVB77" s="1224"/>
      <c r="JVC77" s="1224"/>
      <c r="JVD77" s="1224"/>
      <c r="JVE77" s="1224"/>
      <c r="JVF77" s="1224"/>
      <c r="JVG77" s="1224"/>
      <c r="JVH77" s="1224"/>
      <c r="JVI77" s="1224"/>
      <c r="JVJ77" s="1224"/>
      <c r="JVK77" s="1224"/>
      <c r="JVL77" s="1224"/>
      <c r="JVM77" s="1224"/>
      <c r="JVN77" s="1224"/>
      <c r="JVO77" s="1224"/>
      <c r="JVP77" s="1224"/>
      <c r="JVQ77" s="1224"/>
      <c r="JVR77" s="1224"/>
      <c r="JVS77" s="1224"/>
      <c r="JVT77" s="1224"/>
      <c r="JVU77" s="1224"/>
      <c r="JVV77" s="1224"/>
      <c r="JVW77" s="1224"/>
      <c r="JVX77" s="1224"/>
      <c r="JVY77" s="1224"/>
      <c r="JVZ77" s="1224"/>
      <c r="JWA77" s="1224"/>
      <c r="JWB77" s="1224"/>
      <c r="JWC77" s="1224"/>
      <c r="JWD77" s="1224"/>
      <c r="JWE77" s="1224"/>
      <c r="JWF77" s="1224"/>
      <c r="JWG77" s="1224"/>
      <c r="JWH77" s="1224"/>
      <c r="JWI77" s="1224"/>
      <c r="JWJ77" s="1224"/>
      <c r="JWK77" s="1224"/>
      <c r="JWL77" s="1224"/>
      <c r="JWM77" s="1224"/>
      <c r="JWN77" s="1224"/>
      <c r="JWO77" s="1224"/>
      <c r="JWP77" s="1224"/>
      <c r="JWQ77" s="1224"/>
      <c r="JWR77" s="1224"/>
      <c r="JWS77" s="1224"/>
      <c r="JWT77" s="1224"/>
      <c r="JWU77" s="1224"/>
      <c r="JWV77" s="1224"/>
      <c r="JWW77" s="1224"/>
      <c r="JWX77" s="1224"/>
      <c r="JWY77" s="1224"/>
      <c r="JWZ77" s="1224"/>
      <c r="JXA77" s="1224"/>
      <c r="JXB77" s="1224"/>
      <c r="JXC77" s="1224"/>
      <c r="JXD77" s="1224"/>
      <c r="JXE77" s="1224"/>
      <c r="JXF77" s="1224"/>
      <c r="JXG77" s="1224"/>
      <c r="JXH77" s="1224"/>
      <c r="JXI77" s="1224"/>
      <c r="JXJ77" s="1224"/>
      <c r="JXK77" s="1224"/>
      <c r="JXL77" s="1224"/>
      <c r="JXM77" s="1224"/>
      <c r="JXN77" s="1224"/>
      <c r="JXO77" s="1224"/>
      <c r="JXP77" s="1224"/>
      <c r="JXQ77" s="1224"/>
      <c r="JXR77" s="1224"/>
      <c r="JXS77" s="1224"/>
      <c r="JXT77" s="1224"/>
      <c r="JXU77" s="1224"/>
      <c r="JXV77" s="1224"/>
      <c r="JXW77" s="1224"/>
      <c r="JXX77" s="1224"/>
      <c r="JXY77" s="1224"/>
      <c r="JXZ77" s="1224"/>
      <c r="JYA77" s="1224"/>
      <c r="JYB77" s="1224"/>
      <c r="JYC77" s="1224"/>
      <c r="JYD77" s="1224"/>
      <c r="JYE77" s="1224"/>
      <c r="JYF77" s="1224"/>
      <c r="JYG77" s="1224"/>
      <c r="JYH77" s="1224"/>
      <c r="JYI77" s="1224"/>
      <c r="JYJ77" s="1224"/>
      <c r="JYK77" s="1224"/>
      <c r="JYL77" s="1224"/>
      <c r="JYM77" s="1224"/>
      <c r="JYN77" s="1224"/>
      <c r="JYO77" s="1224"/>
      <c r="JYP77" s="1224"/>
      <c r="JYQ77" s="1224"/>
      <c r="JYR77" s="1224"/>
      <c r="JYS77" s="1224"/>
      <c r="JYT77" s="1224"/>
      <c r="JYU77" s="1224"/>
      <c r="JYV77" s="1224"/>
      <c r="JYW77" s="1224"/>
      <c r="JYX77" s="1224"/>
      <c r="JYY77" s="1224"/>
      <c r="JYZ77" s="1224"/>
      <c r="JZA77" s="1224"/>
      <c r="JZB77" s="1224"/>
      <c r="JZC77" s="1224"/>
      <c r="JZD77" s="1224"/>
      <c r="JZE77" s="1224"/>
      <c r="JZF77" s="1224"/>
      <c r="JZG77" s="1224"/>
      <c r="JZH77" s="1224"/>
      <c r="JZI77" s="1224"/>
      <c r="JZJ77" s="1224"/>
      <c r="JZK77" s="1224"/>
      <c r="JZL77" s="1224"/>
      <c r="JZM77" s="1224"/>
      <c r="JZN77" s="1224"/>
      <c r="JZO77" s="1224"/>
      <c r="JZP77" s="1224"/>
      <c r="JZQ77" s="1224"/>
      <c r="JZR77" s="1224"/>
      <c r="JZS77" s="1224"/>
      <c r="JZT77" s="1224"/>
      <c r="JZU77" s="1224"/>
      <c r="JZV77" s="1224"/>
      <c r="JZW77" s="1224"/>
      <c r="JZX77" s="1224"/>
      <c r="JZY77" s="1224"/>
      <c r="JZZ77" s="1224"/>
      <c r="KAA77" s="1224"/>
      <c r="KAB77" s="1224"/>
      <c r="KAC77" s="1224"/>
      <c r="KAD77" s="1224"/>
      <c r="KAE77" s="1224"/>
      <c r="KAF77" s="1224"/>
      <c r="KAG77" s="1224"/>
      <c r="KAH77" s="1224"/>
      <c r="KAI77" s="1224"/>
      <c r="KAJ77" s="1224"/>
      <c r="KAK77" s="1224"/>
      <c r="KAL77" s="1224"/>
      <c r="KAM77" s="1224"/>
      <c r="KAN77" s="1224"/>
      <c r="KAO77" s="1224"/>
      <c r="KAP77" s="1224"/>
      <c r="KAQ77" s="1224"/>
      <c r="KAR77" s="1224"/>
      <c r="KAS77" s="1224"/>
      <c r="KAT77" s="1224"/>
      <c r="KAU77" s="1224"/>
      <c r="KAV77" s="1224"/>
      <c r="KAW77" s="1224"/>
      <c r="KAX77" s="1224"/>
      <c r="KAY77" s="1224"/>
      <c r="KAZ77" s="1224"/>
      <c r="KBA77" s="1224"/>
      <c r="KBB77" s="1224"/>
      <c r="KBC77" s="1224"/>
      <c r="KBD77" s="1224"/>
      <c r="KBE77" s="1224"/>
      <c r="KBF77" s="1224"/>
      <c r="KBG77" s="1224"/>
      <c r="KBH77" s="1224"/>
      <c r="KBI77" s="1224"/>
      <c r="KBJ77" s="1224"/>
      <c r="KBK77" s="1224"/>
      <c r="KBL77" s="1224"/>
      <c r="KBM77" s="1224"/>
      <c r="KBN77" s="1224"/>
      <c r="KBO77" s="1224"/>
      <c r="KBP77" s="1224"/>
      <c r="KBQ77" s="1224"/>
      <c r="KBR77" s="1224"/>
      <c r="KBS77" s="1224"/>
      <c r="KBT77" s="1224"/>
      <c r="KBU77" s="1224"/>
      <c r="KBV77" s="1224"/>
      <c r="KBW77" s="1224"/>
      <c r="KBX77" s="1224"/>
      <c r="KBY77" s="1224"/>
      <c r="KBZ77" s="1224"/>
      <c r="KCA77" s="1224"/>
      <c r="KCB77" s="1224"/>
      <c r="KCC77" s="1224"/>
      <c r="KCD77" s="1224"/>
      <c r="KCE77" s="1224"/>
      <c r="KCF77" s="1224"/>
      <c r="KCG77" s="1224"/>
      <c r="KCH77" s="1224"/>
      <c r="KCI77" s="1224"/>
      <c r="KCJ77" s="1224"/>
      <c r="KCK77" s="1224"/>
      <c r="KCL77" s="1224"/>
      <c r="KCM77" s="1224"/>
      <c r="KCN77" s="1224"/>
      <c r="KCO77" s="1224"/>
      <c r="KCP77" s="1224"/>
      <c r="KCQ77" s="1224"/>
      <c r="KCR77" s="1224"/>
      <c r="KCS77" s="1224"/>
      <c r="KCT77" s="1224"/>
      <c r="KCU77" s="1224"/>
      <c r="KCV77" s="1224"/>
      <c r="KCW77" s="1224"/>
      <c r="KCX77" s="1224"/>
      <c r="KCY77" s="1224"/>
      <c r="KCZ77" s="1224"/>
      <c r="KDA77" s="1224"/>
      <c r="KDB77" s="1224"/>
      <c r="KDC77" s="1224"/>
      <c r="KDD77" s="1224"/>
      <c r="KDE77" s="1224"/>
      <c r="KDF77" s="1224"/>
      <c r="KDG77" s="1224"/>
      <c r="KDH77" s="1224"/>
      <c r="KDI77" s="1224"/>
      <c r="KDJ77" s="1224"/>
      <c r="KDK77" s="1224"/>
      <c r="KDL77" s="1224"/>
      <c r="KDM77" s="1224"/>
      <c r="KDN77" s="1224"/>
      <c r="KDO77" s="1224"/>
      <c r="KDP77" s="1224"/>
      <c r="KDQ77" s="1224"/>
      <c r="KDR77" s="1224"/>
      <c r="KDS77" s="1224"/>
      <c r="KDT77" s="1224"/>
      <c r="KDU77" s="1224"/>
      <c r="KDV77" s="1224"/>
      <c r="KDW77" s="1224"/>
      <c r="KDX77" s="1224"/>
      <c r="KDY77" s="1224"/>
      <c r="KDZ77" s="1224"/>
      <c r="KEA77" s="1224"/>
      <c r="KEB77" s="1224"/>
      <c r="KEC77" s="1224"/>
      <c r="KED77" s="1224"/>
      <c r="KEE77" s="1224"/>
      <c r="KEF77" s="1224"/>
      <c r="KEG77" s="1224"/>
      <c r="KEH77" s="1224"/>
      <c r="KEI77" s="1224"/>
      <c r="KEJ77" s="1224"/>
      <c r="KEK77" s="1224"/>
      <c r="KEL77" s="1224"/>
      <c r="KEM77" s="1224"/>
      <c r="KEN77" s="1224"/>
      <c r="KEO77" s="1224"/>
      <c r="KEP77" s="1224"/>
      <c r="KEQ77" s="1224"/>
      <c r="KER77" s="1224"/>
      <c r="KES77" s="1224"/>
      <c r="KET77" s="1224"/>
      <c r="KEU77" s="1224"/>
      <c r="KEV77" s="1224"/>
      <c r="KEW77" s="1224"/>
      <c r="KEX77" s="1224"/>
      <c r="KEY77" s="1224"/>
      <c r="KEZ77" s="1224"/>
      <c r="KFA77" s="1224"/>
      <c r="KFB77" s="1224"/>
      <c r="KFC77" s="1224"/>
      <c r="KFD77" s="1224"/>
      <c r="KFE77" s="1224"/>
      <c r="KFF77" s="1224"/>
      <c r="KFG77" s="1224"/>
      <c r="KFH77" s="1224"/>
      <c r="KFI77" s="1224"/>
      <c r="KFJ77" s="1224"/>
      <c r="KFK77" s="1224"/>
      <c r="KFL77" s="1224"/>
      <c r="KFM77" s="1224"/>
      <c r="KFN77" s="1224"/>
      <c r="KFO77" s="1224"/>
      <c r="KFP77" s="1224"/>
      <c r="KFQ77" s="1224"/>
      <c r="KFR77" s="1224"/>
      <c r="KFS77" s="1224"/>
      <c r="KFT77" s="1224"/>
      <c r="KFU77" s="1224"/>
      <c r="KFV77" s="1224"/>
      <c r="KFW77" s="1224"/>
      <c r="KFX77" s="1224"/>
      <c r="KFY77" s="1224"/>
      <c r="KFZ77" s="1224"/>
      <c r="KGA77" s="1224"/>
      <c r="KGB77" s="1224"/>
      <c r="KGC77" s="1224"/>
      <c r="KGD77" s="1224"/>
      <c r="KGE77" s="1224"/>
      <c r="KGF77" s="1224"/>
      <c r="KGG77" s="1224"/>
      <c r="KGH77" s="1224"/>
      <c r="KGI77" s="1224"/>
      <c r="KGJ77" s="1224"/>
      <c r="KGK77" s="1224"/>
      <c r="KGL77" s="1224"/>
      <c r="KGM77" s="1224"/>
      <c r="KGN77" s="1224"/>
      <c r="KGO77" s="1224"/>
      <c r="KGP77" s="1224"/>
      <c r="KGQ77" s="1224"/>
      <c r="KGR77" s="1224"/>
      <c r="KGS77" s="1224"/>
      <c r="KGT77" s="1224"/>
      <c r="KGU77" s="1224"/>
      <c r="KGV77" s="1224"/>
      <c r="KGW77" s="1224"/>
      <c r="KGX77" s="1224"/>
      <c r="KGY77" s="1224"/>
      <c r="KGZ77" s="1224"/>
      <c r="KHA77" s="1224"/>
      <c r="KHB77" s="1224"/>
      <c r="KHC77" s="1224"/>
      <c r="KHD77" s="1224"/>
      <c r="KHE77" s="1224"/>
      <c r="KHF77" s="1224"/>
      <c r="KHG77" s="1224"/>
      <c r="KHH77" s="1224"/>
      <c r="KHI77" s="1224"/>
      <c r="KHJ77" s="1224"/>
      <c r="KHK77" s="1224"/>
      <c r="KHL77" s="1224"/>
      <c r="KHM77" s="1224"/>
      <c r="KHN77" s="1224"/>
      <c r="KHO77" s="1224"/>
      <c r="KHP77" s="1224"/>
      <c r="KHQ77" s="1224"/>
      <c r="KHR77" s="1224"/>
      <c r="KHS77" s="1224"/>
      <c r="KHT77" s="1224"/>
      <c r="KHU77" s="1224"/>
      <c r="KHV77" s="1224"/>
      <c r="KHW77" s="1224"/>
      <c r="KHX77" s="1224"/>
      <c r="KHY77" s="1224"/>
      <c r="KHZ77" s="1224"/>
      <c r="KIA77" s="1224"/>
      <c r="KIB77" s="1224"/>
      <c r="KIC77" s="1224"/>
      <c r="KID77" s="1224"/>
      <c r="KIE77" s="1224"/>
      <c r="KIF77" s="1224"/>
      <c r="KIG77" s="1224"/>
      <c r="KIH77" s="1224"/>
      <c r="KII77" s="1224"/>
      <c r="KIJ77" s="1224"/>
      <c r="KIK77" s="1224"/>
      <c r="KIL77" s="1224"/>
      <c r="KIM77" s="1224"/>
      <c r="KIN77" s="1224"/>
      <c r="KIO77" s="1224"/>
      <c r="KIP77" s="1224"/>
      <c r="KIQ77" s="1224"/>
      <c r="KIR77" s="1224"/>
      <c r="KIS77" s="1224"/>
      <c r="KIT77" s="1224"/>
      <c r="KIU77" s="1224"/>
      <c r="KIV77" s="1224"/>
      <c r="KIW77" s="1224"/>
      <c r="KIX77" s="1224"/>
      <c r="KIY77" s="1224"/>
      <c r="KIZ77" s="1224"/>
      <c r="KJA77" s="1224"/>
      <c r="KJB77" s="1224"/>
      <c r="KJC77" s="1224"/>
      <c r="KJD77" s="1224"/>
      <c r="KJE77" s="1224"/>
      <c r="KJF77" s="1224"/>
      <c r="KJG77" s="1224"/>
      <c r="KJH77" s="1224"/>
      <c r="KJI77" s="1224"/>
      <c r="KJJ77" s="1224"/>
      <c r="KJK77" s="1224"/>
      <c r="KJL77" s="1224"/>
      <c r="KJM77" s="1224"/>
      <c r="KJN77" s="1224"/>
      <c r="KJO77" s="1224"/>
      <c r="KJP77" s="1224"/>
      <c r="KJQ77" s="1224"/>
      <c r="KJR77" s="1224"/>
      <c r="KJS77" s="1224"/>
      <c r="KJT77" s="1224"/>
      <c r="KJU77" s="1224"/>
      <c r="KJV77" s="1224"/>
      <c r="KJW77" s="1224"/>
      <c r="KJX77" s="1224"/>
      <c r="KJY77" s="1224"/>
      <c r="KJZ77" s="1224"/>
      <c r="KKA77" s="1224"/>
      <c r="KKB77" s="1224"/>
      <c r="KKC77" s="1224"/>
      <c r="KKD77" s="1224"/>
      <c r="KKE77" s="1224"/>
      <c r="KKF77" s="1224"/>
      <c r="KKG77" s="1224"/>
      <c r="KKH77" s="1224"/>
      <c r="KKI77" s="1224"/>
      <c r="KKJ77" s="1224"/>
      <c r="KKK77" s="1224"/>
      <c r="KKL77" s="1224"/>
      <c r="KKM77" s="1224"/>
      <c r="KKN77" s="1224"/>
      <c r="KKO77" s="1224"/>
      <c r="KKP77" s="1224"/>
      <c r="KKQ77" s="1224"/>
      <c r="KKR77" s="1224"/>
      <c r="KKS77" s="1224"/>
      <c r="KKT77" s="1224"/>
      <c r="KKU77" s="1224"/>
      <c r="KKV77" s="1224"/>
      <c r="KKW77" s="1224"/>
      <c r="KKX77" s="1224"/>
      <c r="KKY77" s="1224"/>
      <c r="KKZ77" s="1224"/>
      <c r="KLA77" s="1224"/>
      <c r="KLB77" s="1224"/>
      <c r="KLC77" s="1224"/>
      <c r="KLD77" s="1224"/>
      <c r="KLE77" s="1224"/>
      <c r="KLF77" s="1224"/>
      <c r="KLG77" s="1224"/>
      <c r="KLH77" s="1224"/>
      <c r="KLI77" s="1224"/>
      <c r="KLJ77" s="1224"/>
      <c r="KLK77" s="1224"/>
      <c r="KLL77" s="1224"/>
      <c r="KLM77" s="1224"/>
      <c r="KLN77" s="1224"/>
      <c r="KLO77" s="1224"/>
      <c r="KLP77" s="1224"/>
      <c r="KLQ77" s="1224"/>
      <c r="KLR77" s="1224"/>
      <c r="KLS77" s="1224"/>
      <c r="KLT77" s="1224"/>
      <c r="KLU77" s="1224"/>
      <c r="KLV77" s="1224"/>
      <c r="KLW77" s="1224"/>
      <c r="KLX77" s="1224"/>
      <c r="KLY77" s="1224"/>
      <c r="KLZ77" s="1224"/>
      <c r="KMA77" s="1224"/>
      <c r="KMB77" s="1224"/>
      <c r="KMC77" s="1224"/>
      <c r="KMD77" s="1224"/>
      <c r="KME77" s="1224"/>
      <c r="KMF77" s="1224"/>
      <c r="KMG77" s="1224"/>
      <c r="KMH77" s="1224"/>
      <c r="KMI77" s="1224"/>
      <c r="KMJ77" s="1224"/>
      <c r="KMK77" s="1224"/>
      <c r="KML77" s="1224"/>
      <c r="KMM77" s="1224"/>
      <c r="KMN77" s="1224"/>
      <c r="KMO77" s="1224"/>
      <c r="KMP77" s="1224"/>
      <c r="KMQ77" s="1224"/>
      <c r="KMR77" s="1224"/>
      <c r="KMS77" s="1224"/>
      <c r="KMT77" s="1224"/>
      <c r="KMU77" s="1224"/>
      <c r="KMV77" s="1224"/>
      <c r="KMW77" s="1224"/>
      <c r="KMX77" s="1224"/>
      <c r="KMY77" s="1224"/>
      <c r="KMZ77" s="1224"/>
      <c r="KNA77" s="1224"/>
      <c r="KNB77" s="1224"/>
      <c r="KNC77" s="1224"/>
      <c r="KND77" s="1224"/>
      <c r="KNE77" s="1224"/>
      <c r="KNF77" s="1224"/>
      <c r="KNG77" s="1224"/>
      <c r="KNH77" s="1224"/>
      <c r="KNI77" s="1224"/>
      <c r="KNJ77" s="1224"/>
      <c r="KNK77" s="1224"/>
      <c r="KNL77" s="1224"/>
      <c r="KNM77" s="1224"/>
      <c r="KNN77" s="1224"/>
      <c r="KNO77" s="1224"/>
      <c r="KNP77" s="1224"/>
      <c r="KNQ77" s="1224"/>
      <c r="KNR77" s="1224"/>
      <c r="KNS77" s="1224"/>
      <c r="KNT77" s="1224"/>
      <c r="KNU77" s="1224"/>
      <c r="KNV77" s="1224"/>
      <c r="KNW77" s="1224"/>
      <c r="KNX77" s="1224"/>
      <c r="KNY77" s="1224"/>
      <c r="KNZ77" s="1224"/>
      <c r="KOA77" s="1224"/>
      <c r="KOB77" s="1224"/>
      <c r="KOC77" s="1224"/>
      <c r="KOD77" s="1224"/>
      <c r="KOE77" s="1224"/>
      <c r="KOF77" s="1224"/>
      <c r="KOG77" s="1224"/>
      <c r="KOH77" s="1224"/>
      <c r="KOI77" s="1224"/>
      <c r="KOJ77" s="1224"/>
      <c r="KOK77" s="1224"/>
      <c r="KOL77" s="1224"/>
      <c r="KOM77" s="1224"/>
      <c r="KON77" s="1224"/>
      <c r="KOO77" s="1224"/>
      <c r="KOP77" s="1224"/>
      <c r="KOQ77" s="1224"/>
      <c r="KOR77" s="1224"/>
      <c r="KOS77" s="1224"/>
      <c r="KOT77" s="1224"/>
      <c r="KOU77" s="1224"/>
      <c r="KOV77" s="1224"/>
      <c r="KOW77" s="1224"/>
      <c r="KOX77" s="1224"/>
      <c r="KOY77" s="1224"/>
      <c r="KOZ77" s="1224"/>
      <c r="KPA77" s="1224"/>
      <c r="KPB77" s="1224"/>
      <c r="KPC77" s="1224"/>
      <c r="KPD77" s="1224"/>
      <c r="KPE77" s="1224"/>
      <c r="KPF77" s="1224"/>
      <c r="KPG77" s="1224"/>
      <c r="KPH77" s="1224"/>
      <c r="KPI77" s="1224"/>
      <c r="KPJ77" s="1224"/>
      <c r="KPK77" s="1224"/>
      <c r="KPL77" s="1224"/>
      <c r="KPM77" s="1224"/>
      <c r="KPN77" s="1224"/>
      <c r="KPO77" s="1224"/>
      <c r="KPP77" s="1224"/>
      <c r="KPQ77" s="1224"/>
      <c r="KPR77" s="1224"/>
      <c r="KPS77" s="1224"/>
      <c r="KPT77" s="1224"/>
      <c r="KPU77" s="1224"/>
      <c r="KPV77" s="1224"/>
      <c r="KPW77" s="1224"/>
      <c r="KPX77" s="1224"/>
      <c r="KPY77" s="1224"/>
      <c r="KPZ77" s="1224"/>
      <c r="KQA77" s="1224"/>
      <c r="KQB77" s="1224"/>
      <c r="KQC77" s="1224"/>
      <c r="KQD77" s="1224"/>
      <c r="KQE77" s="1224"/>
      <c r="KQF77" s="1224"/>
      <c r="KQG77" s="1224"/>
      <c r="KQH77" s="1224"/>
      <c r="KQI77" s="1224"/>
      <c r="KQJ77" s="1224"/>
      <c r="KQK77" s="1224"/>
      <c r="KQL77" s="1224"/>
      <c r="KQM77" s="1224"/>
      <c r="KQN77" s="1224"/>
      <c r="KQO77" s="1224"/>
      <c r="KQP77" s="1224"/>
      <c r="KQQ77" s="1224"/>
      <c r="KQR77" s="1224"/>
      <c r="KQS77" s="1224"/>
      <c r="KQT77" s="1224"/>
      <c r="KQU77" s="1224"/>
      <c r="KQV77" s="1224"/>
      <c r="KQW77" s="1224"/>
      <c r="KQX77" s="1224"/>
      <c r="KQY77" s="1224"/>
      <c r="KQZ77" s="1224"/>
      <c r="KRA77" s="1224"/>
      <c r="KRB77" s="1224"/>
      <c r="KRC77" s="1224"/>
      <c r="KRD77" s="1224"/>
      <c r="KRE77" s="1224"/>
      <c r="KRF77" s="1224"/>
      <c r="KRG77" s="1224"/>
      <c r="KRH77" s="1224"/>
      <c r="KRI77" s="1224"/>
      <c r="KRJ77" s="1224"/>
      <c r="KRK77" s="1224"/>
      <c r="KRL77" s="1224"/>
      <c r="KRM77" s="1224"/>
      <c r="KRN77" s="1224"/>
      <c r="KRO77" s="1224"/>
      <c r="KRP77" s="1224"/>
      <c r="KRQ77" s="1224"/>
      <c r="KRR77" s="1224"/>
      <c r="KRS77" s="1224"/>
      <c r="KRT77" s="1224"/>
      <c r="KRU77" s="1224"/>
      <c r="KRV77" s="1224"/>
      <c r="KRW77" s="1224"/>
      <c r="KRX77" s="1224"/>
      <c r="KRY77" s="1224"/>
      <c r="KRZ77" s="1224"/>
      <c r="KSA77" s="1224"/>
      <c r="KSB77" s="1224"/>
      <c r="KSC77" s="1224"/>
      <c r="KSD77" s="1224"/>
      <c r="KSE77" s="1224"/>
      <c r="KSF77" s="1224"/>
      <c r="KSG77" s="1224"/>
      <c r="KSH77" s="1224"/>
      <c r="KSI77" s="1224"/>
      <c r="KSJ77" s="1224"/>
      <c r="KSK77" s="1224"/>
      <c r="KSL77" s="1224"/>
      <c r="KSM77" s="1224"/>
      <c r="KSN77" s="1224"/>
      <c r="KSO77" s="1224"/>
      <c r="KSP77" s="1224"/>
      <c r="KSQ77" s="1224"/>
      <c r="KSR77" s="1224"/>
      <c r="KSS77" s="1224"/>
      <c r="KST77" s="1224"/>
      <c r="KSU77" s="1224"/>
      <c r="KSV77" s="1224"/>
      <c r="KSW77" s="1224"/>
      <c r="KSX77" s="1224"/>
      <c r="KSY77" s="1224"/>
      <c r="KSZ77" s="1224"/>
      <c r="KTA77" s="1224"/>
      <c r="KTB77" s="1224"/>
      <c r="KTC77" s="1224"/>
      <c r="KTD77" s="1224"/>
      <c r="KTE77" s="1224"/>
      <c r="KTF77" s="1224"/>
      <c r="KTG77" s="1224"/>
      <c r="KTH77" s="1224"/>
      <c r="KTI77" s="1224"/>
      <c r="KTJ77" s="1224"/>
      <c r="KTK77" s="1224"/>
      <c r="KTL77" s="1224"/>
      <c r="KTM77" s="1224"/>
      <c r="KTN77" s="1224"/>
      <c r="KTO77" s="1224"/>
      <c r="KTP77" s="1224"/>
      <c r="KTQ77" s="1224"/>
      <c r="KTR77" s="1224"/>
      <c r="KTS77" s="1224"/>
      <c r="KTT77" s="1224"/>
      <c r="KTU77" s="1224"/>
      <c r="KTV77" s="1224"/>
      <c r="KTW77" s="1224"/>
      <c r="KTX77" s="1224"/>
      <c r="KTY77" s="1224"/>
      <c r="KTZ77" s="1224"/>
      <c r="KUA77" s="1224"/>
      <c r="KUB77" s="1224"/>
      <c r="KUC77" s="1224"/>
      <c r="KUD77" s="1224"/>
      <c r="KUE77" s="1224"/>
      <c r="KUF77" s="1224"/>
      <c r="KUG77" s="1224"/>
      <c r="KUH77" s="1224"/>
      <c r="KUI77" s="1224"/>
      <c r="KUJ77" s="1224"/>
      <c r="KUK77" s="1224"/>
      <c r="KUL77" s="1224"/>
      <c r="KUM77" s="1224"/>
      <c r="KUN77" s="1224"/>
      <c r="KUO77" s="1224"/>
      <c r="KUP77" s="1224"/>
      <c r="KUQ77" s="1224"/>
      <c r="KUR77" s="1224"/>
      <c r="KUS77" s="1224"/>
      <c r="KUT77" s="1224"/>
      <c r="KUU77" s="1224"/>
      <c r="KUV77" s="1224"/>
      <c r="KUW77" s="1224"/>
      <c r="KUX77" s="1224"/>
      <c r="KUY77" s="1224"/>
      <c r="KUZ77" s="1224"/>
      <c r="KVA77" s="1224"/>
      <c r="KVB77" s="1224"/>
      <c r="KVC77" s="1224"/>
      <c r="KVD77" s="1224"/>
      <c r="KVE77" s="1224"/>
      <c r="KVF77" s="1224"/>
      <c r="KVG77" s="1224"/>
      <c r="KVH77" s="1224"/>
      <c r="KVI77" s="1224"/>
      <c r="KVJ77" s="1224"/>
      <c r="KVK77" s="1224"/>
      <c r="KVL77" s="1224"/>
      <c r="KVM77" s="1224"/>
      <c r="KVN77" s="1224"/>
      <c r="KVO77" s="1224"/>
      <c r="KVP77" s="1224"/>
      <c r="KVQ77" s="1224"/>
      <c r="KVR77" s="1224"/>
      <c r="KVS77" s="1224"/>
      <c r="KVT77" s="1224"/>
      <c r="KVU77" s="1224"/>
      <c r="KVV77" s="1224"/>
      <c r="KVW77" s="1224"/>
      <c r="KVX77" s="1224"/>
      <c r="KVY77" s="1224"/>
      <c r="KVZ77" s="1224"/>
      <c r="KWA77" s="1224"/>
      <c r="KWB77" s="1224"/>
      <c r="KWC77" s="1224"/>
      <c r="KWD77" s="1224"/>
      <c r="KWE77" s="1224"/>
      <c r="KWF77" s="1224"/>
      <c r="KWG77" s="1224"/>
      <c r="KWH77" s="1224"/>
      <c r="KWI77" s="1224"/>
      <c r="KWJ77" s="1224"/>
      <c r="KWK77" s="1224"/>
      <c r="KWL77" s="1224"/>
      <c r="KWM77" s="1224"/>
      <c r="KWN77" s="1224"/>
      <c r="KWO77" s="1224"/>
      <c r="KWP77" s="1224"/>
      <c r="KWQ77" s="1224"/>
      <c r="KWR77" s="1224"/>
      <c r="KWS77" s="1224"/>
      <c r="KWT77" s="1224"/>
      <c r="KWU77" s="1224"/>
      <c r="KWV77" s="1224"/>
      <c r="KWW77" s="1224"/>
      <c r="KWX77" s="1224"/>
      <c r="KWY77" s="1224"/>
      <c r="KWZ77" s="1224"/>
      <c r="KXA77" s="1224"/>
      <c r="KXB77" s="1224"/>
      <c r="KXC77" s="1224"/>
      <c r="KXD77" s="1224"/>
      <c r="KXE77" s="1224"/>
      <c r="KXF77" s="1224"/>
      <c r="KXG77" s="1224"/>
      <c r="KXH77" s="1224"/>
      <c r="KXI77" s="1224"/>
      <c r="KXJ77" s="1224"/>
      <c r="KXK77" s="1224"/>
      <c r="KXL77" s="1224"/>
      <c r="KXM77" s="1224"/>
      <c r="KXN77" s="1224"/>
      <c r="KXO77" s="1224"/>
      <c r="KXP77" s="1224"/>
      <c r="KXQ77" s="1224"/>
      <c r="KXR77" s="1224"/>
      <c r="KXS77" s="1224"/>
      <c r="KXT77" s="1224"/>
      <c r="KXU77" s="1224"/>
      <c r="KXV77" s="1224"/>
      <c r="KXW77" s="1224"/>
      <c r="KXX77" s="1224"/>
      <c r="KXY77" s="1224"/>
      <c r="KXZ77" s="1224"/>
      <c r="KYA77" s="1224"/>
      <c r="KYB77" s="1224"/>
      <c r="KYC77" s="1224"/>
      <c r="KYD77" s="1224"/>
      <c r="KYE77" s="1224"/>
      <c r="KYF77" s="1224"/>
      <c r="KYG77" s="1224"/>
      <c r="KYH77" s="1224"/>
      <c r="KYI77" s="1224"/>
      <c r="KYJ77" s="1224"/>
      <c r="KYK77" s="1224"/>
      <c r="KYL77" s="1224"/>
      <c r="KYM77" s="1224"/>
      <c r="KYN77" s="1224"/>
      <c r="KYO77" s="1224"/>
      <c r="KYP77" s="1224"/>
      <c r="KYQ77" s="1224"/>
      <c r="KYR77" s="1224"/>
      <c r="KYS77" s="1224"/>
      <c r="KYT77" s="1224"/>
      <c r="KYU77" s="1224"/>
      <c r="KYV77" s="1224"/>
      <c r="KYW77" s="1224"/>
      <c r="KYX77" s="1224"/>
      <c r="KYY77" s="1224"/>
      <c r="KYZ77" s="1224"/>
      <c r="KZA77" s="1224"/>
      <c r="KZB77" s="1224"/>
      <c r="KZC77" s="1224"/>
      <c r="KZD77" s="1224"/>
      <c r="KZE77" s="1224"/>
      <c r="KZF77" s="1224"/>
      <c r="KZG77" s="1224"/>
      <c r="KZH77" s="1224"/>
      <c r="KZI77" s="1224"/>
      <c r="KZJ77" s="1224"/>
      <c r="KZK77" s="1224"/>
      <c r="KZL77" s="1224"/>
      <c r="KZM77" s="1224"/>
      <c r="KZN77" s="1224"/>
      <c r="KZO77" s="1224"/>
      <c r="KZP77" s="1224"/>
      <c r="KZQ77" s="1224"/>
      <c r="KZR77" s="1224"/>
      <c r="KZS77" s="1224"/>
      <c r="KZT77" s="1224"/>
      <c r="KZU77" s="1224"/>
      <c r="KZV77" s="1224"/>
      <c r="KZW77" s="1224"/>
      <c r="KZX77" s="1224"/>
      <c r="KZY77" s="1224"/>
      <c r="KZZ77" s="1224"/>
      <c r="LAA77" s="1224"/>
      <c r="LAB77" s="1224"/>
      <c r="LAC77" s="1224"/>
      <c r="LAD77" s="1224"/>
      <c r="LAE77" s="1224"/>
      <c r="LAF77" s="1224"/>
      <c r="LAG77" s="1224"/>
      <c r="LAH77" s="1224"/>
      <c r="LAI77" s="1224"/>
      <c r="LAJ77" s="1224"/>
      <c r="LAK77" s="1224"/>
      <c r="LAL77" s="1224"/>
      <c r="LAM77" s="1224"/>
      <c r="LAN77" s="1224"/>
      <c r="LAO77" s="1224"/>
      <c r="LAP77" s="1224"/>
      <c r="LAQ77" s="1224"/>
      <c r="LAR77" s="1224"/>
      <c r="LAS77" s="1224"/>
      <c r="LAT77" s="1224"/>
      <c r="LAU77" s="1224"/>
      <c r="LAV77" s="1224"/>
      <c r="LAW77" s="1224"/>
      <c r="LAX77" s="1224"/>
      <c r="LAY77" s="1224"/>
      <c r="LAZ77" s="1224"/>
      <c r="LBA77" s="1224"/>
      <c r="LBB77" s="1224"/>
      <c r="LBC77" s="1224"/>
      <c r="LBD77" s="1224"/>
      <c r="LBE77" s="1224"/>
      <c r="LBF77" s="1224"/>
      <c r="LBG77" s="1224"/>
      <c r="LBH77" s="1224"/>
      <c r="LBI77" s="1224"/>
      <c r="LBJ77" s="1224"/>
      <c r="LBK77" s="1224"/>
      <c r="LBL77" s="1224"/>
      <c r="LBM77" s="1224"/>
      <c r="LBN77" s="1224"/>
      <c r="LBO77" s="1224"/>
      <c r="LBP77" s="1224"/>
      <c r="LBQ77" s="1224"/>
      <c r="LBR77" s="1224"/>
      <c r="LBS77" s="1224"/>
      <c r="LBT77" s="1224"/>
      <c r="LBU77" s="1224"/>
      <c r="LBV77" s="1224"/>
      <c r="LBW77" s="1224"/>
      <c r="LBX77" s="1224"/>
      <c r="LBY77" s="1224"/>
      <c r="LBZ77" s="1224"/>
      <c r="LCA77" s="1224"/>
      <c r="LCC77" s="1224"/>
      <c r="LCD77" s="1224"/>
      <c r="LCE77" s="1224"/>
      <c r="LCF77" s="1224"/>
      <c r="LCG77" s="1224"/>
      <c r="LCH77" s="1224"/>
      <c r="LCI77" s="1224"/>
      <c r="LCJ77" s="1224"/>
      <c r="LCK77" s="1224"/>
      <c r="LCL77" s="1224"/>
      <c r="LCM77" s="1224"/>
      <c r="LCN77" s="1224"/>
      <c r="LCO77" s="1224"/>
      <c r="LCP77" s="1224"/>
      <c r="LCQ77" s="1224"/>
      <c r="LCR77" s="1224"/>
      <c r="LCS77" s="1224"/>
      <c r="LCT77" s="1224"/>
      <c r="LCU77" s="1224"/>
      <c r="LCV77" s="1224"/>
      <c r="LCW77" s="1224"/>
      <c r="LCX77" s="1224"/>
      <c r="LCY77" s="1224"/>
      <c r="LCZ77" s="1224"/>
      <c r="LDA77" s="1224"/>
      <c r="LDB77" s="1224"/>
      <c r="LDC77" s="1224"/>
      <c r="LDD77" s="1224"/>
      <c r="LDE77" s="1224"/>
      <c r="LDF77" s="1224"/>
      <c r="LDG77" s="1224"/>
      <c r="LDH77" s="1224"/>
      <c r="LDI77" s="1224"/>
      <c r="LDJ77" s="1224"/>
      <c r="LDK77" s="1224"/>
      <c r="LDL77" s="1224"/>
      <c r="LDM77" s="1224"/>
      <c r="LDN77" s="1224"/>
      <c r="LDO77" s="1224"/>
      <c r="LDP77" s="1224"/>
      <c r="LDQ77" s="1224"/>
      <c r="LDR77" s="1224"/>
      <c r="LDS77" s="1224"/>
      <c r="LDT77" s="1224"/>
      <c r="LDU77" s="1224"/>
      <c r="LDV77" s="1224"/>
      <c r="LDW77" s="1224"/>
      <c r="LDX77" s="1224"/>
      <c r="LDY77" s="1224"/>
      <c r="LDZ77" s="1224"/>
      <c r="LEA77" s="1224"/>
      <c r="LEB77" s="1224"/>
      <c r="LEC77" s="1224"/>
      <c r="LED77" s="1224"/>
      <c r="LEE77" s="1224"/>
      <c r="LEF77" s="1224"/>
      <c r="LEG77" s="1224"/>
      <c r="LEH77" s="1224"/>
      <c r="LEI77" s="1224"/>
      <c r="LEJ77" s="1224"/>
      <c r="LEK77" s="1224"/>
      <c r="LEL77" s="1224"/>
      <c r="LEM77" s="1224"/>
      <c r="LEN77" s="1224"/>
      <c r="LEO77" s="1224"/>
      <c r="LEP77" s="1224"/>
      <c r="LEQ77" s="1224"/>
      <c r="LER77" s="1224"/>
      <c r="LES77" s="1224"/>
      <c r="LET77" s="1224"/>
      <c r="LEU77" s="1224"/>
      <c r="LEV77" s="1224"/>
      <c r="LEW77" s="1224"/>
      <c r="LEX77" s="1224"/>
      <c r="LEY77" s="1224"/>
      <c r="LEZ77" s="1224"/>
      <c r="LFA77" s="1224"/>
      <c r="LFB77" s="1224"/>
      <c r="LFC77" s="1224"/>
      <c r="LFD77" s="1224"/>
      <c r="LFE77" s="1224"/>
      <c r="LFF77" s="1224"/>
      <c r="LFG77" s="1224"/>
      <c r="LFH77" s="1224"/>
      <c r="LFI77" s="1224"/>
      <c r="LFJ77" s="1224"/>
      <c r="LFK77" s="1224"/>
      <c r="LFL77" s="1224"/>
      <c r="LFM77" s="1224"/>
      <c r="LFN77" s="1224"/>
      <c r="LFO77" s="1224"/>
      <c r="LFP77" s="1224"/>
      <c r="LFQ77" s="1224"/>
      <c r="LFR77" s="1224"/>
      <c r="LFS77" s="1224"/>
      <c r="LFT77" s="1224"/>
      <c r="LFU77" s="1224"/>
      <c r="LFV77" s="1224"/>
      <c r="LFW77" s="1224"/>
      <c r="LFX77" s="1224"/>
      <c r="LFY77" s="1224"/>
      <c r="LFZ77" s="1224"/>
      <c r="LGA77" s="1224"/>
      <c r="LGB77" s="1224"/>
      <c r="LGC77" s="1224"/>
      <c r="LGD77" s="1224"/>
      <c r="LGE77" s="1224"/>
      <c r="LGF77" s="1224"/>
      <c r="LGG77" s="1224"/>
      <c r="LGH77" s="1224"/>
      <c r="LGI77" s="1224"/>
      <c r="LGJ77" s="1224"/>
      <c r="LGK77" s="1224"/>
      <c r="LGL77" s="1224"/>
      <c r="LGM77" s="1224"/>
      <c r="LGN77" s="1224"/>
      <c r="LGO77" s="1224"/>
      <c r="LGP77" s="1224"/>
      <c r="LGQ77" s="1224"/>
      <c r="LGR77" s="1224"/>
      <c r="LGS77" s="1224"/>
      <c r="LGT77" s="1224"/>
      <c r="LGU77" s="1224"/>
      <c r="LGV77" s="1224"/>
      <c r="LGW77" s="1224"/>
      <c r="LGX77" s="1224"/>
      <c r="LGY77" s="1224"/>
      <c r="LGZ77" s="1224"/>
      <c r="LHA77" s="1224"/>
      <c r="LHB77" s="1224"/>
      <c r="LHC77" s="1224"/>
      <c r="LHD77" s="1224"/>
      <c r="LHE77" s="1224"/>
      <c r="LHF77" s="1224"/>
      <c r="LHG77" s="1224"/>
      <c r="LHH77" s="1224"/>
      <c r="LHI77" s="1224"/>
      <c r="LHJ77" s="1224"/>
      <c r="LHK77" s="1224"/>
      <c r="LHL77" s="1224"/>
      <c r="LHM77" s="1224"/>
      <c r="LHN77" s="1224"/>
      <c r="LHO77" s="1224"/>
      <c r="LHP77" s="1224"/>
      <c r="LHQ77" s="1224"/>
      <c r="LHR77" s="1224"/>
      <c r="LHS77" s="1224"/>
      <c r="LHT77" s="1224"/>
      <c r="LHU77" s="1224"/>
      <c r="LHV77" s="1224"/>
      <c r="LHW77" s="1224"/>
      <c r="LHX77" s="1224"/>
      <c r="LHY77" s="1224"/>
      <c r="LHZ77" s="1224"/>
      <c r="LIA77" s="1224"/>
      <c r="LIB77" s="1224"/>
      <c r="LIC77" s="1224"/>
      <c r="LID77" s="1224"/>
      <c r="LIE77" s="1224"/>
      <c r="LIF77" s="1224"/>
      <c r="LIG77" s="1224"/>
      <c r="LIH77" s="1224"/>
      <c r="LII77" s="1224"/>
      <c r="LIJ77" s="1224"/>
      <c r="LIK77" s="1224"/>
      <c r="LIL77" s="1224"/>
      <c r="LIM77" s="1224"/>
      <c r="LIN77" s="1224"/>
      <c r="LIO77" s="1224"/>
      <c r="LIP77" s="1224"/>
      <c r="LIQ77" s="1224"/>
      <c r="LIR77" s="1224"/>
      <c r="LIS77" s="1224"/>
      <c r="LIT77" s="1224"/>
      <c r="LIU77" s="1224"/>
      <c r="LIV77" s="1224"/>
      <c r="LIW77" s="1224"/>
      <c r="LIX77" s="1224"/>
      <c r="LIY77" s="1224"/>
      <c r="LIZ77" s="1224"/>
      <c r="LJA77" s="1224"/>
      <c r="LJB77" s="1224"/>
      <c r="LJC77" s="1224"/>
      <c r="LJD77" s="1224"/>
      <c r="LJE77" s="1224"/>
      <c r="LJF77" s="1224"/>
      <c r="LJG77" s="1224"/>
      <c r="LJH77" s="1224"/>
      <c r="LJI77" s="1224"/>
      <c r="LJJ77" s="1224"/>
      <c r="LJK77" s="1224"/>
      <c r="LJL77" s="1224"/>
      <c r="LJM77" s="1224"/>
      <c r="LJN77" s="1224"/>
      <c r="LJO77" s="1224"/>
      <c r="LJP77" s="1224"/>
      <c r="LJQ77" s="1224"/>
      <c r="LJR77" s="1224"/>
      <c r="LJS77" s="1224"/>
      <c r="LJT77" s="1224"/>
      <c r="LJU77" s="1224"/>
      <c r="LJV77" s="1224"/>
      <c r="LJW77" s="1224"/>
      <c r="LJX77" s="1224"/>
      <c r="LJY77" s="1224"/>
      <c r="LJZ77" s="1224"/>
      <c r="LKA77" s="1224"/>
      <c r="LKB77" s="1224"/>
      <c r="LKC77" s="1224"/>
      <c r="LKD77" s="1224"/>
      <c r="LKE77" s="1224"/>
      <c r="LKF77" s="1224"/>
      <c r="LKG77" s="1224"/>
      <c r="LKH77" s="1224"/>
      <c r="LKI77" s="1224"/>
      <c r="LKJ77" s="1224"/>
      <c r="LKK77" s="1224"/>
      <c r="LKL77" s="1224"/>
      <c r="LKM77" s="1224"/>
      <c r="LKN77" s="1224"/>
      <c r="LKO77" s="1224"/>
      <c r="LKP77" s="1224"/>
      <c r="LKQ77" s="1224"/>
      <c r="LKR77" s="1224"/>
      <c r="LKS77" s="1224"/>
      <c r="LKT77" s="1224"/>
      <c r="LKU77" s="1224"/>
      <c r="LKV77" s="1224"/>
      <c r="LKW77" s="1224"/>
      <c r="LKX77" s="1224"/>
      <c r="LKY77" s="1224"/>
      <c r="LKZ77" s="1224"/>
      <c r="LLA77" s="1224"/>
      <c r="LLB77" s="1224"/>
      <c r="LLC77" s="1224"/>
      <c r="LLD77" s="1224"/>
      <c r="LLE77" s="1224"/>
      <c r="LLF77" s="1224"/>
      <c r="LLG77" s="1224"/>
      <c r="LLH77" s="1224"/>
      <c r="LLI77" s="1224"/>
      <c r="LLJ77" s="1224"/>
      <c r="LLK77" s="1224"/>
      <c r="LLL77" s="1224"/>
      <c r="LLM77" s="1224"/>
      <c r="LLN77" s="1224"/>
      <c r="LLO77" s="1224"/>
      <c r="LLP77" s="1224"/>
      <c r="LLQ77" s="1224"/>
      <c r="LLR77" s="1224"/>
      <c r="LLS77" s="1224"/>
      <c r="LLT77" s="1224"/>
      <c r="LLU77" s="1224"/>
      <c r="LLV77" s="1224"/>
      <c r="LLW77" s="1224"/>
      <c r="LLX77" s="1224"/>
      <c r="LLY77" s="1224"/>
      <c r="LLZ77" s="1224"/>
      <c r="LMA77" s="1224"/>
      <c r="LMB77" s="1224"/>
      <c r="LMC77" s="1224"/>
      <c r="LMD77" s="1224"/>
      <c r="LME77" s="1224"/>
      <c r="LMF77" s="1224"/>
      <c r="LMG77" s="1224"/>
      <c r="LMH77" s="1224"/>
      <c r="LMI77" s="1224"/>
      <c r="LMJ77" s="1224"/>
      <c r="LMK77" s="1224"/>
      <c r="LML77" s="1224"/>
      <c r="LMM77" s="1224"/>
      <c r="LMN77" s="1224"/>
      <c r="LMO77" s="1224"/>
      <c r="LMP77" s="1224"/>
      <c r="LMQ77" s="1224"/>
      <c r="LMR77" s="1224"/>
      <c r="LMS77" s="1224"/>
      <c r="LMT77" s="1224"/>
      <c r="LMU77" s="1224"/>
      <c r="LMV77" s="1224"/>
      <c r="LMW77" s="1224"/>
      <c r="LMX77" s="1224"/>
      <c r="LMY77" s="1224"/>
      <c r="LMZ77" s="1224"/>
      <c r="LNA77" s="1224"/>
      <c r="LNB77" s="1224"/>
      <c r="LNC77" s="1224"/>
      <c r="LND77" s="1224"/>
      <c r="LNE77" s="1224"/>
      <c r="LNF77" s="1224"/>
      <c r="LNG77" s="1224"/>
      <c r="LNH77" s="1224"/>
      <c r="LNI77" s="1224"/>
      <c r="LNJ77" s="1224"/>
      <c r="LNK77" s="1224"/>
      <c r="LNL77" s="1224"/>
      <c r="LNM77" s="1224"/>
      <c r="LNN77" s="1224"/>
      <c r="LNO77" s="1224"/>
      <c r="LNP77" s="1224"/>
      <c r="LNQ77" s="1224"/>
      <c r="LNR77" s="1224"/>
      <c r="LNS77" s="1224"/>
      <c r="LNT77" s="1224"/>
      <c r="LNU77" s="1224"/>
      <c r="LNV77" s="1224"/>
      <c r="LNW77" s="1224"/>
      <c r="LNX77" s="1224"/>
      <c r="LNY77" s="1224"/>
      <c r="LNZ77" s="1224"/>
      <c r="LOA77" s="1224"/>
      <c r="LOB77" s="1224"/>
      <c r="LOC77" s="1224"/>
      <c r="LOD77" s="1224"/>
      <c r="LOE77" s="1224"/>
      <c r="LOF77" s="1224"/>
      <c r="LOG77" s="1224"/>
      <c r="LOH77" s="1224"/>
      <c r="LOI77" s="1224"/>
      <c r="LOJ77" s="1224"/>
      <c r="LOK77" s="1224"/>
      <c r="LOL77" s="1224"/>
      <c r="LOM77" s="1224"/>
      <c r="LON77" s="1224"/>
      <c r="LOO77" s="1224"/>
      <c r="LOP77" s="1224"/>
      <c r="LOQ77" s="1224"/>
      <c r="LOR77" s="1224"/>
      <c r="LOS77" s="1224"/>
      <c r="LOT77" s="1224"/>
      <c r="LOU77" s="1224"/>
      <c r="LOV77" s="1224"/>
      <c r="LOW77" s="1224"/>
      <c r="LOX77" s="1224"/>
      <c r="LOY77" s="1224"/>
      <c r="LOZ77" s="1224"/>
      <c r="LPA77" s="1224"/>
      <c r="LPB77" s="1224"/>
      <c r="LPC77" s="1224"/>
      <c r="LPD77" s="1224"/>
      <c r="LPE77" s="1224"/>
      <c r="LPF77" s="1224"/>
      <c r="LPG77" s="1224"/>
      <c r="LPH77" s="1224"/>
      <c r="LPI77" s="1224"/>
      <c r="LPJ77" s="1224"/>
      <c r="LPK77" s="1224"/>
      <c r="LPL77" s="1224"/>
      <c r="LPM77" s="1224"/>
      <c r="LPN77" s="1224"/>
      <c r="LPO77" s="1224"/>
      <c r="LPP77" s="1224"/>
      <c r="LPQ77" s="1224"/>
      <c r="LPR77" s="1224"/>
      <c r="LPS77" s="1224"/>
      <c r="LPT77" s="1224"/>
      <c r="LPU77" s="1224"/>
      <c r="LPV77" s="1224"/>
      <c r="LPW77" s="1224"/>
      <c r="LPX77" s="1224"/>
      <c r="LPY77" s="1224"/>
      <c r="LPZ77" s="1224"/>
      <c r="LQA77" s="1224"/>
      <c r="LQB77" s="1224"/>
      <c r="LQC77" s="1224"/>
      <c r="LQD77" s="1224"/>
      <c r="LQE77" s="1224"/>
      <c r="LQF77" s="1224"/>
      <c r="LQG77" s="1224"/>
      <c r="LQH77" s="1224"/>
      <c r="LQI77" s="1224"/>
      <c r="LQJ77" s="1224"/>
      <c r="LQK77" s="1224"/>
      <c r="LQL77" s="1224"/>
      <c r="LQM77" s="1224"/>
      <c r="LQN77" s="1224"/>
      <c r="LQO77" s="1224"/>
      <c r="LQP77" s="1224"/>
      <c r="LQQ77" s="1224"/>
      <c r="LQR77" s="1224"/>
      <c r="LQS77" s="1224"/>
      <c r="LQT77" s="1224"/>
      <c r="LQU77" s="1224"/>
      <c r="LQV77" s="1224"/>
      <c r="LQW77" s="1224"/>
      <c r="LQX77" s="1224"/>
      <c r="LQY77" s="1224"/>
      <c r="LQZ77" s="1224"/>
      <c r="LRA77" s="1224"/>
      <c r="LRB77" s="1224"/>
      <c r="LRC77" s="1224"/>
      <c r="LRD77" s="1224"/>
      <c r="LRE77" s="1224"/>
      <c r="LRF77" s="1224"/>
      <c r="LRG77" s="1224"/>
      <c r="LRH77" s="1224"/>
      <c r="LRI77" s="1224"/>
      <c r="LRJ77" s="1224"/>
      <c r="LRK77" s="1224"/>
      <c r="LRL77" s="1224"/>
      <c r="LRM77" s="1224"/>
      <c r="LRN77" s="1224"/>
      <c r="LRO77" s="1224"/>
      <c r="LRP77" s="1224"/>
      <c r="LRQ77" s="1224"/>
      <c r="LRR77" s="1224"/>
      <c r="LRS77" s="1224"/>
      <c r="LRT77" s="1224"/>
      <c r="LRU77" s="1224"/>
      <c r="LRV77" s="1224"/>
      <c r="LRW77" s="1224"/>
      <c r="LRX77" s="1224"/>
      <c r="LRY77" s="1224"/>
      <c r="LRZ77" s="1224"/>
      <c r="LSA77" s="1224"/>
      <c r="LSB77" s="1224"/>
      <c r="LSC77" s="1224"/>
      <c r="LSD77" s="1224"/>
      <c r="LSE77" s="1224"/>
      <c r="LSF77" s="1224"/>
      <c r="LSG77" s="1224"/>
      <c r="LSH77" s="1224"/>
      <c r="LSI77" s="1224"/>
      <c r="LSJ77" s="1224"/>
      <c r="LSK77" s="1224"/>
      <c r="LSL77" s="1224"/>
      <c r="LSM77" s="1224"/>
      <c r="LSN77" s="1224"/>
      <c r="LSO77" s="1224"/>
      <c r="LSP77" s="1224"/>
      <c r="LSQ77" s="1224"/>
      <c r="LSR77" s="1224"/>
      <c r="LSS77" s="1224"/>
      <c r="LST77" s="1224"/>
      <c r="LSU77" s="1224"/>
      <c r="LSV77" s="1224"/>
      <c r="LSW77" s="1224"/>
      <c r="LSX77" s="1224"/>
      <c r="LSY77" s="1224"/>
      <c r="LSZ77" s="1224"/>
      <c r="LTA77" s="1224"/>
      <c r="LTB77" s="1224"/>
      <c r="LTC77" s="1224"/>
      <c r="LTD77" s="1224"/>
      <c r="LTE77" s="1224"/>
      <c r="LTF77" s="1224"/>
      <c r="LTG77" s="1224"/>
      <c r="LTH77" s="1224"/>
      <c r="LTI77" s="1224"/>
      <c r="LTJ77" s="1224"/>
      <c r="LTK77" s="1224"/>
      <c r="LTL77" s="1224"/>
      <c r="LTM77" s="1224"/>
      <c r="LTN77" s="1224"/>
      <c r="LTO77" s="1224"/>
      <c r="LTP77" s="1224"/>
      <c r="LTQ77" s="1224"/>
      <c r="LTR77" s="1224"/>
      <c r="LTS77" s="1224"/>
      <c r="LTT77" s="1224"/>
      <c r="LTU77" s="1224"/>
      <c r="LTV77" s="1224"/>
      <c r="LTW77" s="1224"/>
      <c r="LTX77" s="1224"/>
      <c r="LTY77" s="1224"/>
      <c r="LTZ77" s="1224"/>
      <c r="LUA77" s="1224"/>
      <c r="LUB77" s="1224"/>
      <c r="LUC77" s="1224"/>
      <c r="LUD77" s="1224"/>
      <c r="LUE77" s="1224"/>
      <c r="LUF77" s="1224"/>
      <c r="LUG77" s="1224"/>
      <c r="LUH77" s="1224"/>
      <c r="LUI77" s="1224"/>
      <c r="LUJ77" s="1224"/>
      <c r="LUK77" s="1224"/>
      <c r="LUL77" s="1224"/>
      <c r="LUM77" s="1224"/>
      <c r="LUN77" s="1224"/>
      <c r="LUO77" s="1224"/>
      <c r="LUP77" s="1224"/>
      <c r="LUQ77" s="1224"/>
      <c r="LUR77" s="1224"/>
      <c r="LUS77" s="1224"/>
      <c r="LUT77" s="1224"/>
      <c r="LUU77" s="1224"/>
      <c r="LUV77" s="1224"/>
      <c r="LUW77" s="1224"/>
      <c r="LUX77" s="1224"/>
      <c r="LUY77" s="1224"/>
      <c r="LUZ77" s="1224"/>
      <c r="LVA77" s="1224"/>
      <c r="LVB77" s="1224"/>
      <c r="LVC77" s="1224"/>
      <c r="LVD77" s="1224"/>
      <c r="LVE77" s="1224"/>
      <c r="LVF77" s="1224"/>
      <c r="LVG77" s="1224"/>
      <c r="LVH77" s="1224"/>
      <c r="LVI77" s="1224"/>
      <c r="LVJ77" s="1224"/>
      <c r="LVK77" s="1224"/>
      <c r="LVL77" s="1224"/>
      <c r="LVM77" s="1224"/>
      <c r="LVN77" s="1224"/>
      <c r="LVO77" s="1224"/>
      <c r="LVP77" s="1224"/>
      <c r="LVQ77" s="1224"/>
      <c r="LVR77" s="1224"/>
      <c r="LVS77" s="1224"/>
      <c r="LVT77" s="1224"/>
      <c r="LVU77" s="1224"/>
      <c r="LVV77" s="1224"/>
      <c r="LVW77" s="1224"/>
      <c r="LVX77" s="1224"/>
      <c r="LVY77" s="1224"/>
      <c r="LVZ77" s="1224"/>
      <c r="LWA77" s="1224"/>
      <c r="LWB77" s="1224"/>
      <c r="LWC77" s="1224"/>
      <c r="LWD77" s="1224"/>
      <c r="LWE77" s="1224"/>
      <c r="LWF77" s="1224"/>
      <c r="LWG77" s="1224"/>
      <c r="LWH77" s="1224"/>
      <c r="LWI77" s="1224"/>
      <c r="LWJ77" s="1224"/>
      <c r="LWK77" s="1224"/>
      <c r="LWL77" s="1224"/>
      <c r="LWM77" s="1224"/>
      <c r="LWN77" s="1224"/>
      <c r="LWO77" s="1224"/>
      <c r="LWP77" s="1224"/>
      <c r="LWQ77" s="1224"/>
      <c r="LWR77" s="1224"/>
      <c r="LWS77" s="1224"/>
      <c r="LWT77" s="1224"/>
      <c r="LWU77" s="1224"/>
      <c r="LWV77" s="1224"/>
      <c r="LWW77" s="1224"/>
      <c r="LWX77" s="1224"/>
      <c r="LWY77" s="1224"/>
      <c r="LWZ77" s="1224"/>
      <c r="LXA77" s="1224"/>
      <c r="LXB77" s="1224"/>
      <c r="LXC77" s="1224"/>
      <c r="LXD77" s="1224"/>
      <c r="LXE77" s="1224"/>
      <c r="LXF77" s="1224"/>
      <c r="LXG77" s="1224"/>
      <c r="LXH77" s="1224"/>
      <c r="LXI77" s="1224"/>
      <c r="LXJ77" s="1224"/>
      <c r="LXK77" s="1224"/>
      <c r="LXL77" s="1224"/>
      <c r="LXM77" s="1224"/>
      <c r="LXN77" s="1224"/>
      <c r="LXO77" s="1224"/>
      <c r="LXP77" s="1224"/>
      <c r="LXQ77" s="1224"/>
      <c r="LXR77" s="1224"/>
      <c r="LXS77" s="1224"/>
      <c r="LXT77" s="1224"/>
      <c r="LXU77" s="1224"/>
      <c r="LXV77" s="1224"/>
      <c r="LXW77" s="1224"/>
      <c r="LXX77" s="1224"/>
      <c r="LXY77" s="1224"/>
      <c r="LXZ77" s="1224"/>
      <c r="LYA77" s="1224"/>
      <c r="LYB77" s="1224"/>
      <c r="LYC77" s="1224"/>
      <c r="LYD77" s="1224"/>
      <c r="LYE77" s="1224"/>
      <c r="LYF77" s="1224"/>
      <c r="LYG77" s="1224"/>
      <c r="LYH77" s="1224"/>
      <c r="LYI77" s="1224"/>
      <c r="LYJ77" s="1224"/>
      <c r="LYK77" s="1224"/>
      <c r="LYL77" s="1224"/>
      <c r="LYM77" s="1224"/>
      <c r="LYN77" s="1224"/>
      <c r="LYO77" s="1224"/>
      <c r="LYP77" s="1224"/>
      <c r="LYQ77" s="1224"/>
      <c r="LYR77" s="1224"/>
      <c r="LYS77" s="1224"/>
      <c r="LYT77" s="1224"/>
      <c r="LYU77" s="1224"/>
      <c r="LYV77" s="1224"/>
      <c r="LYW77" s="1224"/>
      <c r="LYX77" s="1224"/>
      <c r="LYY77" s="1224"/>
      <c r="LYZ77" s="1224"/>
      <c r="LZA77" s="1224"/>
      <c r="LZB77" s="1224"/>
      <c r="LZC77" s="1224"/>
      <c r="LZD77" s="1224"/>
      <c r="LZE77" s="1224"/>
      <c r="LZF77" s="1224"/>
      <c r="LZG77" s="1224"/>
      <c r="LZH77" s="1224"/>
      <c r="LZI77" s="1224"/>
      <c r="LZJ77" s="1224"/>
      <c r="LZK77" s="1224"/>
      <c r="LZL77" s="1224"/>
      <c r="LZM77" s="1224"/>
      <c r="LZN77" s="1224"/>
      <c r="LZO77" s="1224"/>
      <c r="LZP77" s="1224"/>
      <c r="LZQ77" s="1224"/>
      <c r="LZR77" s="1224"/>
      <c r="LZS77" s="1224"/>
      <c r="LZT77" s="1224"/>
      <c r="LZU77" s="1224"/>
      <c r="LZV77" s="1224"/>
      <c r="LZW77" s="1224"/>
      <c r="LZX77" s="1224"/>
      <c r="LZY77" s="1224"/>
      <c r="LZZ77" s="1224"/>
      <c r="MAA77" s="1224"/>
      <c r="MAB77" s="1224"/>
      <c r="MAC77" s="1224"/>
      <c r="MAD77" s="1224"/>
      <c r="MAE77" s="1224"/>
      <c r="MAF77" s="1224"/>
      <c r="MAG77" s="1224"/>
      <c r="MAH77" s="1224"/>
      <c r="MAI77" s="1224"/>
      <c r="MAJ77" s="1224"/>
      <c r="MAK77" s="1224"/>
      <c r="MAL77" s="1224"/>
      <c r="MAM77" s="1224"/>
      <c r="MAN77" s="1224"/>
      <c r="MAO77" s="1224"/>
      <c r="MAP77" s="1224"/>
      <c r="MAQ77" s="1224"/>
      <c r="MAR77" s="1224"/>
      <c r="MAS77" s="1224"/>
      <c r="MAT77" s="1224"/>
      <c r="MAU77" s="1224"/>
      <c r="MAV77" s="1224"/>
      <c r="MAW77" s="1224"/>
      <c r="MAX77" s="1224"/>
      <c r="MAY77" s="1224"/>
      <c r="MAZ77" s="1224"/>
      <c r="MBA77" s="1224"/>
      <c r="MBB77" s="1224"/>
      <c r="MBC77" s="1224"/>
      <c r="MBD77" s="1224"/>
      <c r="MBE77" s="1224"/>
      <c r="MBF77" s="1224"/>
      <c r="MBG77" s="1224"/>
      <c r="MBH77" s="1224"/>
      <c r="MBI77" s="1224"/>
      <c r="MBJ77" s="1224"/>
      <c r="MBK77" s="1224"/>
      <c r="MBL77" s="1224"/>
      <c r="MBM77" s="1224"/>
      <c r="MBN77" s="1224"/>
      <c r="MBO77" s="1224"/>
      <c r="MBP77" s="1224"/>
      <c r="MBQ77" s="1224"/>
      <c r="MBR77" s="1224"/>
      <c r="MBS77" s="1224"/>
      <c r="MBT77" s="1224"/>
      <c r="MBU77" s="1224"/>
      <c r="MBV77" s="1224"/>
      <c r="MBW77" s="1224"/>
      <c r="MBX77" s="1224"/>
      <c r="MBY77" s="1224"/>
      <c r="MBZ77" s="1224"/>
      <c r="MCA77" s="1224"/>
      <c r="MCB77" s="1224"/>
      <c r="MCC77" s="1224"/>
      <c r="MCD77" s="1224"/>
      <c r="MCE77" s="1224"/>
      <c r="MCF77" s="1224"/>
      <c r="MCG77" s="1224"/>
      <c r="MCH77" s="1224"/>
      <c r="MCI77" s="1224"/>
      <c r="MCJ77" s="1224"/>
      <c r="MCK77" s="1224"/>
      <c r="MCL77" s="1224"/>
      <c r="MCM77" s="1224"/>
      <c r="MCN77" s="1224"/>
      <c r="MCO77" s="1224"/>
      <c r="MCP77" s="1224"/>
      <c r="MCQ77" s="1224"/>
      <c r="MCR77" s="1224"/>
      <c r="MCS77" s="1224"/>
      <c r="MCT77" s="1224"/>
      <c r="MCU77" s="1224"/>
      <c r="MCV77" s="1224"/>
      <c r="MCW77" s="1224"/>
      <c r="MCX77" s="1224"/>
      <c r="MCY77" s="1224"/>
      <c r="MCZ77" s="1224"/>
      <c r="MDA77" s="1224"/>
      <c r="MDB77" s="1224"/>
      <c r="MDC77" s="1224"/>
      <c r="MDD77" s="1224"/>
      <c r="MDE77" s="1224"/>
      <c r="MDF77" s="1224"/>
      <c r="MDG77" s="1224"/>
      <c r="MDH77" s="1224"/>
      <c r="MDI77" s="1224"/>
      <c r="MDJ77" s="1224"/>
      <c r="MDK77" s="1224"/>
      <c r="MDL77" s="1224"/>
      <c r="MDM77" s="1224"/>
      <c r="MDN77" s="1224"/>
      <c r="MDO77" s="1224"/>
      <c r="MDP77" s="1224"/>
      <c r="MDQ77" s="1224"/>
      <c r="MDR77" s="1224"/>
      <c r="MDS77" s="1224"/>
      <c r="MDT77" s="1224"/>
      <c r="MDU77" s="1224"/>
      <c r="MDV77" s="1224"/>
      <c r="MDW77" s="1224"/>
      <c r="MDX77" s="1224"/>
      <c r="MDY77" s="1224"/>
      <c r="MDZ77" s="1224"/>
      <c r="MEA77" s="1224"/>
      <c r="MEB77" s="1224"/>
      <c r="MEC77" s="1224"/>
      <c r="MED77" s="1224"/>
      <c r="MEE77" s="1224"/>
      <c r="MEF77" s="1224"/>
      <c r="MEG77" s="1224"/>
      <c r="MEH77" s="1224"/>
      <c r="MEI77" s="1224"/>
      <c r="MEJ77" s="1224"/>
      <c r="MEK77" s="1224"/>
      <c r="MEL77" s="1224"/>
      <c r="MEM77" s="1224"/>
      <c r="MEN77" s="1224"/>
      <c r="MEO77" s="1224"/>
      <c r="MEP77" s="1224"/>
      <c r="MEQ77" s="1224"/>
      <c r="MER77" s="1224"/>
      <c r="MES77" s="1224"/>
      <c r="MET77" s="1224"/>
      <c r="MEU77" s="1224"/>
      <c r="MEV77" s="1224"/>
      <c r="MEW77" s="1224"/>
      <c r="MEX77" s="1224"/>
      <c r="MEY77" s="1224"/>
      <c r="MEZ77" s="1224"/>
      <c r="MFA77" s="1224"/>
      <c r="MFB77" s="1224"/>
      <c r="MFC77" s="1224"/>
      <c r="MFD77" s="1224"/>
      <c r="MFE77" s="1224"/>
      <c r="MFF77" s="1224"/>
      <c r="MFG77" s="1224"/>
      <c r="MFH77" s="1224"/>
      <c r="MFI77" s="1224"/>
      <c r="MFJ77" s="1224"/>
      <c r="MFK77" s="1224"/>
      <c r="MFL77" s="1224"/>
      <c r="MFM77" s="1224"/>
      <c r="MFN77" s="1224"/>
      <c r="MFO77" s="1224"/>
      <c r="MFP77" s="1224"/>
      <c r="MFQ77" s="1224"/>
      <c r="MFR77" s="1224"/>
      <c r="MFS77" s="1224"/>
      <c r="MFT77" s="1224"/>
      <c r="MFU77" s="1224"/>
      <c r="MFV77" s="1224"/>
      <c r="MFW77" s="1224"/>
      <c r="MFX77" s="1224"/>
      <c r="MFY77" s="1224"/>
      <c r="MFZ77" s="1224"/>
      <c r="MGA77" s="1224"/>
      <c r="MGB77" s="1224"/>
      <c r="MGC77" s="1224"/>
      <c r="MGD77" s="1224"/>
      <c r="MGE77" s="1224"/>
      <c r="MGF77" s="1224"/>
      <c r="MGG77" s="1224"/>
      <c r="MGH77" s="1224"/>
      <c r="MGI77" s="1224"/>
      <c r="MGJ77" s="1224"/>
      <c r="MGK77" s="1224"/>
      <c r="MGL77" s="1224"/>
      <c r="MGM77" s="1224"/>
      <c r="MGN77" s="1224"/>
      <c r="MGO77" s="1224"/>
      <c r="MGP77" s="1224"/>
      <c r="MGQ77" s="1224"/>
      <c r="MGR77" s="1224"/>
      <c r="MGS77" s="1224"/>
      <c r="MGT77" s="1224"/>
      <c r="MGU77" s="1224"/>
      <c r="MGV77" s="1224"/>
      <c r="MGW77" s="1224"/>
      <c r="MGX77" s="1224"/>
      <c r="MGY77" s="1224"/>
      <c r="MGZ77" s="1224"/>
      <c r="MHA77" s="1224"/>
      <c r="MHB77" s="1224"/>
      <c r="MHC77" s="1224"/>
      <c r="MHD77" s="1224"/>
      <c r="MHE77" s="1224"/>
      <c r="MHF77" s="1224"/>
      <c r="MHG77" s="1224"/>
      <c r="MHH77" s="1224"/>
      <c r="MHI77" s="1224"/>
      <c r="MHJ77" s="1224"/>
      <c r="MHK77" s="1224"/>
      <c r="MHL77" s="1224"/>
      <c r="MHM77" s="1224"/>
      <c r="MHN77" s="1224"/>
      <c r="MHO77" s="1224"/>
      <c r="MHP77" s="1224"/>
      <c r="MHQ77" s="1224"/>
      <c r="MHR77" s="1224"/>
      <c r="MHS77" s="1224"/>
      <c r="MHT77" s="1224"/>
      <c r="MHU77" s="1224"/>
      <c r="MHV77" s="1224"/>
      <c r="MHW77" s="1224"/>
      <c r="MHX77" s="1224"/>
      <c r="MHY77" s="1224"/>
      <c r="MHZ77" s="1224"/>
      <c r="MIA77" s="1224"/>
      <c r="MIB77" s="1224"/>
      <c r="MIC77" s="1224"/>
      <c r="MID77" s="1224"/>
      <c r="MIE77" s="1224"/>
      <c r="MIF77" s="1224"/>
      <c r="MIG77" s="1224"/>
      <c r="MIH77" s="1224"/>
      <c r="MII77" s="1224"/>
      <c r="MIJ77" s="1224"/>
      <c r="MIK77" s="1224"/>
      <c r="MIL77" s="1224"/>
      <c r="MIM77" s="1224"/>
      <c r="MIN77" s="1224"/>
      <c r="MIO77" s="1224"/>
      <c r="MIP77" s="1224"/>
      <c r="MIQ77" s="1224"/>
      <c r="MIR77" s="1224"/>
      <c r="MIS77" s="1224"/>
      <c r="MIT77" s="1224"/>
      <c r="MIU77" s="1224"/>
      <c r="MIV77" s="1224"/>
      <c r="MIW77" s="1224"/>
      <c r="MIX77" s="1224"/>
      <c r="MIY77" s="1224"/>
      <c r="MIZ77" s="1224"/>
      <c r="MJA77" s="1224"/>
      <c r="MJB77" s="1224"/>
      <c r="MJC77" s="1224"/>
      <c r="MJD77" s="1224"/>
      <c r="MJE77" s="1224"/>
      <c r="MJF77" s="1224"/>
      <c r="MJG77" s="1224"/>
      <c r="MJH77" s="1224"/>
      <c r="MJI77" s="1224"/>
      <c r="MJJ77" s="1224"/>
      <c r="MJK77" s="1224"/>
      <c r="MJL77" s="1224"/>
      <c r="MJM77" s="1224"/>
      <c r="MJN77" s="1224"/>
      <c r="MJO77" s="1224"/>
      <c r="MJP77" s="1224"/>
      <c r="MJQ77" s="1224"/>
      <c r="MJR77" s="1224"/>
      <c r="MJS77" s="1224"/>
      <c r="MJT77" s="1224"/>
      <c r="MJU77" s="1224"/>
      <c r="MJV77" s="1224"/>
      <c r="MJW77" s="1224"/>
      <c r="MJX77" s="1224"/>
      <c r="MJY77" s="1224"/>
      <c r="MJZ77" s="1224"/>
      <c r="MKA77" s="1224"/>
      <c r="MKB77" s="1224"/>
      <c r="MKC77" s="1224"/>
      <c r="MKD77" s="1224"/>
      <c r="MKE77" s="1224"/>
      <c r="MKF77" s="1224"/>
      <c r="MKG77" s="1224"/>
      <c r="MKH77" s="1224"/>
      <c r="MKI77" s="1224"/>
      <c r="MKJ77" s="1224"/>
      <c r="MKK77" s="1224"/>
      <c r="MKL77" s="1224"/>
      <c r="MKM77" s="1224"/>
      <c r="MKN77" s="1224"/>
      <c r="MKO77" s="1224"/>
      <c r="MKP77" s="1224"/>
      <c r="MKQ77" s="1224"/>
      <c r="MKR77" s="1224"/>
      <c r="MKS77" s="1224"/>
      <c r="MKT77" s="1224"/>
      <c r="MKU77" s="1224"/>
      <c r="MKV77" s="1224"/>
      <c r="MKW77" s="1224"/>
      <c r="MKX77" s="1224"/>
      <c r="MKY77" s="1224"/>
      <c r="MKZ77" s="1224"/>
      <c r="MLA77" s="1224"/>
      <c r="MLB77" s="1224"/>
      <c r="MLC77" s="1224"/>
      <c r="MLD77" s="1224"/>
      <c r="MLE77" s="1224"/>
      <c r="MLF77" s="1224"/>
      <c r="MLG77" s="1224"/>
      <c r="MLH77" s="1224"/>
      <c r="MLI77" s="1224"/>
      <c r="MLJ77" s="1224"/>
      <c r="MLK77" s="1224"/>
      <c r="MLL77" s="1224"/>
      <c r="MLM77" s="1224"/>
      <c r="MLN77" s="1224"/>
      <c r="MLO77" s="1224"/>
      <c r="MLP77" s="1224"/>
      <c r="MLQ77" s="1224"/>
      <c r="MLR77" s="1224"/>
      <c r="MLS77" s="1224"/>
      <c r="MLT77" s="1224"/>
      <c r="MLU77" s="1224"/>
      <c r="MLV77" s="1224"/>
      <c r="MLW77" s="1224"/>
      <c r="MLX77" s="1224"/>
      <c r="MLY77" s="1224"/>
      <c r="MLZ77" s="1224"/>
      <c r="MMA77" s="1224"/>
      <c r="MMB77" s="1224"/>
      <c r="MMC77" s="1224"/>
      <c r="MMD77" s="1224"/>
      <c r="MME77" s="1224"/>
      <c r="MMF77" s="1224"/>
      <c r="MMG77" s="1224"/>
      <c r="MMH77" s="1224"/>
      <c r="MMI77" s="1224"/>
      <c r="MMJ77" s="1224"/>
      <c r="MMK77" s="1224"/>
      <c r="MML77" s="1224"/>
      <c r="MMM77" s="1224"/>
      <c r="MMN77" s="1224"/>
      <c r="MMO77" s="1224"/>
      <c r="MMP77" s="1224"/>
      <c r="MMQ77" s="1224"/>
      <c r="MMR77" s="1224"/>
      <c r="MMS77" s="1224"/>
      <c r="MMT77" s="1224"/>
      <c r="MMU77" s="1224"/>
      <c r="MMV77" s="1224"/>
      <c r="MMW77" s="1224"/>
      <c r="MMX77" s="1224"/>
      <c r="MMY77" s="1224"/>
      <c r="MMZ77" s="1224"/>
      <c r="MNA77" s="1224"/>
      <c r="MNB77" s="1224"/>
      <c r="MNC77" s="1224"/>
      <c r="MND77" s="1224"/>
      <c r="MNE77" s="1224"/>
      <c r="MNF77" s="1224"/>
      <c r="MNG77" s="1224"/>
      <c r="MNH77" s="1224"/>
      <c r="MNI77" s="1224"/>
      <c r="MNJ77" s="1224"/>
      <c r="MNK77" s="1224"/>
      <c r="MNL77" s="1224"/>
      <c r="MNM77" s="1224"/>
      <c r="MNN77" s="1224"/>
      <c r="MNO77" s="1224"/>
      <c r="MNP77" s="1224"/>
      <c r="MNQ77" s="1224"/>
      <c r="MNR77" s="1224"/>
      <c r="MNS77" s="1224"/>
      <c r="MNT77" s="1224"/>
      <c r="MNU77" s="1224"/>
      <c r="MNV77" s="1224"/>
      <c r="MNW77" s="1224"/>
      <c r="MNX77" s="1224"/>
      <c r="MNY77" s="1224"/>
      <c r="MNZ77" s="1224"/>
      <c r="MOA77" s="1224"/>
      <c r="MOB77" s="1224"/>
      <c r="MOC77" s="1224"/>
      <c r="MOD77" s="1224"/>
      <c r="MOE77" s="1224"/>
      <c r="MOF77" s="1224"/>
      <c r="MOG77" s="1224"/>
      <c r="MOH77" s="1224"/>
      <c r="MOI77" s="1224"/>
      <c r="MOJ77" s="1224"/>
      <c r="MOK77" s="1224"/>
      <c r="MOL77" s="1224"/>
      <c r="MOM77" s="1224"/>
      <c r="MON77" s="1224"/>
      <c r="MOO77" s="1224"/>
      <c r="MOP77" s="1224"/>
      <c r="MOQ77" s="1224"/>
      <c r="MOR77" s="1224"/>
      <c r="MOS77" s="1224"/>
      <c r="MOT77" s="1224"/>
      <c r="MOU77" s="1224"/>
      <c r="MOV77" s="1224"/>
      <c r="MOW77" s="1224"/>
      <c r="MOX77" s="1224"/>
      <c r="MOY77" s="1224"/>
      <c r="MOZ77" s="1224"/>
      <c r="MPA77" s="1224"/>
      <c r="MPB77" s="1224"/>
      <c r="MPC77" s="1224"/>
      <c r="MPD77" s="1224"/>
      <c r="MPE77" s="1224"/>
      <c r="MPF77" s="1224"/>
      <c r="MPG77" s="1224"/>
      <c r="MPH77" s="1224"/>
      <c r="MPI77" s="1224"/>
      <c r="MPJ77" s="1224"/>
      <c r="MPK77" s="1224"/>
      <c r="MPM77" s="1224"/>
      <c r="MPN77" s="1224"/>
      <c r="MPO77" s="1224"/>
      <c r="MPP77" s="1224"/>
      <c r="MPQ77" s="1224"/>
      <c r="MPR77" s="1224"/>
      <c r="MPS77" s="1224"/>
      <c r="MPT77" s="1224"/>
      <c r="MPU77" s="1224"/>
      <c r="MPV77" s="1224"/>
      <c r="MPW77" s="1224"/>
      <c r="MPX77" s="1224"/>
      <c r="MPY77" s="1224"/>
      <c r="MPZ77" s="1224"/>
      <c r="MQA77" s="1224"/>
      <c r="MQB77" s="1224"/>
      <c r="MQC77" s="1224"/>
      <c r="MQD77" s="1224"/>
      <c r="MQE77" s="1224"/>
      <c r="MQF77" s="1224"/>
      <c r="MQG77" s="1224"/>
      <c r="MQH77" s="1224"/>
      <c r="MQI77" s="1224"/>
      <c r="MQJ77" s="1224"/>
      <c r="MQK77" s="1224"/>
      <c r="MQL77" s="1224"/>
      <c r="MQM77" s="1224"/>
      <c r="MQN77" s="1224"/>
      <c r="MQO77" s="1224"/>
      <c r="MQP77" s="1224"/>
      <c r="MQQ77" s="1224"/>
      <c r="MQR77" s="1224"/>
      <c r="MQS77" s="1224"/>
      <c r="MQT77" s="1224"/>
      <c r="MQU77" s="1224"/>
      <c r="MQV77" s="1224"/>
      <c r="MQW77" s="1224"/>
      <c r="MQX77" s="1224"/>
      <c r="MQY77" s="1224"/>
      <c r="MQZ77" s="1224"/>
      <c r="MRA77" s="1224"/>
      <c r="MRB77" s="1224"/>
      <c r="MRC77" s="1224"/>
      <c r="MRD77" s="1224"/>
      <c r="MRE77" s="1224"/>
      <c r="MRF77" s="1224"/>
      <c r="MRG77" s="1224"/>
      <c r="MRH77" s="1224"/>
      <c r="MRI77" s="1224"/>
      <c r="MRJ77" s="1224"/>
      <c r="MRK77" s="1224"/>
      <c r="MRL77" s="1224"/>
      <c r="MRM77" s="1224"/>
      <c r="MRN77" s="1224"/>
      <c r="MRO77" s="1224"/>
      <c r="MRP77" s="1224"/>
      <c r="MRQ77" s="1224"/>
      <c r="MRR77" s="1224"/>
      <c r="MRS77" s="1224"/>
      <c r="MRT77" s="1224"/>
      <c r="MRU77" s="1224"/>
      <c r="MRV77" s="1224"/>
      <c r="MRW77" s="1224"/>
      <c r="MRX77" s="1224"/>
      <c r="MRY77" s="1224"/>
      <c r="MRZ77" s="1224"/>
      <c r="MSA77" s="1224"/>
      <c r="MSB77" s="1224"/>
      <c r="MSC77" s="1224"/>
      <c r="MSD77" s="1224"/>
      <c r="MSE77" s="1224"/>
      <c r="MSF77" s="1224"/>
      <c r="MSG77" s="1224"/>
      <c r="MSH77" s="1224"/>
      <c r="MSI77" s="1224"/>
      <c r="MSJ77" s="1224"/>
      <c r="MSK77" s="1224"/>
      <c r="MSL77" s="1224"/>
      <c r="MSM77" s="1224"/>
      <c r="MSN77" s="1224"/>
      <c r="MSO77" s="1224"/>
      <c r="MSP77" s="1224"/>
      <c r="MSQ77" s="1224"/>
      <c r="MSR77" s="1224"/>
      <c r="MSS77" s="1224"/>
      <c r="MST77" s="1224"/>
      <c r="MSU77" s="1224"/>
      <c r="MSV77" s="1224"/>
      <c r="MSW77" s="1224"/>
      <c r="MSX77" s="1224"/>
      <c r="MSY77" s="1224"/>
      <c r="MSZ77" s="1224"/>
      <c r="MTA77" s="1224"/>
      <c r="MTB77" s="1224"/>
      <c r="MTC77" s="1224"/>
      <c r="MTD77" s="1224"/>
      <c r="MTE77" s="1224"/>
      <c r="MTF77" s="1224"/>
      <c r="MTG77" s="1224"/>
      <c r="MTH77" s="1224"/>
      <c r="MTI77" s="1224"/>
      <c r="MTJ77" s="1224"/>
      <c r="MTK77" s="1224"/>
      <c r="MTL77" s="1224"/>
      <c r="MTM77" s="1224"/>
      <c r="MTN77" s="1224"/>
      <c r="MTO77" s="1224"/>
      <c r="MTP77" s="1224"/>
      <c r="MTQ77" s="1224"/>
      <c r="MTR77" s="1224"/>
      <c r="MTS77" s="1224"/>
      <c r="MTT77" s="1224"/>
      <c r="MTU77" s="1224"/>
      <c r="MTV77" s="1224"/>
      <c r="MTW77" s="1224"/>
      <c r="MTX77" s="1224"/>
      <c r="MTY77" s="1224"/>
      <c r="MTZ77" s="1224"/>
      <c r="MUA77" s="1224"/>
      <c r="MUB77" s="1224"/>
      <c r="MUC77" s="1224"/>
      <c r="MUD77" s="1224"/>
      <c r="MUE77" s="1224"/>
      <c r="MUF77" s="1224"/>
      <c r="MUG77" s="1224"/>
      <c r="MUH77" s="1224"/>
      <c r="MUI77" s="1224"/>
      <c r="MUJ77" s="1224"/>
      <c r="MUK77" s="1224"/>
      <c r="MUL77" s="1224"/>
      <c r="MUM77" s="1224"/>
      <c r="MUN77" s="1224"/>
      <c r="MUO77" s="1224"/>
      <c r="MUP77" s="1224"/>
      <c r="MUQ77" s="1224"/>
      <c r="MUR77" s="1224"/>
      <c r="MUS77" s="1224"/>
      <c r="MUT77" s="1224"/>
      <c r="MUU77" s="1224"/>
      <c r="MUV77" s="1224"/>
      <c r="MUW77" s="1224"/>
      <c r="MUX77" s="1224"/>
      <c r="MUY77" s="1224"/>
      <c r="MUZ77" s="1224"/>
      <c r="MVA77" s="1224"/>
      <c r="MVB77" s="1224"/>
      <c r="MVC77" s="1224"/>
      <c r="MVD77" s="1224"/>
      <c r="MVE77" s="1224"/>
      <c r="MVF77" s="1224"/>
      <c r="MVG77" s="1224"/>
      <c r="MVH77" s="1224"/>
      <c r="MVI77" s="1224"/>
      <c r="MVJ77" s="1224"/>
      <c r="MVK77" s="1224"/>
      <c r="MVL77" s="1224"/>
      <c r="MVM77" s="1224"/>
      <c r="MVN77" s="1224"/>
      <c r="MVO77" s="1224"/>
      <c r="MVP77" s="1224"/>
      <c r="MVQ77" s="1224"/>
      <c r="MVR77" s="1224"/>
      <c r="MVS77" s="1224"/>
      <c r="MVT77" s="1224"/>
      <c r="MVU77" s="1224"/>
      <c r="MVV77" s="1224"/>
      <c r="MVW77" s="1224"/>
      <c r="MVX77" s="1224"/>
      <c r="MVY77" s="1224"/>
      <c r="MVZ77" s="1224"/>
      <c r="MWA77" s="1224"/>
      <c r="MWB77" s="1224"/>
      <c r="MWC77" s="1224"/>
      <c r="MWD77" s="1224"/>
      <c r="MWE77" s="1224"/>
      <c r="MWF77" s="1224"/>
      <c r="MWG77" s="1224"/>
      <c r="MWH77" s="1224"/>
      <c r="MWI77" s="1224"/>
      <c r="MWJ77" s="1224"/>
      <c r="MWK77" s="1224"/>
      <c r="MWL77" s="1224"/>
      <c r="MWM77" s="1224"/>
      <c r="MWN77" s="1224"/>
      <c r="MWO77" s="1224"/>
      <c r="MWP77" s="1224"/>
      <c r="MWQ77" s="1224"/>
      <c r="MWR77" s="1224"/>
      <c r="MWS77" s="1224"/>
      <c r="MWT77" s="1224"/>
      <c r="MWU77" s="1224"/>
      <c r="MWV77" s="1224"/>
      <c r="MWW77" s="1224"/>
      <c r="MWX77" s="1224"/>
      <c r="MWY77" s="1224"/>
      <c r="MWZ77" s="1224"/>
      <c r="MXA77" s="1224"/>
      <c r="MXB77" s="1224"/>
      <c r="MXC77" s="1224"/>
      <c r="MXD77" s="1224"/>
      <c r="MXE77" s="1224"/>
      <c r="MXF77" s="1224"/>
      <c r="MXG77" s="1224"/>
      <c r="MXH77" s="1224"/>
      <c r="MXI77" s="1224"/>
      <c r="MXJ77" s="1224"/>
      <c r="MXK77" s="1224"/>
      <c r="MXL77" s="1224"/>
      <c r="MXM77" s="1224"/>
      <c r="MXN77" s="1224"/>
      <c r="MXO77" s="1224"/>
      <c r="MXP77" s="1224"/>
      <c r="MXQ77" s="1224"/>
      <c r="MXR77" s="1224"/>
      <c r="MXS77" s="1224"/>
      <c r="MXT77" s="1224"/>
      <c r="MXU77" s="1224"/>
      <c r="MXV77" s="1224"/>
      <c r="MXW77" s="1224"/>
      <c r="MXX77" s="1224"/>
      <c r="MXY77" s="1224"/>
      <c r="MXZ77" s="1224"/>
      <c r="MYA77" s="1224"/>
      <c r="MYB77" s="1224"/>
      <c r="MYC77" s="1224"/>
      <c r="MYD77" s="1224"/>
      <c r="MYE77" s="1224"/>
      <c r="MYF77" s="1224"/>
      <c r="MYG77" s="1224"/>
      <c r="MYH77" s="1224"/>
      <c r="MYI77" s="1224"/>
      <c r="MYJ77" s="1224"/>
      <c r="MYK77" s="1224"/>
      <c r="MYL77" s="1224"/>
      <c r="MYM77" s="1224"/>
      <c r="MYN77" s="1224"/>
      <c r="MYO77" s="1224"/>
      <c r="MYP77" s="1224"/>
      <c r="MYQ77" s="1224"/>
      <c r="MYR77" s="1224"/>
      <c r="MYS77" s="1224"/>
      <c r="MYT77" s="1224"/>
      <c r="MYU77" s="1224"/>
      <c r="MYV77" s="1224"/>
      <c r="MYW77" s="1224"/>
      <c r="MYX77" s="1224"/>
      <c r="MYY77" s="1224"/>
      <c r="MYZ77" s="1224"/>
      <c r="MZA77" s="1224"/>
      <c r="MZB77" s="1224"/>
      <c r="MZC77" s="1224"/>
      <c r="MZD77" s="1224"/>
      <c r="MZE77" s="1224"/>
      <c r="MZF77" s="1224"/>
      <c r="MZG77" s="1224"/>
      <c r="MZH77" s="1224"/>
      <c r="MZI77" s="1224"/>
      <c r="MZJ77" s="1224"/>
      <c r="MZK77" s="1224"/>
      <c r="MZL77" s="1224"/>
      <c r="MZM77" s="1224"/>
      <c r="MZN77" s="1224"/>
      <c r="MZO77" s="1224"/>
      <c r="MZP77" s="1224"/>
      <c r="MZQ77" s="1224"/>
      <c r="MZR77" s="1224"/>
      <c r="MZS77" s="1224"/>
      <c r="MZT77" s="1224"/>
      <c r="MZU77" s="1224"/>
      <c r="MZV77" s="1224"/>
      <c r="MZW77" s="1224"/>
      <c r="MZX77" s="1224"/>
      <c r="MZY77" s="1224"/>
      <c r="MZZ77" s="1224"/>
      <c r="NAA77" s="1224"/>
      <c r="NAB77" s="1224"/>
      <c r="NAC77" s="1224"/>
      <c r="NAD77" s="1224"/>
      <c r="NAE77" s="1224"/>
      <c r="NAF77" s="1224"/>
      <c r="NAG77" s="1224"/>
      <c r="NAH77" s="1224"/>
      <c r="NAI77" s="1224"/>
      <c r="NAJ77" s="1224"/>
      <c r="NAK77" s="1224"/>
      <c r="NAL77" s="1224"/>
      <c r="NAM77" s="1224"/>
      <c r="NAN77" s="1224"/>
      <c r="NAO77" s="1224"/>
      <c r="NAP77" s="1224"/>
      <c r="NAQ77" s="1224"/>
      <c r="NAR77" s="1224"/>
      <c r="NAS77" s="1224"/>
      <c r="NAT77" s="1224"/>
      <c r="NAU77" s="1224"/>
      <c r="NAV77" s="1224"/>
      <c r="NAW77" s="1224"/>
      <c r="NAX77" s="1224"/>
      <c r="NAY77" s="1224"/>
      <c r="NAZ77" s="1224"/>
      <c r="NBA77" s="1224"/>
      <c r="NBB77" s="1224"/>
      <c r="NBC77" s="1224"/>
      <c r="NBD77" s="1224"/>
      <c r="NBE77" s="1224"/>
      <c r="NBF77" s="1224"/>
      <c r="NBG77" s="1224"/>
      <c r="NBH77" s="1224"/>
      <c r="NBI77" s="1224"/>
      <c r="NBJ77" s="1224"/>
      <c r="NBK77" s="1224"/>
      <c r="NBL77" s="1224"/>
      <c r="NBM77" s="1224"/>
      <c r="NBN77" s="1224"/>
      <c r="NBO77" s="1224"/>
      <c r="NBP77" s="1224"/>
      <c r="NBQ77" s="1224"/>
      <c r="NBR77" s="1224"/>
      <c r="NBS77" s="1224"/>
      <c r="NBT77" s="1224"/>
      <c r="NBU77" s="1224"/>
      <c r="NBV77" s="1224"/>
      <c r="NBW77" s="1224"/>
      <c r="NBX77" s="1224"/>
      <c r="NBY77" s="1224"/>
      <c r="NBZ77" s="1224"/>
      <c r="NCA77" s="1224"/>
      <c r="NCB77" s="1224"/>
      <c r="NCC77" s="1224"/>
      <c r="NCD77" s="1224"/>
      <c r="NCE77" s="1224"/>
      <c r="NCF77" s="1224"/>
      <c r="NCG77" s="1224"/>
      <c r="NCH77" s="1224"/>
      <c r="NCI77" s="1224"/>
      <c r="NCJ77" s="1224"/>
      <c r="NCK77" s="1224"/>
      <c r="NCL77" s="1224"/>
      <c r="NCM77" s="1224"/>
      <c r="NCN77" s="1224"/>
      <c r="NCO77" s="1224"/>
      <c r="NCP77" s="1224"/>
      <c r="NCQ77" s="1224"/>
      <c r="NCR77" s="1224"/>
      <c r="NCS77" s="1224"/>
      <c r="NCT77" s="1224"/>
      <c r="NCU77" s="1224"/>
      <c r="NCV77" s="1224"/>
      <c r="NCW77" s="1224"/>
      <c r="NCX77" s="1224"/>
      <c r="NCY77" s="1224"/>
      <c r="NCZ77" s="1224"/>
      <c r="NDA77" s="1224"/>
      <c r="NDB77" s="1224"/>
      <c r="NDC77" s="1224"/>
      <c r="NDD77" s="1224"/>
      <c r="NDE77" s="1224"/>
      <c r="NDF77" s="1224"/>
      <c r="NDG77" s="1224"/>
      <c r="NDH77" s="1224"/>
      <c r="NDI77" s="1224"/>
      <c r="NDJ77" s="1224"/>
      <c r="NDK77" s="1224"/>
      <c r="NDL77" s="1224"/>
      <c r="NDM77" s="1224"/>
      <c r="NDN77" s="1224"/>
      <c r="NDO77" s="1224"/>
      <c r="NDP77" s="1224"/>
      <c r="NDQ77" s="1224"/>
      <c r="NDR77" s="1224"/>
      <c r="NDS77" s="1224"/>
      <c r="NDT77" s="1224"/>
      <c r="NDU77" s="1224"/>
      <c r="NDV77" s="1224"/>
      <c r="NDW77" s="1224"/>
      <c r="NDX77" s="1224"/>
      <c r="NDY77" s="1224"/>
      <c r="NDZ77" s="1224"/>
      <c r="NEA77" s="1224"/>
      <c r="NEB77" s="1224"/>
      <c r="NEC77" s="1224"/>
      <c r="NED77" s="1224"/>
      <c r="NEE77" s="1224"/>
      <c r="NEF77" s="1224"/>
      <c r="NEG77" s="1224"/>
      <c r="NEH77" s="1224"/>
      <c r="NEI77" s="1224"/>
      <c r="NEJ77" s="1224"/>
      <c r="NEK77" s="1224"/>
      <c r="NEL77" s="1224"/>
      <c r="NEM77" s="1224"/>
      <c r="NEN77" s="1224"/>
      <c r="NEO77" s="1224"/>
      <c r="NEP77" s="1224"/>
      <c r="NEQ77" s="1224"/>
      <c r="NER77" s="1224"/>
      <c r="NES77" s="1224"/>
      <c r="NET77" s="1224"/>
      <c r="NEU77" s="1224"/>
      <c r="NEV77" s="1224"/>
      <c r="NEW77" s="1224"/>
      <c r="NEX77" s="1224"/>
      <c r="NEY77" s="1224"/>
      <c r="NEZ77" s="1224"/>
      <c r="NFA77" s="1224"/>
      <c r="NFB77" s="1224"/>
      <c r="NFC77" s="1224"/>
      <c r="NFD77" s="1224"/>
      <c r="NFE77" s="1224"/>
      <c r="NFF77" s="1224"/>
      <c r="NFG77" s="1224"/>
      <c r="NFH77" s="1224"/>
      <c r="NFI77" s="1224"/>
      <c r="NFJ77" s="1224"/>
      <c r="NFK77" s="1224"/>
      <c r="NFL77" s="1224"/>
      <c r="NFM77" s="1224"/>
      <c r="NFN77" s="1224"/>
      <c r="NFO77" s="1224"/>
      <c r="NFP77" s="1224"/>
      <c r="NFQ77" s="1224"/>
      <c r="NFR77" s="1224"/>
      <c r="NFS77" s="1224"/>
      <c r="NFT77" s="1224"/>
      <c r="NFU77" s="1224"/>
      <c r="NFV77" s="1224"/>
      <c r="NFW77" s="1224"/>
      <c r="NFX77" s="1224"/>
      <c r="NFY77" s="1224"/>
      <c r="NFZ77" s="1224"/>
      <c r="NGA77" s="1224"/>
      <c r="NGB77" s="1224"/>
      <c r="NGC77" s="1224"/>
      <c r="NGD77" s="1224"/>
      <c r="NGE77" s="1224"/>
      <c r="NGF77" s="1224"/>
      <c r="NGG77" s="1224"/>
      <c r="NGH77" s="1224"/>
      <c r="NGI77" s="1224"/>
      <c r="NGJ77" s="1224"/>
      <c r="NGK77" s="1224"/>
      <c r="NGL77" s="1224"/>
      <c r="NGM77" s="1224"/>
      <c r="NGN77" s="1224"/>
      <c r="NGO77" s="1224"/>
      <c r="NGP77" s="1224"/>
      <c r="NGQ77" s="1224"/>
      <c r="NGR77" s="1224"/>
      <c r="NGS77" s="1224"/>
      <c r="NGT77" s="1224"/>
      <c r="NGU77" s="1224"/>
      <c r="NGV77" s="1224"/>
      <c r="NGW77" s="1224"/>
      <c r="NGX77" s="1224"/>
      <c r="NGY77" s="1224"/>
      <c r="NGZ77" s="1224"/>
      <c r="NHA77" s="1224"/>
      <c r="NHB77" s="1224"/>
      <c r="NHC77" s="1224"/>
      <c r="NHD77" s="1224"/>
      <c r="NHE77" s="1224"/>
      <c r="NHF77" s="1224"/>
      <c r="NHG77" s="1224"/>
      <c r="NHH77" s="1224"/>
      <c r="NHI77" s="1224"/>
      <c r="NHJ77" s="1224"/>
      <c r="NHK77" s="1224"/>
      <c r="NHL77" s="1224"/>
      <c r="NHM77" s="1224"/>
      <c r="NHN77" s="1224"/>
      <c r="NHO77" s="1224"/>
      <c r="NHP77" s="1224"/>
      <c r="NHQ77" s="1224"/>
      <c r="NHR77" s="1224"/>
      <c r="NHS77" s="1224"/>
      <c r="NHT77" s="1224"/>
      <c r="NHU77" s="1224"/>
      <c r="NHV77" s="1224"/>
      <c r="NHW77" s="1224"/>
      <c r="NHX77" s="1224"/>
      <c r="NHY77" s="1224"/>
      <c r="NHZ77" s="1224"/>
      <c r="NIA77" s="1224"/>
      <c r="NIB77" s="1224"/>
      <c r="NIC77" s="1224"/>
      <c r="NID77" s="1224"/>
      <c r="NIE77" s="1224"/>
      <c r="NIF77" s="1224"/>
      <c r="NIG77" s="1224"/>
      <c r="NIH77" s="1224"/>
      <c r="NII77" s="1224"/>
      <c r="NIJ77" s="1224"/>
      <c r="NIK77" s="1224"/>
      <c r="NIL77" s="1224"/>
      <c r="NIM77" s="1224"/>
      <c r="NIN77" s="1224"/>
      <c r="NIO77" s="1224"/>
      <c r="NIP77" s="1224"/>
      <c r="NIQ77" s="1224"/>
      <c r="NIR77" s="1224"/>
      <c r="NIS77" s="1224"/>
      <c r="NIT77" s="1224"/>
      <c r="NIU77" s="1224"/>
      <c r="NIV77" s="1224"/>
      <c r="NIW77" s="1224"/>
      <c r="NIX77" s="1224"/>
      <c r="NIY77" s="1224"/>
      <c r="NIZ77" s="1224"/>
      <c r="NJA77" s="1224"/>
      <c r="NJB77" s="1224"/>
      <c r="NJC77" s="1224"/>
      <c r="NJD77" s="1224"/>
      <c r="NJE77" s="1224"/>
      <c r="NJF77" s="1224"/>
      <c r="NJG77" s="1224"/>
      <c r="NJH77" s="1224"/>
      <c r="NJI77" s="1224"/>
      <c r="NJJ77" s="1224"/>
      <c r="NJK77" s="1224"/>
      <c r="NJL77" s="1224"/>
      <c r="NJM77" s="1224"/>
      <c r="NJN77" s="1224"/>
      <c r="NJO77" s="1224"/>
      <c r="NJP77" s="1224"/>
      <c r="NJQ77" s="1224"/>
      <c r="NJR77" s="1224"/>
      <c r="NJS77" s="1224"/>
      <c r="NJT77" s="1224"/>
      <c r="NJU77" s="1224"/>
      <c r="NJV77" s="1224"/>
      <c r="NJW77" s="1224"/>
      <c r="NJX77" s="1224"/>
      <c r="NJY77" s="1224"/>
      <c r="NJZ77" s="1224"/>
      <c r="NKA77" s="1224"/>
      <c r="NKB77" s="1224"/>
      <c r="NKC77" s="1224"/>
      <c r="NKD77" s="1224"/>
      <c r="NKE77" s="1224"/>
      <c r="NKF77" s="1224"/>
      <c r="NKG77" s="1224"/>
      <c r="NKH77" s="1224"/>
      <c r="NKI77" s="1224"/>
      <c r="NKJ77" s="1224"/>
      <c r="NKK77" s="1224"/>
      <c r="NKL77" s="1224"/>
      <c r="NKM77" s="1224"/>
      <c r="NKN77" s="1224"/>
      <c r="NKO77" s="1224"/>
      <c r="NKP77" s="1224"/>
      <c r="NKQ77" s="1224"/>
      <c r="NKR77" s="1224"/>
      <c r="NKS77" s="1224"/>
      <c r="NKT77" s="1224"/>
      <c r="NKU77" s="1224"/>
      <c r="NKV77" s="1224"/>
      <c r="NKW77" s="1224"/>
      <c r="NKX77" s="1224"/>
      <c r="NKY77" s="1224"/>
      <c r="NKZ77" s="1224"/>
      <c r="NLA77" s="1224"/>
      <c r="NLB77" s="1224"/>
      <c r="NLC77" s="1224"/>
      <c r="NLD77" s="1224"/>
      <c r="NLE77" s="1224"/>
      <c r="NLF77" s="1224"/>
      <c r="NLG77" s="1224"/>
      <c r="NLH77" s="1224"/>
      <c r="NLI77" s="1224"/>
      <c r="NLJ77" s="1224"/>
      <c r="NLK77" s="1224"/>
      <c r="NLL77" s="1224"/>
      <c r="NLM77" s="1224"/>
      <c r="NLN77" s="1224"/>
      <c r="NLO77" s="1224"/>
      <c r="NLP77" s="1224"/>
      <c r="NLQ77" s="1224"/>
      <c r="NLR77" s="1224"/>
      <c r="NLS77" s="1224"/>
      <c r="NLT77" s="1224"/>
      <c r="NLU77" s="1224"/>
      <c r="NLV77" s="1224"/>
      <c r="NLW77" s="1224"/>
      <c r="NLX77" s="1224"/>
      <c r="NLY77" s="1224"/>
      <c r="NLZ77" s="1224"/>
      <c r="NMA77" s="1224"/>
      <c r="NMB77" s="1224"/>
      <c r="NMC77" s="1224"/>
      <c r="NMD77" s="1224"/>
      <c r="NME77" s="1224"/>
      <c r="NMF77" s="1224"/>
      <c r="NMG77" s="1224"/>
      <c r="NMH77" s="1224"/>
      <c r="NMI77" s="1224"/>
      <c r="NMJ77" s="1224"/>
      <c r="NMK77" s="1224"/>
      <c r="NML77" s="1224"/>
      <c r="NMM77" s="1224"/>
      <c r="NMN77" s="1224"/>
      <c r="NMO77" s="1224"/>
      <c r="NMP77" s="1224"/>
      <c r="NMQ77" s="1224"/>
      <c r="NMR77" s="1224"/>
      <c r="NMS77" s="1224"/>
      <c r="NMT77" s="1224"/>
      <c r="NMU77" s="1224"/>
      <c r="NMV77" s="1224"/>
      <c r="NMW77" s="1224"/>
      <c r="NMX77" s="1224"/>
      <c r="NMY77" s="1224"/>
      <c r="NMZ77" s="1224"/>
      <c r="NNA77" s="1224"/>
      <c r="NNB77" s="1224"/>
      <c r="NNC77" s="1224"/>
      <c r="NND77" s="1224"/>
      <c r="NNE77" s="1224"/>
      <c r="NNF77" s="1224"/>
      <c r="NNG77" s="1224"/>
      <c r="NNH77" s="1224"/>
      <c r="NNI77" s="1224"/>
      <c r="NNJ77" s="1224"/>
      <c r="NNK77" s="1224"/>
      <c r="NNL77" s="1224"/>
      <c r="NNM77" s="1224"/>
      <c r="NNN77" s="1224"/>
      <c r="NNO77" s="1224"/>
      <c r="NNP77" s="1224"/>
      <c r="NNQ77" s="1224"/>
      <c r="NNR77" s="1224"/>
      <c r="NNS77" s="1224"/>
      <c r="NNT77" s="1224"/>
      <c r="NNU77" s="1224"/>
      <c r="NNV77" s="1224"/>
      <c r="NNW77" s="1224"/>
      <c r="NNX77" s="1224"/>
      <c r="NNY77" s="1224"/>
      <c r="NNZ77" s="1224"/>
      <c r="NOA77" s="1224"/>
      <c r="NOB77" s="1224"/>
      <c r="NOC77" s="1224"/>
      <c r="NOD77" s="1224"/>
      <c r="NOE77" s="1224"/>
      <c r="NOF77" s="1224"/>
      <c r="NOG77" s="1224"/>
      <c r="NOH77" s="1224"/>
      <c r="NOI77" s="1224"/>
      <c r="NOJ77" s="1224"/>
      <c r="NOK77" s="1224"/>
      <c r="NOL77" s="1224"/>
      <c r="NOM77" s="1224"/>
      <c r="NON77" s="1224"/>
      <c r="NOO77" s="1224"/>
      <c r="NOP77" s="1224"/>
      <c r="NOQ77" s="1224"/>
      <c r="NOR77" s="1224"/>
      <c r="NOS77" s="1224"/>
      <c r="NOT77" s="1224"/>
      <c r="NOU77" s="1224"/>
      <c r="NOV77" s="1224"/>
      <c r="NOW77" s="1224"/>
      <c r="NOX77" s="1224"/>
      <c r="NOY77" s="1224"/>
      <c r="NOZ77" s="1224"/>
      <c r="NPA77" s="1224"/>
      <c r="NPB77" s="1224"/>
      <c r="NPC77" s="1224"/>
      <c r="NPD77" s="1224"/>
      <c r="NPE77" s="1224"/>
      <c r="NPF77" s="1224"/>
      <c r="NPG77" s="1224"/>
      <c r="NPH77" s="1224"/>
      <c r="NPI77" s="1224"/>
      <c r="NPJ77" s="1224"/>
      <c r="NPK77" s="1224"/>
      <c r="NPL77" s="1224"/>
      <c r="NPM77" s="1224"/>
      <c r="NPN77" s="1224"/>
      <c r="NPO77" s="1224"/>
      <c r="NPP77" s="1224"/>
      <c r="NPQ77" s="1224"/>
      <c r="NPR77" s="1224"/>
      <c r="NPS77" s="1224"/>
      <c r="NPT77" s="1224"/>
      <c r="NPU77" s="1224"/>
      <c r="NPV77" s="1224"/>
      <c r="NPW77" s="1224"/>
      <c r="NPX77" s="1224"/>
      <c r="NPY77" s="1224"/>
      <c r="NPZ77" s="1224"/>
      <c r="NQA77" s="1224"/>
      <c r="NQB77" s="1224"/>
      <c r="NQC77" s="1224"/>
      <c r="NQD77" s="1224"/>
      <c r="NQE77" s="1224"/>
      <c r="NQF77" s="1224"/>
      <c r="NQG77" s="1224"/>
      <c r="NQH77" s="1224"/>
      <c r="NQI77" s="1224"/>
      <c r="NQJ77" s="1224"/>
      <c r="NQK77" s="1224"/>
      <c r="NQL77" s="1224"/>
      <c r="NQM77" s="1224"/>
      <c r="NQN77" s="1224"/>
      <c r="NQO77" s="1224"/>
      <c r="NQP77" s="1224"/>
      <c r="NQQ77" s="1224"/>
      <c r="NQR77" s="1224"/>
      <c r="NQS77" s="1224"/>
      <c r="NQT77" s="1224"/>
      <c r="NQU77" s="1224"/>
      <c r="NQV77" s="1224"/>
      <c r="NQW77" s="1224"/>
      <c r="NQX77" s="1224"/>
      <c r="NQY77" s="1224"/>
      <c r="NQZ77" s="1224"/>
      <c r="NRA77" s="1224"/>
      <c r="NRB77" s="1224"/>
      <c r="NRC77" s="1224"/>
      <c r="NRD77" s="1224"/>
      <c r="NRE77" s="1224"/>
      <c r="NRF77" s="1224"/>
      <c r="NRG77" s="1224"/>
      <c r="NRH77" s="1224"/>
      <c r="NRI77" s="1224"/>
      <c r="NRJ77" s="1224"/>
      <c r="NRK77" s="1224"/>
      <c r="NRL77" s="1224"/>
      <c r="NRM77" s="1224"/>
      <c r="NRN77" s="1224"/>
      <c r="NRO77" s="1224"/>
      <c r="NRP77" s="1224"/>
      <c r="NRQ77" s="1224"/>
      <c r="NRR77" s="1224"/>
      <c r="NRS77" s="1224"/>
      <c r="NRT77" s="1224"/>
      <c r="NRU77" s="1224"/>
      <c r="NRV77" s="1224"/>
      <c r="NRW77" s="1224"/>
      <c r="NRX77" s="1224"/>
      <c r="NRY77" s="1224"/>
      <c r="NRZ77" s="1224"/>
      <c r="NSA77" s="1224"/>
      <c r="NSB77" s="1224"/>
      <c r="NSC77" s="1224"/>
      <c r="NSD77" s="1224"/>
      <c r="NSE77" s="1224"/>
      <c r="NSF77" s="1224"/>
      <c r="NSG77" s="1224"/>
      <c r="NSH77" s="1224"/>
      <c r="NSI77" s="1224"/>
      <c r="NSJ77" s="1224"/>
      <c r="NSK77" s="1224"/>
      <c r="NSL77" s="1224"/>
      <c r="NSM77" s="1224"/>
      <c r="NSN77" s="1224"/>
      <c r="NSO77" s="1224"/>
      <c r="NSP77" s="1224"/>
      <c r="NSQ77" s="1224"/>
      <c r="NSR77" s="1224"/>
      <c r="NSS77" s="1224"/>
      <c r="NST77" s="1224"/>
      <c r="NSU77" s="1224"/>
      <c r="NSV77" s="1224"/>
      <c r="NSW77" s="1224"/>
      <c r="NSX77" s="1224"/>
      <c r="NSY77" s="1224"/>
      <c r="NSZ77" s="1224"/>
      <c r="NTA77" s="1224"/>
      <c r="NTB77" s="1224"/>
      <c r="NTC77" s="1224"/>
      <c r="NTD77" s="1224"/>
      <c r="NTE77" s="1224"/>
      <c r="NTF77" s="1224"/>
      <c r="NTG77" s="1224"/>
      <c r="NTH77" s="1224"/>
      <c r="NTI77" s="1224"/>
      <c r="NTJ77" s="1224"/>
      <c r="NTK77" s="1224"/>
      <c r="NTL77" s="1224"/>
      <c r="NTM77" s="1224"/>
      <c r="NTN77" s="1224"/>
      <c r="NTO77" s="1224"/>
      <c r="NTP77" s="1224"/>
      <c r="NTQ77" s="1224"/>
      <c r="NTR77" s="1224"/>
      <c r="NTS77" s="1224"/>
      <c r="NTT77" s="1224"/>
      <c r="NTU77" s="1224"/>
      <c r="NTV77" s="1224"/>
      <c r="NTW77" s="1224"/>
      <c r="NTX77" s="1224"/>
      <c r="NTY77" s="1224"/>
      <c r="NTZ77" s="1224"/>
      <c r="NUA77" s="1224"/>
      <c r="NUB77" s="1224"/>
      <c r="NUC77" s="1224"/>
      <c r="NUD77" s="1224"/>
      <c r="NUE77" s="1224"/>
      <c r="NUF77" s="1224"/>
      <c r="NUG77" s="1224"/>
      <c r="NUH77" s="1224"/>
      <c r="NUI77" s="1224"/>
      <c r="NUJ77" s="1224"/>
      <c r="NUK77" s="1224"/>
      <c r="NUL77" s="1224"/>
      <c r="NUM77" s="1224"/>
      <c r="NUN77" s="1224"/>
      <c r="NUO77" s="1224"/>
      <c r="NUP77" s="1224"/>
      <c r="NUQ77" s="1224"/>
      <c r="NUR77" s="1224"/>
      <c r="NUS77" s="1224"/>
      <c r="NUT77" s="1224"/>
      <c r="NUU77" s="1224"/>
      <c r="NUV77" s="1224"/>
      <c r="NUW77" s="1224"/>
      <c r="NUX77" s="1224"/>
      <c r="NUY77" s="1224"/>
      <c r="NUZ77" s="1224"/>
      <c r="NVA77" s="1224"/>
      <c r="NVB77" s="1224"/>
      <c r="NVC77" s="1224"/>
      <c r="NVD77" s="1224"/>
      <c r="NVE77" s="1224"/>
      <c r="NVF77" s="1224"/>
      <c r="NVG77" s="1224"/>
      <c r="NVH77" s="1224"/>
      <c r="NVI77" s="1224"/>
      <c r="NVJ77" s="1224"/>
      <c r="NVK77" s="1224"/>
      <c r="NVL77" s="1224"/>
      <c r="NVM77" s="1224"/>
      <c r="NVN77" s="1224"/>
      <c r="NVO77" s="1224"/>
      <c r="NVP77" s="1224"/>
      <c r="NVQ77" s="1224"/>
      <c r="NVR77" s="1224"/>
      <c r="NVS77" s="1224"/>
      <c r="NVT77" s="1224"/>
      <c r="NVU77" s="1224"/>
      <c r="NVV77" s="1224"/>
      <c r="NVW77" s="1224"/>
      <c r="NVX77" s="1224"/>
      <c r="NVY77" s="1224"/>
      <c r="NVZ77" s="1224"/>
      <c r="NWA77" s="1224"/>
      <c r="NWB77" s="1224"/>
      <c r="NWC77" s="1224"/>
      <c r="NWD77" s="1224"/>
      <c r="NWE77" s="1224"/>
      <c r="NWF77" s="1224"/>
      <c r="NWG77" s="1224"/>
      <c r="NWH77" s="1224"/>
      <c r="NWI77" s="1224"/>
      <c r="NWJ77" s="1224"/>
      <c r="NWK77" s="1224"/>
      <c r="NWL77" s="1224"/>
      <c r="NWM77" s="1224"/>
      <c r="NWN77" s="1224"/>
      <c r="NWO77" s="1224"/>
      <c r="NWP77" s="1224"/>
      <c r="NWQ77" s="1224"/>
      <c r="NWR77" s="1224"/>
      <c r="NWS77" s="1224"/>
      <c r="NWT77" s="1224"/>
      <c r="NWU77" s="1224"/>
      <c r="NWV77" s="1224"/>
      <c r="NWW77" s="1224"/>
      <c r="NWX77" s="1224"/>
      <c r="NWY77" s="1224"/>
      <c r="NWZ77" s="1224"/>
      <c r="NXA77" s="1224"/>
      <c r="NXB77" s="1224"/>
      <c r="NXC77" s="1224"/>
      <c r="NXD77" s="1224"/>
      <c r="NXE77" s="1224"/>
      <c r="NXF77" s="1224"/>
      <c r="NXG77" s="1224"/>
      <c r="NXH77" s="1224"/>
      <c r="NXI77" s="1224"/>
      <c r="NXJ77" s="1224"/>
      <c r="NXK77" s="1224"/>
      <c r="NXL77" s="1224"/>
      <c r="NXM77" s="1224"/>
      <c r="NXN77" s="1224"/>
      <c r="NXO77" s="1224"/>
      <c r="NXP77" s="1224"/>
      <c r="NXQ77" s="1224"/>
      <c r="NXR77" s="1224"/>
      <c r="NXS77" s="1224"/>
      <c r="NXT77" s="1224"/>
      <c r="NXU77" s="1224"/>
      <c r="NXV77" s="1224"/>
      <c r="NXW77" s="1224"/>
      <c r="NXX77" s="1224"/>
      <c r="NXY77" s="1224"/>
      <c r="NXZ77" s="1224"/>
      <c r="NYA77" s="1224"/>
      <c r="NYB77" s="1224"/>
      <c r="NYC77" s="1224"/>
      <c r="NYD77" s="1224"/>
      <c r="NYE77" s="1224"/>
      <c r="NYF77" s="1224"/>
      <c r="NYG77" s="1224"/>
      <c r="NYH77" s="1224"/>
      <c r="NYI77" s="1224"/>
      <c r="NYJ77" s="1224"/>
      <c r="NYK77" s="1224"/>
      <c r="NYL77" s="1224"/>
      <c r="NYM77" s="1224"/>
      <c r="NYN77" s="1224"/>
      <c r="NYO77" s="1224"/>
      <c r="NYP77" s="1224"/>
      <c r="NYQ77" s="1224"/>
      <c r="NYR77" s="1224"/>
      <c r="NYS77" s="1224"/>
      <c r="NYT77" s="1224"/>
      <c r="NYU77" s="1224"/>
      <c r="NYV77" s="1224"/>
      <c r="NYW77" s="1224"/>
      <c r="NYX77" s="1224"/>
      <c r="NYY77" s="1224"/>
      <c r="NYZ77" s="1224"/>
      <c r="NZA77" s="1224"/>
      <c r="NZB77" s="1224"/>
      <c r="NZC77" s="1224"/>
      <c r="NZD77" s="1224"/>
      <c r="NZE77" s="1224"/>
      <c r="NZF77" s="1224"/>
      <c r="NZG77" s="1224"/>
      <c r="NZH77" s="1224"/>
      <c r="NZI77" s="1224"/>
      <c r="NZJ77" s="1224"/>
      <c r="NZK77" s="1224"/>
      <c r="NZL77" s="1224"/>
      <c r="NZM77" s="1224"/>
      <c r="NZN77" s="1224"/>
      <c r="NZO77" s="1224"/>
      <c r="NZP77" s="1224"/>
      <c r="NZQ77" s="1224"/>
      <c r="NZR77" s="1224"/>
      <c r="NZS77" s="1224"/>
      <c r="NZT77" s="1224"/>
      <c r="NZU77" s="1224"/>
      <c r="NZV77" s="1224"/>
      <c r="NZW77" s="1224"/>
      <c r="NZX77" s="1224"/>
      <c r="NZY77" s="1224"/>
      <c r="NZZ77" s="1224"/>
      <c r="OAA77" s="1224"/>
      <c r="OAB77" s="1224"/>
      <c r="OAC77" s="1224"/>
      <c r="OAD77" s="1224"/>
      <c r="OAE77" s="1224"/>
      <c r="OAF77" s="1224"/>
      <c r="OAG77" s="1224"/>
      <c r="OAH77" s="1224"/>
      <c r="OAI77" s="1224"/>
      <c r="OAJ77" s="1224"/>
      <c r="OAK77" s="1224"/>
      <c r="OAL77" s="1224"/>
      <c r="OAM77" s="1224"/>
      <c r="OAN77" s="1224"/>
      <c r="OAO77" s="1224"/>
      <c r="OAP77" s="1224"/>
      <c r="OAQ77" s="1224"/>
      <c r="OAR77" s="1224"/>
      <c r="OAS77" s="1224"/>
      <c r="OAT77" s="1224"/>
      <c r="OAU77" s="1224"/>
      <c r="OAV77" s="1224"/>
      <c r="OAW77" s="1224"/>
      <c r="OAX77" s="1224"/>
      <c r="OAY77" s="1224"/>
      <c r="OAZ77" s="1224"/>
      <c r="OBA77" s="1224"/>
      <c r="OBB77" s="1224"/>
      <c r="OBC77" s="1224"/>
      <c r="OBD77" s="1224"/>
      <c r="OBE77" s="1224"/>
      <c r="OBF77" s="1224"/>
      <c r="OBG77" s="1224"/>
      <c r="OBH77" s="1224"/>
      <c r="OBI77" s="1224"/>
      <c r="OBJ77" s="1224"/>
      <c r="OBK77" s="1224"/>
      <c r="OBL77" s="1224"/>
      <c r="OBM77" s="1224"/>
      <c r="OBN77" s="1224"/>
      <c r="OBO77" s="1224"/>
      <c r="OBP77" s="1224"/>
      <c r="OBQ77" s="1224"/>
      <c r="OBR77" s="1224"/>
      <c r="OBS77" s="1224"/>
      <c r="OBT77" s="1224"/>
      <c r="OBU77" s="1224"/>
      <c r="OBV77" s="1224"/>
      <c r="OBW77" s="1224"/>
      <c r="OBX77" s="1224"/>
      <c r="OBY77" s="1224"/>
      <c r="OBZ77" s="1224"/>
      <c r="OCA77" s="1224"/>
      <c r="OCB77" s="1224"/>
      <c r="OCC77" s="1224"/>
      <c r="OCD77" s="1224"/>
      <c r="OCE77" s="1224"/>
      <c r="OCF77" s="1224"/>
      <c r="OCG77" s="1224"/>
      <c r="OCH77" s="1224"/>
      <c r="OCI77" s="1224"/>
      <c r="OCJ77" s="1224"/>
      <c r="OCK77" s="1224"/>
      <c r="OCL77" s="1224"/>
      <c r="OCM77" s="1224"/>
      <c r="OCN77" s="1224"/>
      <c r="OCO77" s="1224"/>
      <c r="OCP77" s="1224"/>
      <c r="OCQ77" s="1224"/>
      <c r="OCR77" s="1224"/>
      <c r="OCS77" s="1224"/>
      <c r="OCT77" s="1224"/>
      <c r="OCU77" s="1224"/>
      <c r="OCW77" s="1224"/>
      <c r="OCX77" s="1224"/>
      <c r="OCY77" s="1224"/>
      <c r="OCZ77" s="1224"/>
      <c r="ODA77" s="1224"/>
      <c r="ODB77" s="1224"/>
      <c r="ODC77" s="1224"/>
      <c r="ODD77" s="1224"/>
      <c r="ODE77" s="1224"/>
      <c r="ODF77" s="1224"/>
      <c r="ODG77" s="1224"/>
      <c r="ODH77" s="1224"/>
      <c r="ODI77" s="1224"/>
      <c r="ODJ77" s="1224"/>
      <c r="ODK77" s="1224"/>
      <c r="ODL77" s="1224"/>
      <c r="ODM77" s="1224"/>
      <c r="ODN77" s="1224"/>
      <c r="ODO77" s="1224"/>
      <c r="ODP77" s="1224"/>
      <c r="ODQ77" s="1224"/>
      <c r="ODR77" s="1224"/>
      <c r="ODS77" s="1224"/>
      <c r="ODT77" s="1224"/>
      <c r="ODU77" s="1224"/>
      <c r="ODV77" s="1224"/>
      <c r="ODW77" s="1224"/>
      <c r="ODX77" s="1224"/>
      <c r="ODY77" s="1224"/>
      <c r="ODZ77" s="1224"/>
      <c r="OEA77" s="1224"/>
      <c r="OEB77" s="1224"/>
      <c r="OEC77" s="1224"/>
      <c r="OED77" s="1224"/>
      <c r="OEE77" s="1224"/>
      <c r="OEF77" s="1224"/>
      <c r="OEG77" s="1224"/>
      <c r="OEH77" s="1224"/>
      <c r="OEI77" s="1224"/>
      <c r="OEJ77" s="1224"/>
      <c r="OEK77" s="1224"/>
      <c r="OEL77" s="1224"/>
      <c r="OEM77" s="1224"/>
      <c r="OEN77" s="1224"/>
      <c r="OEO77" s="1224"/>
      <c r="OEP77" s="1224"/>
      <c r="OEQ77" s="1224"/>
      <c r="OER77" s="1224"/>
      <c r="OES77" s="1224"/>
      <c r="OET77" s="1224"/>
      <c r="OEU77" s="1224"/>
      <c r="OEV77" s="1224"/>
      <c r="OEW77" s="1224"/>
      <c r="OEX77" s="1224"/>
      <c r="OEY77" s="1224"/>
      <c r="OEZ77" s="1224"/>
      <c r="OFA77" s="1224"/>
      <c r="OFB77" s="1224"/>
      <c r="OFC77" s="1224"/>
      <c r="OFD77" s="1224"/>
      <c r="OFE77" s="1224"/>
      <c r="OFF77" s="1224"/>
      <c r="OFG77" s="1224"/>
      <c r="OFH77" s="1224"/>
      <c r="OFI77" s="1224"/>
      <c r="OFJ77" s="1224"/>
      <c r="OFK77" s="1224"/>
      <c r="OFL77" s="1224"/>
      <c r="OFM77" s="1224"/>
      <c r="OFN77" s="1224"/>
      <c r="OFO77" s="1224"/>
      <c r="OFP77" s="1224"/>
      <c r="OFQ77" s="1224"/>
      <c r="OFR77" s="1224"/>
      <c r="OFS77" s="1224"/>
      <c r="OFT77" s="1224"/>
      <c r="OFU77" s="1224"/>
      <c r="OFV77" s="1224"/>
      <c r="OFW77" s="1224"/>
      <c r="OFX77" s="1224"/>
      <c r="OFY77" s="1224"/>
      <c r="OFZ77" s="1224"/>
      <c r="OGA77" s="1224"/>
      <c r="OGB77" s="1224"/>
      <c r="OGC77" s="1224"/>
      <c r="OGD77" s="1224"/>
      <c r="OGE77" s="1224"/>
      <c r="OGF77" s="1224"/>
      <c r="OGG77" s="1224"/>
      <c r="OGH77" s="1224"/>
      <c r="OGI77" s="1224"/>
      <c r="OGJ77" s="1224"/>
      <c r="OGK77" s="1224"/>
      <c r="OGL77" s="1224"/>
      <c r="OGM77" s="1224"/>
      <c r="OGN77" s="1224"/>
      <c r="OGO77" s="1224"/>
      <c r="OGP77" s="1224"/>
      <c r="OGQ77" s="1224"/>
      <c r="OGR77" s="1224"/>
      <c r="OGS77" s="1224"/>
      <c r="OGT77" s="1224"/>
      <c r="OGU77" s="1224"/>
      <c r="OGV77" s="1224"/>
      <c r="OGW77" s="1224"/>
      <c r="OGX77" s="1224"/>
      <c r="OGY77" s="1224"/>
      <c r="OGZ77" s="1224"/>
      <c r="OHA77" s="1224"/>
      <c r="OHB77" s="1224"/>
      <c r="OHC77" s="1224"/>
      <c r="OHD77" s="1224"/>
      <c r="OHE77" s="1224"/>
      <c r="OHF77" s="1224"/>
      <c r="OHG77" s="1224"/>
      <c r="OHH77" s="1224"/>
      <c r="OHI77" s="1224"/>
      <c r="OHJ77" s="1224"/>
      <c r="OHK77" s="1224"/>
      <c r="OHL77" s="1224"/>
      <c r="OHM77" s="1224"/>
      <c r="OHN77" s="1224"/>
      <c r="OHO77" s="1224"/>
      <c r="OHP77" s="1224"/>
      <c r="OHQ77" s="1224"/>
      <c r="OHR77" s="1224"/>
      <c r="OHS77" s="1224"/>
      <c r="OHT77" s="1224"/>
      <c r="OHU77" s="1224"/>
      <c r="OHV77" s="1224"/>
      <c r="OHW77" s="1224"/>
      <c r="OHX77" s="1224"/>
      <c r="OHY77" s="1224"/>
      <c r="OHZ77" s="1224"/>
      <c r="OIA77" s="1224"/>
      <c r="OIB77" s="1224"/>
      <c r="OIC77" s="1224"/>
      <c r="OID77" s="1224"/>
      <c r="OIE77" s="1224"/>
      <c r="OIF77" s="1224"/>
      <c r="OIG77" s="1224"/>
      <c r="OIH77" s="1224"/>
      <c r="OII77" s="1224"/>
      <c r="OIJ77" s="1224"/>
      <c r="OIK77" s="1224"/>
      <c r="OIL77" s="1224"/>
      <c r="OIM77" s="1224"/>
      <c r="OIN77" s="1224"/>
      <c r="OIO77" s="1224"/>
      <c r="OIP77" s="1224"/>
      <c r="OIQ77" s="1224"/>
      <c r="OIR77" s="1224"/>
      <c r="OIS77" s="1224"/>
      <c r="OIT77" s="1224"/>
      <c r="OIU77" s="1224"/>
      <c r="OIV77" s="1224"/>
      <c r="OIW77" s="1224"/>
      <c r="OIX77" s="1224"/>
      <c r="OIY77" s="1224"/>
      <c r="OIZ77" s="1224"/>
      <c r="OJA77" s="1224"/>
      <c r="OJB77" s="1224"/>
      <c r="OJC77" s="1224"/>
      <c r="OJD77" s="1224"/>
      <c r="OJE77" s="1224"/>
      <c r="OJF77" s="1224"/>
      <c r="OJG77" s="1224"/>
      <c r="OJH77" s="1224"/>
      <c r="OJI77" s="1224"/>
      <c r="OJJ77" s="1224"/>
      <c r="OJK77" s="1224"/>
      <c r="OJL77" s="1224"/>
      <c r="OJM77" s="1224"/>
      <c r="OJN77" s="1224"/>
      <c r="OJO77" s="1224"/>
      <c r="OJP77" s="1224"/>
      <c r="OJQ77" s="1224"/>
      <c r="OJR77" s="1224"/>
      <c r="OJS77" s="1224"/>
      <c r="OJT77" s="1224"/>
      <c r="OJU77" s="1224"/>
      <c r="OJV77" s="1224"/>
      <c r="OJW77" s="1224"/>
      <c r="OJX77" s="1224"/>
      <c r="OJY77" s="1224"/>
      <c r="OJZ77" s="1224"/>
      <c r="OKA77" s="1224"/>
      <c r="OKB77" s="1224"/>
      <c r="OKC77" s="1224"/>
      <c r="OKD77" s="1224"/>
      <c r="OKE77" s="1224"/>
      <c r="OKF77" s="1224"/>
      <c r="OKG77" s="1224"/>
      <c r="OKH77" s="1224"/>
      <c r="OKI77" s="1224"/>
      <c r="OKJ77" s="1224"/>
      <c r="OKK77" s="1224"/>
      <c r="OKL77" s="1224"/>
      <c r="OKM77" s="1224"/>
      <c r="OKN77" s="1224"/>
      <c r="OKO77" s="1224"/>
      <c r="OKP77" s="1224"/>
      <c r="OKQ77" s="1224"/>
      <c r="OKR77" s="1224"/>
      <c r="OKS77" s="1224"/>
      <c r="OKT77" s="1224"/>
      <c r="OKU77" s="1224"/>
      <c r="OKV77" s="1224"/>
      <c r="OKW77" s="1224"/>
      <c r="OKX77" s="1224"/>
      <c r="OKY77" s="1224"/>
      <c r="OKZ77" s="1224"/>
      <c r="OLA77" s="1224"/>
      <c r="OLB77" s="1224"/>
      <c r="OLC77" s="1224"/>
      <c r="OLD77" s="1224"/>
      <c r="OLE77" s="1224"/>
      <c r="OLF77" s="1224"/>
      <c r="OLG77" s="1224"/>
      <c r="OLH77" s="1224"/>
      <c r="OLI77" s="1224"/>
      <c r="OLJ77" s="1224"/>
      <c r="OLK77" s="1224"/>
      <c r="OLL77" s="1224"/>
      <c r="OLM77" s="1224"/>
      <c r="OLN77" s="1224"/>
      <c r="OLO77" s="1224"/>
      <c r="OLP77" s="1224"/>
      <c r="OLQ77" s="1224"/>
      <c r="OLR77" s="1224"/>
      <c r="OLS77" s="1224"/>
      <c r="OLT77" s="1224"/>
      <c r="OLU77" s="1224"/>
      <c r="OLV77" s="1224"/>
      <c r="OLW77" s="1224"/>
      <c r="OLX77" s="1224"/>
      <c r="OLY77" s="1224"/>
      <c r="OLZ77" s="1224"/>
      <c r="OMA77" s="1224"/>
      <c r="OMB77" s="1224"/>
      <c r="OMC77" s="1224"/>
      <c r="OMD77" s="1224"/>
      <c r="OME77" s="1224"/>
      <c r="OMF77" s="1224"/>
      <c r="OMG77" s="1224"/>
      <c r="OMH77" s="1224"/>
      <c r="OMI77" s="1224"/>
      <c r="OMJ77" s="1224"/>
      <c r="OMK77" s="1224"/>
      <c r="OML77" s="1224"/>
      <c r="OMM77" s="1224"/>
      <c r="OMN77" s="1224"/>
      <c r="OMO77" s="1224"/>
      <c r="OMP77" s="1224"/>
      <c r="OMQ77" s="1224"/>
      <c r="OMR77" s="1224"/>
      <c r="OMS77" s="1224"/>
      <c r="OMT77" s="1224"/>
      <c r="OMU77" s="1224"/>
      <c r="OMV77" s="1224"/>
      <c r="OMW77" s="1224"/>
      <c r="OMX77" s="1224"/>
      <c r="OMY77" s="1224"/>
      <c r="OMZ77" s="1224"/>
      <c r="ONA77" s="1224"/>
      <c r="ONB77" s="1224"/>
      <c r="ONC77" s="1224"/>
      <c r="OND77" s="1224"/>
      <c r="ONE77" s="1224"/>
      <c r="ONF77" s="1224"/>
      <c r="ONG77" s="1224"/>
      <c r="ONH77" s="1224"/>
      <c r="ONI77" s="1224"/>
      <c r="ONJ77" s="1224"/>
      <c r="ONK77" s="1224"/>
      <c r="ONL77" s="1224"/>
      <c r="ONM77" s="1224"/>
      <c r="ONN77" s="1224"/>
      <c r="ONO77" s="1224"/>
      <c r="ONP77" s="1224"/>
      <c r="ONQ77" s="1224"/>
      <c r="ONR77" s="1224"/>
      <c r="ONS77" s="1224"/>
      <c r="ONT77" s="1224"/>
      <c r="ONU77" s="1224"/>
      <c r="ONV77" s="1224"/>
      <c r="ONW77" s="1224"/>
      <c r="ONX77" s="1224"/>
      <c r="ONY77" s="1224"/>
      <c r="ONZ77" s="1224"/>
      <c r="OOA77" s="1224"/>
      <c r="OOB77" s="1224"/>
      <c r="OOC77" s="1224"/>
      <c r="OOD77" s="1224"/>
      <c r="OOE77" s="1224"/>
      <c r="OOF77" s="1224"/>
      <c r="OOG77" s="1224"/>
      <c r="OOH77" s="1224"/>
      <c r="OOI77" s="1224"/>
      <c r="OOJ77" s="1224"/>
      <c r="OOK77" s="1224"/>
      <c r="OOL77" s="1224"/>
      <c r="OOM77" s="1224"/>
      <c r="OON77" s="1224"/>
      <c r="OOO77" s="1224"/>
      <c r="OOP77" s="1224"/>
      <c r="OOQ77" s="1224"/>
      <c r="OOR77" s="1224"/>
      <c r="OOS77" s="1224"/>
      <c r="OOT77" s="1224"/>
      <c r="OOU77" s="1224"/>
      <c r="OOV77" s="1224"/>
      <c r="OOW77" s="1224"/>
      <c r="OOX77" s="1224"/>
      <c r="OOY77" s="1224"/>
      <c r="OOZ77" s="1224"/>
      <c r="OPA77" s="1224"/>
      <c r="OPB77" s="1224"/>
      <c r="OPC77" s="1224"/>
      <c r="OPD77" s="1224"/>
      <c r="OPE77" s="1224"/>
      <c r="OPF77" s="1224"/>
      <c r="OPG77" s="1224"/>
      <c r="OPH77" s="1224"/>
      <c r="OPI77" s="1224"/>
      <c r="OPJ77" s="1224"/>
      <c r="OPK77" s="1224"/>
      <c r="OPL77" s="1224"/>
      <c r="OPM77" s="1224"/>
      <c r="OPN77" s="1224"/>
      <c r="OPO77" s="1224"/>
      <c r="OPP77" s="1224"/>
      <c r="OPQ77" s="1224"/>
      <c r="OPR77" s="1224"/>
      <c r="OPS77" s="1224"/>
      <c r="OPT77" s="1224"/>
      <c r="OPU77" s="1224"/>
      <c r="OPV77" s="1224"/>
      <c r="OPW77" s="1224"/>
      <c r="OPX77" s="1224"/>
      <c r="OPY77" s="1224"/>
      <c r="OPZ77" s="1224"/>
      <c r="OQA77" s="1224"/>
      <c r="OQB77" s="1224"/>
      <c r="OQC77" s="1224"/>
      <c r="OQD77" s="1224"/>
      <c r="OQE77" s="1224"/>
      <c r="OQF77" s="1224"/>
      <c r="OQG77" s="1224"/>
      <c r="OQH77" s="1224"/>
      <c r="OQI77" s="1224"/>
      <c r="OQJ77" s="1224"/>
      <c r="OQK77" s="1224"/>
      <c r="OQL77" s="1224"/>
      <c r="OQM77" s="1224"/>
      <c r="OQN77" s="1224"/>
      <c r="OQO77" s="1224"/>
      <c r="OQP77" s="1224"/>
      <c r="OQQ77" s="1224"/>
      <c r="OQR77" s="1224"/>
      <c r="OQS77" s="1224"/>
      <c r="OQT77" s="1224"/>
      <c r="OQU77" s="1224"/>
      <c r="OQV77" s="1224"/>
      <c r="OQW77" s="1224"/>
      <c r="OQX77" s="1224"/>
      <c r="OQY77" s="1224"/>
      <c r="OQZ77" s="1224"/>
      <c r="ORA77" s="1224"/>
      <c r="ORB77" s="1224"/>
      <c r="ORC77" s="1224"/>
      <c r="ORD77" s="1224"/>
      <c r="ORE77" s="1224"/>
      <c r="ORF77" s="1224"/>
      <c r="ORG77" s="1224"/>
      <c r="ORH77" s="1224"/>
      <c r="ORI77" s="1224"/>
      <c r="ORJ77" s="1224"/>
      <c r="ORK77" s="1224"/>
      <c r="ORL77" s="1224"/>
      <c r="ORM77" s="1224"/>
      <c r="ORN77" s="1224"/>
      <c r="ORO77" s="1224"/>
      <c r="ORP77" s="1224"/>
      <c r="ORQ77" s="1224"/>
      <c r="ORR77" s="1224"/>
      <c r="ORS77" s="1224"/>
      <c r="ORT77" s="1224"/>
      <c r="ORU77" s="1224"/>
      <c r="ORV77" s="1224"/>
      <c r="ORW77" s="1224"/>
      <c r="ORX77" s="1224"/>
      <c r="ORY77" s="1224"/>
      <c r="ORZ77" s="1224"/>
      <c r="OSA77" s="1224"/>
      <c r="OSB77" s="1224"/>
      <c r="OSC77" s="1224"/>
      <c r="OSD77" s="1224"/>
      <c r="OSE77" s="1224"/>
      <c r="OSF77" s="1224"/>
      <c r="OSG77" s="1224"/>
      <c r="OSH77" s="1224"/>
      <c r="OSI77" s="1224"/>
      <c r="OSJ77" s="1224"/>
      <c r="OSK77" s="1224"/>
      <c r="OSL77" s="1224"/>
      <c r="OSM77" s="1224"/>
      <c r="OSN77" s="1224"/>
      <c r="OSO77" s="1224"/>
      <c r="OSP77" s="1224"/>
      <c r="OSQ77" s="1224"/>
      <c r="OSR77" s="1224"/>
      <c r="OSS77" s="1224"/>
      <c r="OST77" s="1224"/>
      <c r="OSU77" s="1224"/>
      <c r="OSV77" s="1224"/>
      <c r="OSW77" s="1224"/>
      <c r="OSX77" s="1224"/>
      <c r="OSY77" s="1224"/>
      <c r="OSZ77" s="1224"/>
      <c r="OTA77" s="1224"/>
      <c r="OTB77" s="1224"/>
      <c r="OTC77" s="1224"/>
      <c r="OTD77" s="1224"/>
      <c r="OTE77" s="1224"/>
      <c r="OTF77" s="1224"/>
      <c r="OTG77" s="1224"/>
      <c r="OTH77" s="1224"/>
      <c r="OTI77" s="1224"/>
      <c r="OTJ77" s="1224"/>
      <c r="OTK77" s="1224"/>
      <c r="OTL77" s="1224"/>
      <c r="OTM77" s="1224"/>
      <c r="OTN77" s="1224"/>
      <c r="OTO77" s="1224"/>
      <c r="OTP77" s="1224"/>
      <c r="OTQ77" s="1224"/>
      <c r="OTR77" s="1224"/>
      <c r="OTS77" s="1224"/>
      <c r="OTT77" s="1224"/>
      <c r="OTU77" s="1224"/>
      <c r="OTV77" s="1224"/>
      <c r="OTW77" s="1224"/>
      <c r="OTX77" s="1224"/>
      <c r="OTY77" s="1224"/>
      <c r="OTZ77" s="1224"/>
      <c r="OUA77" s="1224"/>
      <c r="OUB77" s="1224"/>
      <c r="OUC77" s="1224"/>
      <c r="OUD77" s="1224"/>
      <c r="OUE77" s="1224"/>
      <c r="OUF77" s="1224"/>
      <c r="OUG77" s="1224"/>
      <c r="OUH77" s="1224"/>
      <c r="OUI77" s="1224"/>
      <c r="OUJ77" s="1224"/>
      <c r="OUK77" s="1224"/>
      <c r="OUL77" s="1224"/>
      <c r="OUM77" s="1224"/>
      <c r="OUN77" s="1224"/>
      <c r="OUO77" s="1224"/>
      <c r="OUP77" s="1224"/>
      <c r="OUQ77" s="1224"/>
      <c r="OUR77" s="1224"/>
      <c r="OUS77" s="1224"/>
      <c r="OUT77" s="1224"/>
      <c r="OUU77" s="1224"/>
      <c r="OUV77" s="1224"/>
      <c r="OUW77" s="1224"/>
      <c r="OUX77" s="1224"/>
      <c r="OUY77" s="1224"/>
      <c r="OUZ77" s="1224"/>
      <c r="OVA77" s="1224"/>
      <c r="OVB77" s="1224"/>
      <c r="OVC77" s="1224"/>
      <c r="OVD77" s="1224"/>
      <c r="OVE77" s="1224"/>
      <c r="OVF77" s="1224"/>
      <c r="OVG77" s="1224"/>
      <c r="OVH77" s="1224"/>
      <c r="OVI77" s="1224"/>
      <c r="OVJ77" s="1224"/>
      <c r="OVK77" s="1224"/>
      <c r="OVL77" s="1224"/>
      <c r="OVM77" s="1224"/>
      <c r="OVN77" s="1224"/>
      <c r="OVO77" s="1224"/>
      <c r="OVP77" s="1224"/>
      <c r="OVQ77" s="1224"/>
      <c r="OVR77" s="1224"/>
      <c r="OVS77" s="1224"/>
      <c r="OVT77" s="1224"/>
      <c r="OVU77" s="1224"/>
      <c r="OVV77" s="1224"/>
      <c r="OVW77" s="1224"/>
      <c r="OVX77" s="1224"/>
      <c r="OVY77" s="1224"/>
      <c r="OVZ77" s="1224"/>
      <c r="OWA77" s="1224"/>
      <c r="OWB77" s="1224"/>
      <c r="OWC77" s="1224"/>
      <c r="OWD77" s="1224"/>
      <c r="OWE77" s="1224"/>
      <c r="OWF77" s="1224"/>
      <c r="OWG77" s="1224"/>
      <c r="OWH77" s="1224"/>
      <c r="OWI77" s="1224"/>
      <c r="OWJ77" s="1224"/>
      <c r="OWK77" s="1224"/>
      <c r="OWL77" s="1224"/>
      <c r="OWM77" s="1224"/>
      <c r="OWN77" s="1224"/>
      <c r="OWO77" s="1224"/>
      <c r="OWP77" s="1224"/>
      <c r="OWQ77" s="1224"/>
      <c r="OWR77" s="1224"/>
      <c r="OWS77" s="1224"/>
      <c r="OWT77" s="1224"/>
      <c r="OWU77" s="1224"/>
      <c r="OWV77" s="1224"/>
      <c r="OWW77" s="1224"/>
      <c r="OWX77" s="1224"/>
      <c r="OWY77" s="1224"/>
      <c r="OWZ77" s="1224"/>
      <c r="OXA77" s="1224"/>
      <c r="OXB77" s="1224"/>
      <c r="OXC77" s="1224"/>
      <c r="OXD77" s="1224"/>
      <c r="OXE77" s="1224"/>
      <c r="OXF77" s="1224"/>
      <c r="OXG77" s="1224"/>
      <c r="OXH77" s="1224"/>
      <c r="OXI77" s="1224"/>
      <c r="OXJ77" s="1224"/>
      <c r="OXK77" s="1224"/>
      <c r="OXL77" s="1224"/>
      <c r="OXM77" s="1224"/>
      <c r="OXN77" s="1224"/>
      <c r="OXO77" s="1224"/>
      <c r="OXP77" s="1224"/>
      <c r="OXQ77" s="1224"/>
      <c r="OXR77" s="1224"/>
      <c r="OXS77" s="1224"/>
      <c r="OXT77" s="1224"/>
      <c r="OXU77" s="1224"/>
      <c r="OXV77" s="1224"/>
      <c r="OXW77" s="1224"/>
      <c r="OXX77" s="1224"/>
      <c r="OXY77" s="1224"/>
      <c r="OXZ77" s="1224"/>
      <c r="OYA77" s="1224"/>
      <c r="OYB77" s="1224"/>
      <c r="OYC77" s="1224"/>
      <c r="OYD77" s="1224"/>
      <c r="OYE77" s="1224"/>
      <c r="OYF77" s="1224"/>
      <c r="OYG77" s="1224"/>
      <c r="OYH77" s="1224"/>
      <c r="OYI77" s="1224"/>
      <c r="OYJ77" s="1224"/>
      <c r="OYK77" s="1224"/>
      <c r="OYL77" s="1224"/>
      <c r="OYM77" s="1224"/>
      <c r="OYN77" s="1224"/>
      <c r="OYO77" s="1224"/>
      <c r="OYP77" s="1224"/>
      <c r="OYQ77" s="1224"/>
      <c r="OYR77" s="1224"/>
      <c r="OYS77" s="1224"/>
      <c r="OYT77" s="1224"/>
      <c r="OYU77" s="1224"/>
      <c r="OYV77" s="1224"/>
      <c r="OYW77" s="1224"/>
      <c r="OYX77" s="1224"/>
      <c r="OYY77" s="1224"/>
      <c r="OYZ77" s="1224"/>
      <c r="OZA77" s="1224"/>
      <c r="OZB77" s="1224"/>
      <c r="OZC77" s="1224"/>
      <c r="OZD77" s="1224"/>
      <c r="OZE77" s="1224"/>
      <c r="OZF77" s="1224"/>
      <c r="OZG77" s="1224"/>
      <c r="OZH77" s="1224"/>
      <c r="OZI77" s="1224"/>
      <c r="OZJ77" s="1224"/>
      <c r="OZK77" s="1224"/>
      <c r="OZL77" s="1224"/>
      <c r="OZM77" s="1224"/>
      <c r="OZN77" s="1224"/>
      <c r="OZO77" s="1224"/>
      <c r="OZP77" s="1224"/>
      <c r="OZQ77" s="1224"/>
      <c r="OZR77" s="1224"/>
      <c r="OZS77" s="1224"/>
      <c r="OZT77" s="1224"/>
      <c r="OZU77" s="1224"/>
      <c r="OZV77" s="1224"/>
      <c r="OZW77" s="1224"/>
      <c r="OZX77" s="1224"/>
      <c r="OZY77" s="1224"/>
      <c r="OZZ77" s="1224"/>
      <c r="PAA77" s="1224"/>
      <c r="PAB77" s="1224"/>
      <c r="PAC77" s="1224"/>
      <c r="PAD77" s="1224"/>
      <c r="PAE77" s="1224"/>
      <c r="PAF77" s="1224"/>
      <c r="PAG77" s="1224"/>
      <c r="PAH77" s="1224"/>
      <c r="PAI77" s="1224"/>
      <c r="PAJ77" s="1224"/>
      <c r="PAK77" s="1224"/>
      <c r="PAL77" s="1224"/>
      <c r="PAM77" s="1224"/>
      <c r="PAN77" s="1224"/>
      <c r="PAO77" s="1224"/>
      <c r="PAP77" s="1224"/>
      <c r="PAQ77" s="1224"/>
      <c r="PAR77" s="1224"/>
      <c r="PAS77" s="1224"/>
      <c r="PAT77" s="1224"/>
      <c r="PAU77" s="1224"/>
      <c r="PAV77" s="1224"/>
      <c r="PAW77" s="1224"/>
      <c r="PAX77" s="1224"/>
      <c r="PAY77" s="1224"/>
      <c r="PAZ77" s="1224"/>
      <c r="PBA77" s="1224"/>
      <c r="PBB77" s="1224"/>
      <c r="PBC77" s="1224"/>
      <c r="PBD77" s="1224"/>
      <c r="PBE77" s="1224"/>
      <c r="PBF77" s="1224"/>
      <c r="PBG77" s="1224"/>
      <c r="PBH77" s="1224"/>
      <c r="PBI77" s="1224"/>
      <c r="PBJ77" s="1224"/>
      <c r="PBK77" s="1224"/>
      <c r="PBL77" s="1224"/>
      <c r="PBM77" s="1224"/>
      <c r="PBN77" s="1224"/>
      <c r="PBO77" s="1224"/>
      <c r="PBP77" s="1224"/>
      <c r="PBQ77" s="1224"/>
      <c r="PBR77" s="1224"/>
      <c r="PBS77" s="1224"/>
      <c r="PBT77" s="1224"/>
      <c r="PBU77" s="1224"/>
      <c r="PBV77" s="1224"/>
      <c r="PBW77" s="1224"/>
      <c r="PBX77" s="1224"/>
      <c r="PBY77" s="1224"/>
      <c r="PBZ77" s="1224"/>
      <c r="PCA77" s="1224"/>
      <c r="PCB77" s="1224"/>
      <c r="PCC77" s="1224"/>
      <c r="PCD77" s="1224"/>
      <c r="PCE77" s="1224"/>
      <c r="PCF77" s="1224"/>
      <c r="PCG77" s="1224"/>
      <c r="PCH77" s="1224"/>
      <c r="PCI77" s="1224"/>
      <c r="PCJ77" s="1224"/>
      <c r="PCK77" s="1224"/>
      <c r="PCL77" s="1224"/>
      <c r="PCM77" s="1224"/>
      <c r="PCN77" s="1224"/>
      <c r="PCO77" s="1224"/>
      <c r="PCP77" s="1224"/>
      <c r="PCQ77" s="1224"/>
      <c r="PCR77" s="1224"/>
      <c r="PCS77" s="1224"/>
      <c r="PCT77" s="1224"/>
      <c r="PCU77" s="1224"/>
      <c r="PCV77" s="1224"/>
      <c r="PCW77" s="1224"/>
      <c r="PCX77" s="1224"/>
      <c r="PCY77" s="1224"/>
      <c r="PCZ77" s="1224"/>
      <c r="PDA77" s="1224"/>
      <c r="PDB77" s="1224"/>
      <c r="PDC77" s="1224"/>
      <c r="PDD77" s="1224"/>
      <c r="PDE77" s="1224"/>
      <c r="PDF77" s="1224"/>
      <c r="PDG77" s="1224"/>
      <c r="PDH77" s="1224"/>
      <c r="PDI77" s="1224"/>
      <c r="PDJ77" s="1224"/>
      <c r="PDK77" s="1224"/>
      <c r="PDL77" s="1224"/>
      <c r="PDM77" s="1224"/>
      <c r="PDN77" s="1224"/>
      <c r="PDO77" s="1224"/>
      <c r="PDP77" s="1224"/>
      <c r="PDQ77" s="1224"/>
      <c r="PDR77" s="1224"/>
      <c r="PDS77" s="1224"/>
      <c r="PDT77" s="1224"/>
      <c r="PDU77" s="1224"/>
      <c r="PDV77" s="1224"/>
      <c r="PDW77" s="1224"/>
      <c r="PDX77" s="1224"/>
      <c r="PDY77" s="1224"/>
      <c r="PDZ77" s="1224"/>
      <c r="PEA77" s="1224"/>
      <c r="PEB77" s="1224"/>
      <c r="PEC77" s="1224"/>
      <c r="PED77" s="1224"/>
      <c r="PEE77" s="1224"/>
      <c r="PEF77" s="1224"/>
      <c r="PEG77" s="1224"/>
      <c r="PEH77" s="1224"/>
      <c r="PEI77" s="1224"/>
      <c r="PEJ77" s="1224"/>
      <c r="PEK77" s="1224"/>
      <c r="PEL77" s="1224"/>
      <c r="PEM77" s="1224"/>
      <c r="PEN77" s="1224"/>
      <c r="PEO77" s="1224"/>
      <c r="PEP77" s="1224"/>
      <c r="PEQ77" s="1224"/>
      <c r="PER77" s="1224"/>
      <c r="PES77" s="1224"/>
      <c r="PET77" s="1224"/>
      <c r="PEU77" s="1224"/>
      <c r="PEV77" s="1224"/>
      <c r="PEW77" s="1224"/>
      <c r="PEX77" s="1224"/>
      <c r="PEY77" s="1224"/>
      <c r="PEZ77" s="1224"/>
      <c r="PFA77" s="1224"/>
      <c r="PFB77" s="1224"/>
      <c r="PFC77" s="1224"/>
      <c r="PFD77" s="1224"/>
      <c r="PFE77" s="1224"/>
      <c r="PFF77" s="1224"/>
      <c r="PFG77" s="1224"/>
      <c r="PFH77" s="1224"/>
      <c r="PFI77" s="1224"/>
      <c r="PFJ77" s="1224"/>
      <c r="PFK77" s="1224"/>
      <c r="PFL77" s="1224"/>
      <c r="PFM77" s="1224"/>
      <c r="PFN77" s="1224"/>
      <c r="PFO77" s="1224"/>
      <c r="PFP77" s="1224"/>
      <c r="PFQ77" s="1224"/>
      <c r="PFR77" s="1224"/>
      <c r="PFS77" s="1224"/>
      <c r="PFT77" s="1224"/>
      <c r="PFU77" s="1224"/>
      <c r="PFV77" s="1224"/>
      <c r="PFW77" s="1224"/>
      <c r="PFX77" s="1224"/>
      <c r="PFY77" s="1224"/>
      <c r="PFZ77" s="1224"/>
      <c r="PGA77" s="1224"/>
      <c r="PGB77" s="1224"/>
      <c r="PGC77" s="1224"/>
      <c r="PGD77" s="1224"/>
      <c r="PGE77" s="1224"/>
      <c r="PGF77" s="1224"/>
      <c r="PGG77" s="1224"/>
      <c r="PGH77" s="1224"/>
      <c r="PGI77" s="1224"/>
      <c r="PGJ77" s="1224"/>
      <c r="PGK77" s="1224"/>
      <c r="PGL77" s="1224"/>
      <c r="PGM77" s="1224"/>
      <c r="PGN77" s="1224"/>
      <c r="PGO77" s="1224"/>
      <c r="PGP77" s="1224"/>
      <c r="PGQ77" s="1224"/>
      <c r="PGR77" s="1224"/>
      <c r="PGS77" s="1224"/>
      <c r="PGT77" s="1224"/>
      <c r="PGU77" s="1224"/>
      <c r="PGV77" s="1224"/>
      <c r="PGW77" s="1224"/>
      <c r="PGX77" s="1224"/>
      <c r="PGY77" s="1224"/>
      <c r="PGZ77" s="1224"/>
      <c r="PHA77" s="1224"/>
      <c r="PHB77" s="1224"/>
      <c r="PHC77" s="1224"/>
      <c r="PHD77" s="1224"/>
      <c r="PHE77" s="1224"/>
      <c r="PHF77" s="1224"/>
      <c r="PHG77" s="1224"/>
      <c r="PHH77" s="1224"/>
      <c r="PHI77" s="1224"/>
      <c r="PHJ77" s="1224"/>
      <c r="PHK77" s="1224"/>
      <c r="PHL77" s="1224"/>
      <c r="PHM77" s="1224"/>
      <c r="PHN77" s="1224"/>
      <c r="PHO77" s="1224"/>
      <c r="PHP77" s="1224"/>
      <c r="PHQ77" s="1224"/>
      <c r="PHR77" s="1224"/>
      <c r="PHS77" s="1224"/>
      <c r="PHT77" s="1224"/>
      <c r="PHU77" s="1224"/>
      <c r="PHV77" s="1224"/>
      <c r="PHW77" s="1224"/>
      <c r="PHX77" s="1224"/>
      <c r="PHY77" s="1224"/>
      <c r="PHZ77" s="1224"/>
      <c r="PIA77" s="1224"/>
      <c r="PIB77" s="1224"/>
      <c r="PIC77" s="1224"/>
      <c r="PID77" s="1224"/>
      <c r="PIE77" s="1224"/>
      <c r="PIF77" s="1224"/>
      <c r="PIG77" s="1224"/>
      <c r="PIH77" s="1224"/>
      <c r="PII77" s="1224"/>
      <c r="PIJ77" s="1224"/>
      <c r="PIK77" s="1224"/>
      <c r="PIL77" s="1224"/>
      <c r="PIM77" s="1224"/>
      <c r="PIN77" s="1224"/>
      <c r="PIO77" s="1224"/>
      <c r="PIP77" s="1224"/>
      <c r="PIQ77" s="1224"/>
      <c r="PIR77" s="1224"/>
      <c r="PIS77" s="1224"/>
      <c r="PIT77" s="1224"/>
      <c r="PIU77" s="1224"/>
      <c r="PIV77" s="1224"/>
      <c r="PIW77" s="1224"/>
      <c r="PIX77" s="1224"/>
      <c r="PIY77" s="1224"/>
      <c r="PIZ77" s="1224"/>
      <c r="PJA77" s="1224"/>
      <c r="PJB77" s="1224"/>
      <c r="PJC77" s="1224"/>
      <c r="PJD77" s="1224"/>
      <c r="PJE77" s="1224"/>
      <c r="PJF77" s="1224"/>
      <c r="PJG77" s="1224"/>
      <c r="PJH77" s="1224"/>
      <c r="PJI77" s="1224"/>
      <c r="PJJ77" s="1224"/>
      <c r="PJK77" s="1224"/>
      <c r="PJL77" s="1224"/>
      <c r="PJM77" s="1224"/>
      <c r="PJN77" s="1224"/>
      <c r="PJO77" s="1224"/>
      <c r="PJP77" s="1224"/>
      <c r="PJQ77" s="1224"/>
      <c r="PJR77" s="1224"/>
      <c r="PJS77" s="1224"/>
      <c r="PJT77" s="1224"/>
      <c r="PJU77" s="1224"/>
      <c r="PJV77" s="1224"/>
      <c r="PJW77" s="1224"/>
      <c r="PJX77" s="1224"/>
      <c r="PJY77" s="1224"/>
      <c r="PJZ77" s="1224"/>
      <c r="PKA77" s="1224"/>
      <c r="PKB77" s="1224"/>
      <c r="PKC77" s="1224"/>
      <c r="PKD77" s="1224"/>
      <c r="PKE77" s="1224"/>
      <c r="PKF77" s="1224"/>
      <c r="PKG77" s="1224"/>
      <c r="PKH77" s="1224"/>
      <c r="PKI77" s="1224"/>
      <c r="PKJ77" s="1224"/>
      <c r="PKK77" s="1224"/>
      <c r="PKL77" s="1224"/>
      <c r="PKM77" s="1224"/>
      <c r="PKN77" s="1224"/>
      <c r="PKO77" s="1224"/>
      <c r="PKP77" s="1224"/>
      <c r="PKQ77" s="1224"/>
      <c r="PKR77" s="1224"/>
      <c r="PKS77" s="1224"/>
      <c r="PKT77" s="1224"/>
      <c r="PKU77" s="1224"/>
      <c r="PKV77" s="1224"/>
      <c r="PKW77" s="1224"/>
      <c r="PKX77" s="1224"/>
      <c r="PKY77" s="1224"/>
      <c r="PKZ77" s="1224"/>
      <c r="PLA77" s="1224"/>
      <c r="PLB77" s="1224"/>
      <c r="PLC77" s="1224"/>
      <c r="PLD77" s="1224"/>
      <c r="PLE77" s="1224"/>
      <c r="PLF77" s="1224"/>
      <c r="PLG77" s="1224"/>
      <c r="PLH77" s="1224"/>
      <c r="PLI77" s="1224"/>
      <c r="PLJ77" s="1224"/>
      <c r="PLK77" s="1224"/>
      <c r="PLL77" s="1224"/>
      <c r="PLM77" s="1224"/>
      <c r="PLN77" s="1224"/>
      <c r="PLO77" s="1224"/>
      <c r="PLP77" s="1224"/>
      <c r="PLQ77" s="1224"/>
      <c r="PLR77" s="1224"/>
      <c r="PLS77" s="1224"/>
      <c r="PLT77" s="1224"/>
      <c r="PLU77" s="1224"/>
      <c r="PLV77" s="1224"/>
      <c r="PLW77" s="1224"/>
      <c r="PLX77" s="1224"/>
      <c r="PLY77" s="1224"/>
      <c r="PLZ77" s="1224"/>
      <c r="PMA77" s="1224"/>
      <c r="PMB77" s="1224"/>
      <c r="PMC77" s="1224"/>
      <c r="PMD77" s="1224"/>
      <c r="PME77" s="1224"/>
      <c r="PMF77" s="1224"/>
      <c r="PMG77" s="1224"/>
      <c r="PMH77" s="1224"/>
      <c r="PMI77" s="1224"/>
      <c r="PMJ77" s="1224"/>
      <c r="PMK77" s="1224"/>
      <c r="PML77" s="1224"/>
      <c r="PMM77" s="1224"/>
      <c r="PMN77" s="1224"/>
      <c r="PMO77" s="1224"/>
      <c r="PMP77" s="1224"/>
      <c r="PMQ77" s="1224"/>
      <c r="PMR77" s="1224"/>
      <c r="PMS77" s="1224"/>
      <c r="PMT77" s="1224"/>
      <c r="PMU77" s="1224"/>
      <c r="PMV77" s="1224"/>
      <c r="PMW77" s="1224"/>
      <c r="PMX77" s="1224"/>
      <c r="PMY77" s="1224"/>
      <c r="PMZ77" s="1224"/>
      <c r="PNA77" s="1224"/>
      <c r="PNB77" s="1224"/>
      <c r="PNC77" s="1224"/>
      <c r="PND77" s="1224"/>
      <c r="PNE77" s="1224"/>
      <c r="PNF77" s="1224"/>
      <c r="PNG77" s="1224"/>
      <c r="PNH77" s="1224"/>
      <c r="PNI77" s="1224"/>
      <c r="PNJ77" s="1224"/>
      <c r="PNK77" s="1224"/>
      <c r="PNL77" s="1224"/>
      <c r="PNM77" s="1224"/>
      <c r="PNN77" s="1224"/>
      <c r="PNO77" s="1224"/>
      <c r="PNP77" s="1224"/>
      <c r="PNQ77" s="1224"/>
      <c r="PNR77" s="1224"/>
      <c r="PNS77" s="1224"/>
      <c r="PNT77" s="1224"/>
      <c r="PNU77" s="1224"/>
      <c r="PNV77" s="1224"/>
      <c r="PNW77" s="1224"/>
      <c r="PNX77" s="1224"/>
      <c r="PNY77" s="1224"/>
      <c r="PNZ77" s="1224"/>
      <c r="POA77" s="1224"/>
      <c r="POB77" s="1224"/>
      <c r="POC77" s="1224"/>
      <c r="POD77" s="1224"/>
      <c r="POE77" s="1224"/>
      <c r="POF77" s="1224"/>
      <c r="POG77" s="1224"/>
      <c r="POH77" s="1224"/>
      <c r="POI77" s="1224"/>
      <c r="POJ77" s="1224"/>
      <c r="POK77" s="1224"/>
      <c r="POL77" s="1224"/>
      <c r="POM77" s="1224"/>
      <c r="PON77" s="1224"/>
      <c r="POO77" s="1224"/>
      <c r="POP77" s="1224"/>
      <c r="POQ77" s="1224"/>
      <c r="POR77" s="1224"/>
      <c r="POS77" s="1224"/>
      <c r="POT77" s="1224"/>
      <c r="POU77" s="1224"/>
      <c r="POV77" s="1224"/>
      <c r="POW77" s="1224"/>
      <c r="POX77" s="1224"/>
      <c r="POY77" s="1224"/>
      <c r="POZ77" s="1224"/>
      <c r="PPA77" s="1224"/>
      <c r="PPB77" s="1224"/>
      <c r="PPC77" s="1224"/>
      <c r="PPD77" s="1224"/>
      <c r="PPE77" s="1224"/>
      <c r="PPF77" s="1224"/>
      <c r="PPG77" s="1224"/>
      <c r="PPH77" s="1224"/>
      <c r="PPI77" s="1224"/>
      <c r="PPJ77" s="1224"/>
      <c r="PPK77" s="1224"/>
      <c r="PPL77" s="1224"/>
      <c r="PPM77" s="1224"/>
      <c r="PPN77" s="1224"/>
      <c r="PPO77" s="1224"/>
      <c r="PPP77" s="1224"/>
      <c r="PPQ77" s="1224"/>
      <c r="PPR77" s="1224"/>
      <c r="PPS77" s="1224"/>
      <c r="PPT77" s="1224"/>
      <c r="PPU77" s="1224"/>
      <c r="PPV77" s="1224"/>
      <c r="PPW77" s="1224"/>
      <c r="PPX77" s="1224"/>
      <c r="PPY77" s="1224"/>
      <c r="PPZ77" s="1224"/>
      <c r="PQA77" s="1224"/>
      <c r="PQB77" s="1224"/>
      <c r="PQC77" s="1224"/>
      <c r="PQD77" s="1224"/>
      <c r="PQE77" s="1224"/>
      <c r="PQG77" s="1224"/>
      <c r="PQH77" s="1224"/>
      <c r="PQI77" s="1224"/>
      <c r="PQJ77" s="1224"/>
      <c r="PQK77" s="1224"/>
      <c r="PQL77" s="1224"/>
      <c r="PQM77" s="1224"/>
      <c r="PQN77" s="1224"/>
      <c r="PQO77" s="1224"/>
      <c r="PQP77" s="1224"/>
      <c r="PQQ77" s="1224"/>
      <c r="PQR77" s="1224"/>
      <c r="PQS77" s="1224"/>
      <c r="PQT77" s="1224"/>
      <c r="PQU77" s="1224"/>
      <c r="PQV77" s="1224"/>
      <c r="PQW77" s="1224"/>
      <c r="PQX77" s="1224"/>
      <c r="PQY77" s="1224"/>
      <c r="PQZ77" s="1224"/>
      <c r="PRA77" s="1224"/>
      <c r="PRB77" s="1224"/>
      <c r="PRC77" s="1224"/>
      <c r="PRD77" s="1224"/>
      <c r="PRE77" s="1224"/>
      <c r="PRF77" s="1224"/>
      <c r="PRG77" s="1224"/>
      <c r="PRH77" s="1224"/>
      <c r="PRI77" s="1224"/>
      <c r="PRJ77" s="1224"/>
      <c r="PRK77" s="1224"/>
      <c r="PRL77" s="1224"/>
      <c r="PRM77" s="1224"/>
      <c r="PRN77" s="1224"/>
      <c r="PRO77" s="1224"/>
      <c r="PRP77" s="1224"/>
      <c r="PRQ77" s="1224"/>
      <c r="PRR77" s="1224"/>
      <c r="PRS77" s="1224"/>
      <c r="PRT77" s="1224"/>
      <c r="PRU77" s="1224"/>
      <c r="PRV77" s="1224"/>
      <c r="PRW77" s="1224"/>
      <c r="PRX77" s="1224"/>
      <c r="PRY77" s="1224"/>
      <c r="PRZ77" s="1224"/>
      <c r="PSA77" s="1224"/>
      <c r="PSB77" s="1224"/>
      <c r="PSC77" s="1224"/>
      <c r="PSD77" s="1224"/>
      <c r="PSE77" s="1224"/>
      <c r="PSF77" s="1224"/>
      <c r="PSG77" s="1224"/>
      <c r="PSH77" s="1224"/>
      <c r="PSI77" s="1224"/>
      <c r="PSJ77" s="1224"/>
      <c r="PSK77" s="1224"/>
      <c r="PSL77" s="1224"/>
      <c r="PSM77" s="1224"/>
      <c r="PSN77" s="1224"/>
      <c r="PSO77" s="1224"/>
      <c r="PSP77" s="1224"/>
      <c r="PSQ77" s="1224"/>
      <c r="PSR77" s="1224"/>
      <c r="PSS77" s="1224"/>
      <c r="PST77" s="1224"/>
      <c r="PSU77" s="1224"/>
      <c r="PSV77" s="1224"/>
      <c r="PSW77" s="1224"/>
      <c r="PSX77" s="1224"/>
      <c r="PSY77" s="1224"/>
      <c r="PSZ77" s="1224"/>
      <c r="PTA77" s="1224"/>
      <c r="PTB77" s="1224"/>
      <c r="PTC77" s="1224"/>
      <c r="PTD77" s="1224"/>
      <c r="PTE77" s="1224"/>
      <c r="PTF77" s="1224"/>
      <c r="PTG77" s="1224"/>
      <c r="PTH77" s="1224"/>
      <c r="PTI77" s="1224"/>
      <c r="PTJ77" s="1224"/>
      <c r="PTK77" s="1224"/>
      <c r="PTL77" s="1224"/>
      <c r="PTM77" s="1224"/>
      <c r="PTN77" s="1224"/>
      <c r="PTO77" s="1224"/>
      <c r="PTP77" s="1224"/>
      <c r="PTQ77" s="1224"/>
      <c r="PTR77" s="1224"/>
      <c r="PTS77" s="1224"/>
      <c r="PTT77" s="1224"/>
      <c r="PTU77" s="1224"/>
      <c r="PTV77" s="1224"/>
      <c r="PTW77" s="1224"/>
      <c r="PTX77" s="1224"/>
      <c r="PTY77" s="1224"/>
      <c r="PTZ77" s="1224"/>
      <c r="PUA77" s="1224"/>
      <c r="PUB77" s="1224"/>
      <c r="PUC77" s="1224"/>
      <c r="PUD77" s="1224"/>
      <c r="PUE77" s="1224"/>
      <c r="PUF77" s="1224"/>
      <c r="PUG77" s="1224"/>
      <c r="PUH77" s="1224"/>
      <c r="PUI77" s="1224"/>
      <c r="PUJ77" s="1224"/>
      <c r="PUK77" s="1224"/>
      <c r="PUL77" s="1224"/>
      <c r="PUM77" s="1224"/>
      <c r="PUN77" s="1224"/>
      <c r="PUO77" s="1224"/>
      <c r="PUP77" s="1224"/>
      <c r="PUQ77" s="1224"/>
      <c r="PUR77" s="1224"/>
      <c r="PUS77" s="1224"/>
      <c r="PUT77" s="1224"/>
      <c r="PUU77" s="1224"/>
      <c r="PUV77" s="1224"/>
      <c r="PUW77" s="1224"/>
      <c r="PUX77" s="1224"/>
      <c r="PUY77" s="1224"/>
      <c r="PUZ77" s="1224"/>
      <c r="PVA77" s="1224"/>
      <c r="PVB77" s="1224"/>
      <c r="PVC77" s="1224"/>
      <c r="PVD77" s="1224"/>
      <c r="PVE77" s="1224"/>
      <c r="PVF77" s="1224"/>
      <c r="PVG77" s="1224"/>
      <c r="PVH77" s="1224"/>
      <c r="PVI77" s="1224"/>
      <c r="PVJ77" s="1224"/>
      <c r="PVK77" s="1224"/>
      <c r="PVL77" s="1224"/>
      <c r="PVM77" s="1224"/>
      <c r="PVN77" s="1224"/>
      <c r="PVO77" s="1224"/>
      <c r="PVP77" s="1224"/>
      <c r="PVQ77" s="1224"/>
      <c r="PVR77" s="1224"/>
      <c r="PVS77" s="1224"/>
      <c r="PVT77" s="1224"/>
      <c r="PVU77" s="1224"/>
      <c r="PVV77" s="1224"/>
      <c r="PVW77" s="1224"/>
      <c r="PVX77" s="1224"/>
      <c r="PVY77" s="1224"/>
      <c r="PVZ77" s="1224"/>
      <c r="PWA77" s="1224"/>
      <c r="PWB77" s="1224"/>
      <c r="PWC77" s="1224"/>
      <c r="PWD77" s="1224"/>
      <c r="PWE77" s="1224"/>
      <c r="PWF77" s="1224"/>
      <c r="PWG77" s="1224"/>
      <c r="PWH77" s="1224"/>
      <c r="PWI77" s="1224"/>
      <c r="PWJ77" s="1224"/>
      <c r="PWK77" s="1224"/>
      <c r="PWL77" s="1224"/>
      <c r="PWM77" s="1224"/>
      <c r="PWN77" s="1224"/>
      <c r="PWO77" s="1224"/>
      <c r="PWP77" s="1224"/>
      <c r="PWQ77" s="1224"/>
      <c r="PWR77" s="1224"/>
      <c r="PWS77" s="1224"/>
      <c r="PWT77" s="1224"/>
      <c r="PWU77" s="1224"/>
      <c r="PWV77" s="1224"/>
      <c r="PWW77" s="1224"/>
      <c r="PWX77" s="1224"/>
      <c r="PWY77" s="1224"/>
      <c r="PWZ77" s="1224"/>
      <c r="PXA77" s="1224"/>
      <c r="PXB77" s="1224"/>
      <c r="PXC77" s="1224"/>
      <c r="PXD77" s="1224"/>
      <c r="PXE77" s="1224"/>
      <c r="PXF77" s="1224"/>
      <c r="PXG77" s="1224"/>
      <c r="PXH77" s="1224"/>
      <c r="PXI77" s="1224"/>
      <c r="PXJ77" s="1224"/>
      <c r="PXK77" s="1224"/>
      <c r="PXL77" s="1224"/>
      <c r="PXM77" s="1224"/>
      <c r="PXN77" s="1224"/>
      <c r="PXO77" s="1224"/>
      <c r="PXP77" s="1224"/>
      <c r="PXQ77" s="1224"/>
      <c r="PXR77" s="1224"/>
      <c r="PXS77" s="1224"/>
      <c r="PXT77" s="1224"/>
      <c r="PXU77" s="1224"/>
      <c r="PXV77" s="1224"/>
      <c r="PXW77" s="1224"/>
      <c r="PXX77" s="1224"/>
      <c r="PXY77" s="1224"/>
      <c r="PXZ77" s="1224"/>
      <c r="PYA77" s="1224"/>
      <c r="PYB77" s="1224"/>
      <c r="PYC77" s="1224"/>
      <c r="PYD77" s="1224"/>
      <c r="PYE77" s="1224"/>
      <c r="PYF77" s="1224"/>
      <c r="PYG77" s="1224"/>
      <c r="PYH77" s="1224"/>
      <c r="PYI77" s="1224"/>
      <c r="PYJ77" s="1224"/>
      <c r="PYK77" s="1224"/>
      <c r="PYL77" s="1224"/>
      <c r="PYM77" s="1224"/>
      <c r="PYN77" s="1224"/>
      <c r="PYO77" s="1224"/>
      <c r="PYP77" s="1224"/>
      <c r="PYQ77" s="1224"/>
      <c r="PYR77" s="1224"/>
      <c r="PYS77" s="1224"/>
      <c r="PYT77" s="1224"/>
      <c r="PYU77" s="1224"/>
      <c r="PYV77" s="1224"/>
      <c r="PYW77" s="1224"/>
      <c r="PYX77" s="1224"/>
      <c r="PYY77" s="1224"/>
      <c r="PYZ77" s="1224"/>
      <c r="PZA77" s="1224"/>
      <c r="PZB77" s="1224"/>
      <c r="PZC77" s="1224"/>
      <c r="PZD77" s="1224"/>
      <c r="PZE77" s="1224"/>
      <c r="PZF77" s="1224"/>
      <c r="PZG77" s="1224"/>
      <c r="PZH77" s="1224"/>
      <c r="PZI77" s="1224"/>
      <c r="PZJ77" s="1224"/>
      <c r="PZK77" s="1224"/>
      <c r="PZL77" s="1224"/>
      <c r="PZM77" s="1224"/>
      <c r="PZN77" s="1224"/>
      <c r="PZO77" s="1224"/>
      <c r="PZP77" s="1224"/>
      <c r="PZQ77" s="1224"/>
      <c r="PZR77" s="1224"/>
      <c r="PZS77" s="1224"/>
      <c r="PZT77" s="1224"/>
      <c r="PZU77" s="1224"/>
      <c r="PZV77" s="1224"/>
      <c r="PZW77" s="1224"/>
      <c r="PZX77" s="1224"/>
      <c r="PZY77" s="1224"/>
      <c r="PZZ77" s="1224"/>
      <c r="QAA77" s="1224"/>
      <c r="QAB77" s="1224"/>
      <c r="QAC77" s="1224"/>
      <c r="QAD77" s="1224"/>
      <c r="QAE77" s="1224"/>
      <c r="QAF77" s="1224"/>
      <c r="QAG77" s="1224"/>
      <c r="QAH77" s="1224"/>
      <c r="QAI77" s="1224"/>
      <c r="QAJ77" s="1224"/>
      <c r="QAK77" s="1224"/>
      <c r="QAL77" s="1224"/>
      <c r="QAM77" s="1224"/>
      <c r="QAN77" s="1224"/>
      <c r="QAO77" s="1224"/>
      <c r="QAP77" s="1224"/>
      <c r="QAQ77" s="1224"/>
      <c r="QAR77" s="1224"/>
      <c r="QAS77" s="1224"/>
      <c r="QAT77" s="1224"/>
      <c r="QAU77" s="1224"/>
      <c r="QAV77" s="1224"/>
      <c r="QAW77" s="1224"/>
      <c r="QAX77" s="1224"/>
      <c r="QAY77" s="1224"/>
      <c r="QAZ77" s="1224"/>
      <c r="QBA77" s="1224"/>
      <c r="QBB77" s="1224"/>
      <c r="QBC77" s="1224"/>
      <c r="QBD77" s="1224"/>
      <c r="QBE77" s="1224"/>
      <c r="QBF77" s="1224"/>
      <c r="QBG77" s="1224"/>
      <c r="QBH77" s="1224"/>
      <c r="QBI77" s="1224"/>
      <c r="QBJ77" s="1224"/>
      <c r="QBK77" s="1224"/>
      <c r="QBL77" s="1224"/>
      <c r="QBM77" s="1224"/>
      <c r="QBN77" s="1224"/>
      <c r="QBO77" s="1224"/>
      <c r="QBP77" s="1224"/>
      <c r="QBQ77" s="1224"/>
      <c r="QBR77" s="1224"/>
      <c r="QBS77" s="1224"/>
      <c r="QBT77" s="1224"/>
      <c r="QBU77" s="1224"/>
      <c r="QBV77" s="1224"/>
      <c r="QBW77" s="1224"/>
      <c r="QBX77" s="1224"/>
      <c r="QBY77" s="1224"/>
      <c r="QBZ77" s="1224"/>
      <c r="QCA77" s="1224"/>
      <c r="QCB77" s="1224"/>
      <c r="QCC77" s="1224"/>
      <c r="QCD77" s="1224"/>
      <c r="QCE77" s="1224"/>
      <c r="QCF77" s="1224"/>
      <c r="QCG77" s="1224"/>
      <c r="QCH77" s="1224"/>
      <c r="QCI77" s="1224"/>
      <c r="QCJ77" s="1224"/>
      <c r="QCK77" s="1224"/>
      <c r="QCL77" s="1224"/>
      <c r="QCM77" s="1224"/>
      <c r="QCN77" s="1224"/>
      <c r="QCO77" s="1224"/>
      <c r="QCP77" s="1224"/>
      <c r="QCQ77" s="1224"/>
      <c r="QCR77" s="1224"/>
      <c r="QCS77" s="1224"/>
      <c r="QCT77" s="1224"/>
      <c r="QCU77" s="1224"/>
      <c r="QCV77" s="1224"/>
      <c r="QCW77" s="1224"/>
      <c r="QCX77" s="1224"/>
      <c r="QCY77" s="1224"/>
      <c r="QCZ77" s="1224"/>
      <c r="QDA77" s="1224"/>
      <c r="QDB77" s="1224"/>
      <c r="QDC77" s="1224"/>
      <c r="QDD77" s="1224"/>
      <c r="QDE77" s="1224"/>
      <c r="QDF77" s="1224"/>
      <c r="QDG77" s="1224"/>
      <c r="QDH77" s="1224"/>
      <c r="QDI77" s="1224"/>
      <c r="QDJ77" s="1224"/>
      <c r="QDK77" s="1224"/>
      <c r="QDL77" s="1224"/>
      <c r="QDM77" s="1224"/>
      <c r="QDN77" s="1224"/>
      <c r="QDO77" s="1224"/>
      <c r="QDP77" s="1224"/>
      <c r="QDQ77" s="1224"/>
      <c r="QDR77" s="1224"/>
      <c r="QDS77" s="1224"/>
      <c r="QDT77" s="1224"/>
      <c r="QDU77" s="1224"/>
      <c r="QDV77" s="1224"/>
      <c r="QDW77" s="1224"/>
      <c r="QDX77" s="1224"/>
      <c r="QDY77" s="1224"/>
      <c r="QDZ77" s="1224"/>
      <c r="QEA77" s="1224"/>
      <c r="QEB77" s="1224"/>
      <c r="QEC77" s="1224"/>
      <c r="QED77" s="1224"/>
      <c r="QEE77" s="1224"/>
      <c r="QEF77" s="1224"/>
      <c r="QEG77" s="1224"/>
      <c r="QEH77" s="1224"/>
      <c r="QEI77" s="1224"/>
      <c r="QEJ77" s="1224"/>
      <c r="QEK77" s="1224"/>
      <c r="QEL77" s="1224"/>
      <c r="QEM77" s="1224"/>
      <c r="QEN77" s="1224"/>
      <c r="QEO77" s="1224"/>
      <c r="QEP77" s="1224"/>
      <c r="QEQ77" s="1224"/>
      <c r="QER77" s="1224"/>
      <c r="QES77" s="1224"/>
      <c r="QET77" s="1224"/>
      <c r="QEU77" s="1224"/>
      <c r="QEV77" s="1224"/>
      <c r="QEW77" s="1224"/>
      <c r="QEX77" s="1224"/>
      <c r="QEY77" s="1224"/>
      <c r="QEZ77" s="1224"/>
      <c r="QFA77" s="1224"/>
      <c r="QFB77" s="1224"/>
      <c r="QFC77" s="1224"/>
      <c r="QFD77" s="1224"/>
      <c r="QFE77" s="1224"/>
      <c r="QFF77" s="1224"/>
      <c r="QFG77" s="1224"/>
      <c r="QFH77" s="1224"/>
      <c r="QFI77" s="1224"/>
      <c r="QFJ77" s="1224"/>
      <c r="QFK77" s="1224"/>
      <c r="QFL77" s="1224"/>
      <c r="QFM77" s="1224"/>
      <c r="QFN77" s="1224"/>
      <c r="QFO77" s="1224"/>
      <c r="QFP77" s="1224"/>
      <c r="QFQ77" s="1224"/>
      <c r="QFR77" s="1224"/>
      <c r="QFS77" s="1224"/>
      <c r="QFT77" s="1224"/>
      <c r="QFU77" s="1224"/>
      <c r="QFV77" s="1224"/>
      <c r="QFW77" s="1224"/>
      <c r="QFX77" s="1224"/>
      <c r="QFY77" s="1224"/>
      <c r="QFZ77" s="1224"/>
      <c r="QGA77" s="1224"/>
      <c r="QGB77" s="1224"/>
      <c r="QGC77" s="1224"/>
      <c r="QGD77" s="1224"/>
      <c r="QGE77" s="1224"/>
      <c r="QGF77" s="1224"/>
      <c r="QGG77" s="1224"/>
      <c r="QGH77" s="1224"/>
      <c r="QGI77" s="1224"/>
      <c r="QGJ77" s="1224"/>
      <c r="QGK77" s="1224"/>
      <c r="QGL77" s="1224"/>
      <c r="QGM77" s="1224"/>
      <c r="QGN77" s="1224"/>
      <c r="QGO77" s="1224"/>
      <c r="QGP77" s="1224"/>
      <c r="QGQ77" s="1224"/>
      <c r="QGR77" s="1224"/>
      <c r="QGS77" s="1224"/>
      <c r="QGT77" s="1224"/>
      <c r="QGU77" s="1224"/>
      <c r="QGV77" s="1224"/>
      <c r="QGW77" s="1224"/>
      <c r="QGX77" s="1224"/>
      <c r="QGY77" s="1224"/>
      <c r="QGZ77" s="1224"/>
      <c r="QHA77" s="1224"/>
      <c r="QHB77" s="1224"/>
      <c r="QHC77" s="1224"/>
      <c r="QHD77" s="1224"/>
      <c r="QHE77" s="1224"/>
      <c r="QHF77" s="1224"/>
      <c r="QHG77" s="1224"/>
      <c r="QHH77" s="1224"/>
      <c r="QHI77" s="1224"/>
      <c r="QHJ77" s="1224"/>
      <c r="QHK77" s="1224"/>
      <c r="QHL77" s="1224"/>
      <c r="QHM77" s="1224"/>
      <c r="QHN77" s="1224"/>
      <c r="QHO77" s="1224"/>
      <c r="QHP77" s="1224"/>
      <c r="QHQ77" s="1224"/>
      <c r="QHR77" s="1224"/>
      <c r="QHS77" s="1224"/>
      <c r="QHT77" s="1224"/>
      <c r="QHU77" s="1224"/>
      <c r="QHV77" s="1224"/>
      <c r="QHW77" s="1224"/>
      <c r="QHX77" s="1224"/>
      <c r="QHY77" s="1224"/>
      <c r="QHZ77" s="1224"/>
      <c r="QIA77" s="1224"/>
      <c r="QIB77" s="1224"/>
      <c r="QIC77" s="1224"/>
      <c r="QID77" s="1224"/>
      <c r="QIE77" s="1224"/>
      <c r="QIF77" s="1224"/>
      <c r="QIG77" s="1224"/>
      <c r="QIH77" s="1224"/>
      <c r="QII77" s="1224"/>
      <c r="QIJ77" s="1224"/>
      <c r="QIK77" s="1224"/>
      <c r="QIL77" s="1224"/>
      <c r="QIM77" s="1224"/>
      <c r="QIN77" s="1224"/>
      <c r="QIO77" s="1224"/>
      <c r="QIP77" s="1224"/>
      <c r="QIQ77" s="1224"/>
      <c r="QIR77" s="1224"/>
      <c r="QIS77" s="1224"/>
      <c r="QIT77" s="1224"/>
      <c r="QIU77" s="1224"/>
      <c r="QIV77" s="1224"/>
      <c r="QIW77" s="1224"/>
      <c r="QIX77" s="1224"/>
      <c r="QIY77" s="1224"/>
      <c r="QIZ77" s="1224"/>
      <c r="QJA77" s="1224"/>
      <c r="QJB77" s="1224"/>
      <c r="QJC77" s="1224"/>
      <c r="QJD77" s="1224"/>
      <c r="QJE77" s="1224"/>
      <c r="QJF77" s="1224"/>
      <c r="QJG77" s="1224"/>
      <c r="QJH77" s="1224"/>
      <c r="QJI77" s="1224"/>
      <c r="QJJ77" s="1224"/>
      <c r="QJK77" s="1224"/>
      <c r="QJL77" s="1224"/>
      <c r="QJM77" s="1224"/>
      <c r="QJN77" s="1224"/>
      <c r="QJO77" s="1224"/>
      <c r="QJP77" s="1224"/>
      <c r="QJQ77" s="1224"/>
      <c r="QJR77" s="1224"/>
      <c r="QJS77" s="1224"/>
      <c r="QJT77" s="1224"/>
      <c r="QJU77" s="1224"/>
      <c r="QJV77" s="1224"/>
      <c r="QJW77" s="1224"/>
      <c r="QJX77" s="1224"/>
      <c r="QJY77" s="1224"/>
      <c r="QJZ77" s="1224"/>
      <c r="QKA77" s="1224"/>
      <c r="QKB77" s="1224"/>
      <c r="QKC77" s="1224"/>
      <c r="QKD77" s="1224"/>
      <c r="QKE77" s="1224"/>
      <c r="QKF77" s="1224"/>
      <c r="QKG77" s="1224"/>
      <c r="QKH77" s="1224"/>
      <c r="QKI77" s="1224"/>
      <c r="QKJ77" s="1224"/>
      <c r="QKK77" s="1224"/>
      <c r="QKL77" s="1224"/>
      <c r="QKM77" s="1224"/>
      <c r="QKN77" s="1224"/>
      <c r="QKO77" s="1224"/>
      <c r="QKP77" s="1224"/>
      <c r="QKQ77" s="1224"/>
      <c r="QKR77" s="1224"/>
      <c r="QKS77" s="1224"/>
      <c r="QKT77" s="1224"/>
      <c r="QKU77" s="1224"/>
      <c r="QKV77" s="1224"/>
      <c r="QKW77" s="1224"/>
      <c r="QKX77" s="1224"/>
      <c r="QKY77" s="1224"/>
      <c r="QKZ77" s="1224"/>
      <c r="QLA77" s="1224"/>
      <c r="QLB77" s="1224"/>
      <c r="QLC77" s="1224"/>
      <c r="QLD77" s="1224"/>
      <c r="QLE77" s="1224"/>
      <c r="QLF77" s="1224"/>
      <c r="QLG77" s="1224"/>
      <c r="QLH77" s="1224"/>
      <c r="QLI77" s="1224"/>
      <c r="QLJ77" s="1224"/>
      <c r="QLK77" s="1224"/>
      <c r="QLL77" s="1224"/>
      <c r="QLM77" s="1224"/>
      <c r="QLN77" s="1224"/>
      <c r="QLO77" s="1224"/>
      <c r="QLP77" s="1224"/>
      <c r="QLQ77" s="1224"/>
      <c r="QLR77" s="1224"/>
      <c r="QLS77" s="1224"/>
      <c r="QLT77" s="1224"/>
      <c r="QLU77" s="1224"/>
      <c r="QLV77" s="1224"/>
      <c r="QLW77" s="1224"/>
      <c r="QLX77" s="1224"/>
      <c r="QLY77" s="1224"/>
      <c r="QLZ77" s="1224"/>
      <c r="QMA77" s="1224"/>
      <c r="QMB77" s="1224"/>
      <c r="QMC77" s="1224"/>
      <c r="QMD77" s="1224"/>
      <c r="QME77" s="1224"/>
      <c r="QMF77" s="1224"/>
      <c r="QMG77" s="1224"/>
      <c r="QMH77" s="1224"/>
      <c r="QMI77" s="1224"/>
      <c r="QMJ77" s="1224"/>
      <c r="QMK77" s="1224"/>
      <c r="QML77" s="1224"/>
      <c r="QMM77" s="1224"/>
      <c r="QMN77" s="1224"/>
      <c r="QMO77" s="1224"/>
      <c r="QMP77" s="1224"/>
      <c r="QMQ77" s="1224"/>
      <c r="QMR77" s="1224"/>
      <c r="QMS77" s="1224"/>
      <c r="QMT77" s="1224"/>
      <c r="QMU77" s="1224"/>
      <c r="QMV77" s="1224"/>
      <c r="QMW77" s="1224"/>
      <c r="QMX77" s="1224"/>
      <c r="QMY77" s="1224"/>
      <c r="QMZ77" s="1224"/>
      <c r="QNA77" s="1224"/>
      <c r="QNB77" s="1224"/>
      <c r="QNC77" s="1224"/>
      <c r="QND77" s="1224"/>
      <c r="QNE77" s="1224"/>
      <c r="QNF77" s="1224"/>
      <c r="QNG77" s="1224"/>
      <c r="QNH77" s="1224"/>
      <c r="QNI77" s="1224"/>
      <c r="QNJ77" s="1224"/>
      <c r="QNK77" s="1224"/>
      <c r="QNL77" s="1224"/>
      <c r="QNM77" s="1224"/>
      <c r="QNN77" s="1224"/>
      <c r="QNO77" s="1224"/>
      <c r="QNP77" s="1224"/>
      <c r="QNQ77" s="1224"/>
      <c r="QNR77" s="1224"/>
      <c r="QNS77" s="1224"/>
      <c r="QNT77" s="1224"/>
      <c r="QNU77" s="1224"/>
      <c r="QNV77" s="1224"/>
      <c r="QNW77" s="1224"/>
      <c r="QNX77" s="1224"/>
      <c r="QNY77" s="1224"/>
      <c r="QNZ77" s="1224"/>
      <c r="QOA77" s="1224"/>
      <c r="QOB77" s="1224"/>
      <c r="QOC77" s="1224"/>
      <c r="QOD77" s="1224"/>
      <c r="QOE77" s="1224"/>
      <c r="QOF77" s="1224"/>
      <c r="QOG77" s="1224"/>
      <c r="QOH77" s="1224"/>
      <c r="QOI77" s="1224"/>
      <c r="QOJ77" s="1224"/>
      <c r="QOK77" s="1224"/>
      <c r="QOL77" s="1224"/>
      <c r="QOM77" s="1224"/>
      <c r="QON77" s="1224"/>
      <c r="QOO77" s="1224"/>
      <c r="QOP77" s="1224"/>
      <c r="QOQ77" s="1224"/>
      <c r="QOR77" s="1224"/>
      <c r="QOS77" s="1224"/>
      <c r="QOT77" s="1224"/>
      <c r="QOU77" s="1224"/>
      <c r="QOV77" s="1224"/>
      <c r="QOW77" s="1224"/>
      <c r="QOX77" s="1224"/>
      <c r="QOY77" s="1224"/>
      <c r="QOZ77" s="1224"/>
      <c r="QPA77" s="1224"/>
      <c r="QPB77" s="1224"/>
      <c r="QPC77" s="1224"/>
      <c r="QPD77" s="1224"/>
      <c r="QPE77" s="1224"/>
      <c r="QPF77" s="1224"/>
      <c r="QPG77" s="1224"/>
      <c r="QPH77" s="1224"/>
      <c r="QPI77" s="1224"/>
      <c r="QPJ77" s="1224"/>
      <c r="QPK77" s="1224"/>
      <c r="QPL77" s="1224"/>
      <c r="QPM77" s="1224"/>
      <c r="QPN77" s="1224"/>
      <c r="QPO77" s="1224"/>
      <c r="QPP77" s="1224"/>
      <c r="QPQ77" s="1224"/>
      <c r="QPR77" s="1224"/>
      <c r="QPS77" s="1224"/>
      <c r="QPT77" s="1224"/>
      <c r="QPU77" s="1224"/>
      <c r="QPV77" s="1224"/>
      <c r="QPW77" s="1224"/>
      <c r="QPX77" s="1224"/>
      <c r="QPY77" s="1224"/>
      <c r="QPZ77" s="1224"/>
      <c r="QQA77" s="1224"/>
      <c r="QQB77" s="1224"/>
      <c r="QQC77" s="1224"/>
      <c r="QQD77" s="1224"/>
      <c r="QQE77" s="1224"/>
      <c r="QQF77" s="1224"/>
      <c r="QQG77" s="1224"/>
      <c r="QQH77" s="1224"/>
      <c r="QQI77" s="1224"/>
      <c r="QQJ77" s="1224"/>
      <c r="QQK77" s="1224"/>
      <c r="QQL77" s="1224"/>
      <c r="QQM77" s="1224"/>
      <c r="QQN77" s="1224"/>
      <c r="QQO77" s="1224"/>
      <c r="QQP77" s="1224"/>
      <c r="QQQ77" s="1224"/>
      <c r="QQR77" s="1224"/>
      <c r="QQS77" s="1224"/>
      <c r="QQT77" s="1224"/>
      <c r="QQU77" s="1224"/>
      <c r="QQV77" s="1224"/>
      <c r="QQW77" s="1224"/>
      <c r="QQX77" s="1224"/>
      <c r="QQY77" s="1224"/>
      <c r="QQZ77" s="1224"/>
      <c r="QRA77" s="1224"/>
      <c r="QRB77" s="1224"/>
      <c r="QRC77" s="1224"/>
      <c r="QRD77" s="1224"/>
      <c r="QRE77" s="1224"/>
      <c r="QRF77" s="1224"/>
      <c r="QRG77" s="1224"/>
      <c r="QRH77" s="1224"/>
      <c r="QRI77" s="1224"/>
      <c r="QRJ77" s="1224"/>
      <c r="QRK77" s="1224"/>
      <c r="QRL77" s="1224"/>
      <c r="QRM77" s="1224"/>
      <c r="QRN77" s="1224"/>
      <c r="QRO77" s="1224"/>
      <c r="QRP77" s="1224"/>
      <c r="QRQ77" s="1224"/>
      <c r="QRR77" s="1224"/>
      <c r="QRS77" s="1224"/>
      <c r="QRT77" s="1224"/>
      <c r="QRU77" s="1224"/>
      <c r="QRV77" s="1224"/>
      <c r="QRW77" s="1224"/>
      <c r="QRX77" s="1224"/>
      <c r="QRY77" s="1224"/>
      <c r="QRZ77" s="1224"/>
      <c r="QSA77" s="1224"/>
      <c r="QSB77" s="1224"/>
      <c r="QSC77" s="1224"/>
      <c r="QSD77" s="1224"/>
      <c r="QSE77" s="1224"/>
      <c r="QSF77" s="1224"/>
      <c r="QSG77" s="1224"/>
      <c r="QSH77" s="1224"/>
      <c r="QSI77" s="1224"/>
      <c r="QSJ77" s="1224"/>
      <c r="QSK77" s="1224"/>
      <c r="QSL77" s="1224"/>
      <c r="QSM77" s="1224"/>
      <c r="QSN77" s="1224"/>
      <c r="QSO77" s="1224"/>
      <c r="QSP77" s="1224"/>
      <c r="QSQ77" s="1224"/>
      <c r="QSR77" s="1224"/>
      <c r="QSS77" s="1224"/>
      <c r="QST77" s="1224"/>
      <c r="QSU77" s="1224"/>
      <c r="QSV77" s="1224"/>
      <c r="QSW77" s="1224"/>
      <c r="QSX77" s="1224"/>
      <c r="QSY77" s="1224"/>
      <c r="QSZ77" s="1224"/>
      <c r="QTA77" s="1224"/>
      <c r="QTB77" s="1224"/>
      <c r="QTC77" s="1224"/>
      <c r="QTD77" s="1224"/>
      <c r="QTE77" s="1224"/>
      <c r="QTF77" s="1224"/>
      <c r="QTG77" s="1224"/>
      <c r="QTH77" s="1224"/>
      <c r="QTI77" s="1224"/>
      <c r="QTJ77" s="1224"/>
      <c r="QTK77" s="1224"/>
      <c r="QTL77" s="1224"/>
      <c r="QTM77" s="1224"/>
      <c r="QTN77" s="1224"/>
      <c r="QTO77" s="1224"/>
      <c r="QTP77" s="1224"/>
      <c r="QTQ77" s="1224"/>
      <c r="QTR77" s="1224"/>
      <c r="QTS77" s="1224"/>
      <c r="QTT77" s="1224"/>
      <c r="QTU77" s="1224"/>
      <c r="QTV77" s="1224"/>
      <c r="QTW77" s="1224"/>
      <c r="QTX77" s="1224"/>
      <c r="QTY77" s="1224"/>
      <c r="QTZ77" s="1224"/>
      <c r="QUA77" s="1224"/>
      <c r="QUB77" s="1224"/>
      <c r="QUC77" s="1224"/>
      <c r="QUD77" s="1224"/>
      <c r="QUE77" s="1224"/>
      <c r="QUF77" s="1224"/>
      <c r="QUG77" s="1224"/>
      <c r="QUH77" s="1224"/>
      <c r="QUI77" s="1224"/>
      <c r="QUJ77" s="1224"/>
      <c r="QUK77" s="1224"/>
      <c r="QUL77" s="1224"/>
      <c r="QUM77" s="1224"/>
      <c r="QUN77" s="1224"/>
      <c r="QUO77" s="1224"/>
      <c r="QUP77" s="1224"/>
      <c r="QUQ77" s="1224"/>
      <c r="QUR77" s="1224"/>
      <c r="QUS77" s="1224"/>
      <c r="QUT77" s="1224"/>
      <c r="QUU77" s="1224"/>
      <c r="QUV77" s="1224"/>
      <c r="QUW77" s="1224"/>
      <c r="QUX77" s="1224"/>
      <c r="QUY77" s="1224"/>
      <c r="QUZ77" s="1224"/>
      <c r="QVA77" s="1224"/>
      <c r="QVB77" s="1224"/>
      <c r="QVC77" s="1224"/>
      <c r="QVD77" s="1224"/>
      <c r="QVE77" s="1224"/>
      <c r="QVF77" s="1224"/>
      <c r="QVG77" s="1224"/>
      <c r="QVH77" s="1224"/>
      <c r="QVI77" s="1224"/>
      <c r="QVJ77" s="1224"/>
      <c r="QVK77" s="1224"/>
      <c r="QVL77" s="1224"/>
      <c r="QVM77" s="1224"/>
      <c r="QVN77" s="1224"/>
      <c r="QVO77" s="1224"/>
      <c r="QVP77" s="1224"/>
      <c r="QVQ77" s="1224"/>
      <c r="QVR77" s="1224"/>
      <c r="QVS77" s="1224"/>
      <c r="QVT77" s="1224"/>
      <c r="QVU77" s="1224"/>
      <c r="QVV77" s="1224"/>
      <c r="QVW77" s="1224"/>
      <c r="QVX77" s="1224"/>
      <c r="QVY77" s="1224"/>
      <c r="QVZ77" s="1224"/>
      <c r="QWA77" s="1224"/>
      <c r="QWB77" s="1224"/>
      <c r="QWC77" s="1224"/>
      <c r="QWD77" s="1224"/>
      <c r="QWE77" s="1224"/>
      <c r="QWF77" s="1224"/>
      <c r="QWG77" s="1224"/>
      <c r="QWH77" s="1224"/>
      <c r="QWI77" s="1224"/>
      <c r="QWJ77" s="1224"/>
      <c r="QWK77" s="1224"/>
      <c r="QWL77" s="1224"/>
      <c r="QWM77" s="1224"/>
      <c r="QWN77" s="1224"/>
      <c r="QWO77" s="1224"/>
      <c r="QWP77" s="1224"/>
      <c r="QWQ77" s="1224"/>
      <c r="QWR77" s="1224"/>
      <c r="QWS77" s="1224"/>
      <c r="QWT77" s="1224"/>
      <c r="QWU77" s="1224"/>
      <c r="QWV77" s="1224"/>
      <c r="QWW77" s="1224"/>
      <c r="QWX77" s="1224"/>
      <c r="QWY77" s="1224"/>
      <c r="QWZ77" s="1224"/>
      <c r="QXA77" s="1224"/>
      <c r="QXB77" s="1224"/>
      <c r="QXC77" s="1224"/>
      <c r="QXD77" s="1224"/>
      <c r="QXE77" s="1224"/>
      <c r="QXF77" s="1224"/>
      <c r="QXG77" s="1224"/>
      <c r="QXH77" s="1224"/>
      <c r="QXI77" s="1224"/>
      <c r="QXJ77" s="1224"/>
      <c r="QXK77" s="1224"/>
      <c r="QXL77" s="1224"/>
      <c r="QXM77" s="1224"/>
      <c r="QXN77" s="1224"/>
      <c r="QXO77" s="1224"/>
      <c r="QXP77" s="1224"/>
      <c r="QXQ77" s="1224"/>
      <c r="QXR77" s="1224"/>
      <c r="QXS77" s="1224"/>
      <c r="QXT77" s="1224"/>
      <c r="QXU77" s="1224"/>
      <c r="QXV77" s="1224"/>
      <c r="QXW77" s="1224"/>
      <c r="QXX77" s="1224"/>
      <c r="QXY77" s="1224"/>
      <c r="QXZ77" s="1224"/>
      <c r="QYA77" s="1224"/>
      <c r="QYB77" s="1224"/>
      <c r="QYC77" s="1224"/>
      <c r="QYD77" s="1224"/>
      <c r="QYE77" s="1224"/>
      <c r="QYF77" s="1224"/>
      <c r="QYG77" s="1224"/>
      <c r="QYH77" s="1224"/>
      <c r="QYI77" s="1224"/>
      <c r="QYJ77" s="1224"/>
      <c r="QYK77" s="1224"/>
      <c r="QYL77" s="1224"/>
      <c r="QYM77" s="1224"/>
      <c r="QYN77" s="1224"/>
      <c r="QYO77" s="1224"/>
      <c r="QYP77" s="1224"/>
      <c r="QYQ77" s="1224"/>
      <c r="QYR77" s="1224"/>
      <c r="QYS77" s="1224"/>
      <c r="QYT77" s="1224"/>
      <c r="QYU77" s="1224"/>
      <c r="QYV77" s="1224"/>
      <c r="QYW77" s="1224"/>
      <c r="QYX77" s="1224"/>
      <c r="QYY77" s="1224"/>
      <c r="QYZ77" s="1224"/>
      <c r="QZA77" s="1224"/>
      <c r="QZB77" s="1224"/>
      <c r="QZC77" s="1224"/>
      <c r="QZD77" s="1224"/>
      <c r="QZE77" s="1224"/>
      <c r="QZF77" s="1224"/>
      <c r="QZG77" s="1224"/>
      <c r="QZH77" s="1224"/>
      <c r="QZI77" s="1224"/>
      <c r="QZJ77" s="1224"/>
      <c r="QZK77" s="1224"/>
      <c r="QZL77" s="1224"/>
      <c r="QZM77" s="1224"/>
      <c r="QZN77" s="1224"/>
      <c r="QZO77" s="1224"/>
      <c r="QZP77" s="1224"/>
      <c r="QZQ77" s="1224"/>
      <c r="QZR77" s="1224"/>
      <c r="QZS77" s="1224"/>
      <c r="QZT77" s="1224"/>
      <c r="QZU77" s="1224"/>
      <c r="QZV77" s="1224"/>
      <c r="QZW77" s="1224"/>
      <c r="QZX77" s="1224"/>
      <c r="QZY77" s="1224"/>
      <c r="QZZ77" s="1224"/>
      <c r="RAA77" s="1224"/>
      <c r="RAB77" s="1224"/>
      <c r="RAC77" s="1224"/>
      <c r="RAD77" s="1224"/>
      <c r="RAE77" s="1224"/>
      <c r="RAF77" s="1224"/>
      <c r="RAG77" s="1224"/>
      <c r="RAH77" s="1224"/>
      <c r="RAI77" s="1224"/>
      <c r="RAJ77" s="1224"/>
      <c r="RAK77" s="1224"/>
      <c r="RAL77" s="1224"/>
      <c r="RAM77" s="1224"/>
      <c r="RAN77" s="1224"/>
      <c r="RAO77" s="1224"/>
      <c r="RAP77" s="1224"/>
      <c r="RAQ77" s="1224"/>
      <c r="RAR77" s="1224"/>
      <c r="RAS77" s="1224"/>
      <c r="RAT77" s="1224"/>
      <c r="RAU77" s="1224"/>
      <c r="RAV77" s="1224"/>
      <c r="RAW77" s="1224"/>
      <c r="RAX77" s="1224"/>
      <c r="RAY77" s="1224"/>
      <c r="RAZ77" s="1224"/>
      <c r="RBA77" s="1224"/>
      <c r="RBB77" s="1224"/>
      <c r="RBC77" s="1224"/>
      <c r="RBD77" s="1224"/>
      <c r="RBE77" s="1224"/>
      <c r="RBF77" s="1224"/>
      <c r="RBG77" s="1224"/>
      <c r="RBH77" s="1224"/>
      <c r="RBI77" s="1224"/>
      <c r="RBJ77" s="1224"/>
      <c r="RBK77" s="1224"/>
      <c r="RBL77" s="1224"/>
      <c r="RBM77" s="1224"/>
      <c r="RBN77" s="1224"/>
      <c r="RBO77" s="1224"/>
      <c r="RBP77" s="1224"/>
      <c r="RBQ77" s="1224"/>
      <c r="RBR77" s="1224"/>
      <c r="RBS77" s="1224"/>
      <c r="RBT77" s="1224"/>
      <c r="RBU77" s="1224"/>
      <c r="RBV77" s="1224"/>
      <c r="RBW77" s="1224"/>
      <c r="RBX77" s="1224"/>
      <c r="RBY77" s="1224"/>
      <c r="RBZ77" s="1224"/>
      <c r="RCA77" s="1224"/>
      <c r="RCB77" s="1224"/>
      <c r="RCC77" s="1224"/>
      <c r="RCD77" s="1224"/>
      <c r="RCE77" s="1224"/>
      <c r="RCF77" s="1224"/>
      <c r="RCG77" s="1224"/>
      <c r="RCH77" s="1224"/>
      <c r="RCI77" s="1224"/>
      <c r="RCJ77" s="1224"/>
      <c r="RCK77" s="1224"/>
      <c r="RCL77" s="1224"/>
      <c r="RCM77" s="1224"/>
      <c r="RCN77" s="1224"/>
      <c r="RCO77" s="1224"/>
      <c r="RCP77" s="1224"/>
      <c r="RCQ77" s="1224"/>
      <c r="RCR77" s="1224"/>
      <c r="RCS77" s="1224"/>
      <c r="RCT77" s="1224"/>
      <c r="RCU77" s="1224"/>
      <c r="RCV77" s="1224"/>
      <c r="RCW77" s="1224"/>
      <c r="RCX77" s="1224"/>
      <c r="RCY77" s="1224"/>
      <c r="RCZ77" s="1224"/>
      <c r="RDA77" s="1224"/>
      <c r="RDB77" s="1224"/>
      <c r="RDC77" s="1224"/>
      <c r="RDD77" s="1224"/>
      <c r="RDE77" s="1224"/>
      <c r="RDF77" s="1224"/>
      <c r="RDG77" s="1224"/>
      <c r="RDH77" s="1224"/>
      <c r="RDI77" s="1224"/>
      <c r="RDJ77" s="1224"/>
      <c r="RDK77" s="1224"/>
      <c r="RDL77" s="1224"/>
      <c r="RDM77" s="1224"/>
      <c r="RDN77" s="1224"/>
      <c r="RDO77" s="1224"/>
      <c r="RDQ77" s="1224"/>
      <c r="RDR77" s="1224"/>
      <c r="RDS77" s="1224"/>
      <c r="RDT77" s="1224"/>
      <c r="RDU77" s="1224"/>
      <c r="RDV77" s="1224"/>
      <c r="RDW77" s="1224"/>
      <c r="RDX77" s="1224"/>
      <c r="RDY77" s="1224"/>
      <c r="RDZ77" s="1224"/>
      <c r="REA77" s="1224"/>
      <c r="REB77" s="1224"/>
      <c r="REC77" s="1224"/>
      <c r="RED77" s="1224"/>
      <c r="REE77" s="1224"/>
      <c r="REF77" s="1224"/>
      <c r="REG77" s="1224"/>
      <c r="REH77" s="1224"/>
      <c r="REI77" s="1224"/>
      <c r="REJ77" s="1224"/>
      <c r="REK77" s="1224"/>
      <c r="REL77" s="1224"/>
      <c r="REM77" s="1224"/>
      <c r="REN77" s="1224"/>
      <c r="REO77" s="1224"/>
      <c r="REP77" s="1224"/>
      <c r="REQ77" s="1224"/>
      <c r="RER77" s="1224"/>
      <c r="RES77" s="1224"/>
      <c r="RET77" s="1224"/>
      <c r="REU77" s="1224"/>
      <c r="REV77" s="1224"/>
      <c r="REW77" s="1224"/>
      <c r="REX77" s="1224"/>
      <c r="REY77" s="1224"/>
      <c r="REZ77" s="1224"/>
      <c r="RFA77" s="1224"/>
      <c r="RFB77" s="1224"/>
      <c r="RFC77" s="1224"/>
      <c r="RFD77" s="1224"/>
      <c r="RFE77" s="1224"/>
      <c r="RFF77" s="1224"/>
      <c r="RFG77" s="1224"/>
      <c r="RFH77" s="1224"/>
      <c r="RFI77" s="1224"/>
      <c r="RFJ77" s="1224"/>
      <c r="RFK77" s="1224"/>
      <c r="RFL77" s="1224"/>
      <c r="RFM77" s="1224"/>
      <c r="RFN77" s="1224"/>
      <c r="RFO77" s="1224"/>
      <c r="RFP77" s="1224"/>
      <c r="RFQ77" s="1224"/>
      <c r="RFR77" s="1224"/>
      <c r="RFS77" s="1224"/>
      <c r="RFT77" s="1224"/>
      <c r="RFU77" s="1224"/>
      <c r="RFV77" s="1224"/>
      <c r="RFW77" s="1224"/>
      <c r="RFX77" s="1224"/>
      <c r="RFY77" s="1224"/>
      <c r="RFZ77" s="1224"/>
      <c r="RGA77" s="1224"/>
      <c r="RGB77" s="1224"/>
      <c r="RGC77" s="1224"/>
      <c r="RGD77" s="1224"/>
      <c r="RGE77" s="1224"/>
      <c r="RGF77" s="1224"/>
      <c r="RGG77" s="1224"/>
      <c r="RGH77" s="1224"/>
      <c r="RGI77" s="1224"/>
      <c r="RGJ77" s="1224"/>
      <c r="RGK77" s="1224"/>
      <c r="RGL77" s="1224"/>
      <c r="RGM77" s="1224"/>
      <c r="RGN77" s="1224"/>
      <c r="RGO77" s="1224"/>
      <c r="RGP77" s="1224"/>
      <c r="RGQ77" s="1224"/>
      <c r="RGR77" s="1224"/>
      <c r="RGS77" s="1224"/>
      <c r="RGT77" s="1224"/>
      <c r="RGU77" s="1224"/>
      <c r="RGV77" s="1224"/>
      <c r="RGW77" s="1224"/>
      <c r="RGX77" s="1224"/>
      <c r="RGY77" s="1224"/>
      <c r="RGZ77" s="1224"/>
      <c r="RHA77" s="1224"/>
      <c r="RHB77" s="1224"/>
      <c r="RHC77" s="1224"/>
      <c r="RHD77" s="1224"/>
      <c r="RHE77" s="1224"/>
      <c r="RHF77" s="1224"/>
      <c r="RHG77" s="1224"/>
      <c r="RHH77" s="1224"/>
      <c r="RHI77" s="1224"/>
      <c r="RHJ77" s="1224"/>
      <c r="RHK77" s="1224"/>
      <c r="RHL77" s="1224"/>
      <c r="RHM77" s="1224"/>
      <c r="RHN77" s="1224"/>
      <c r="RHO77" s="1224"/>
      <c r="RHP77" s="1224"/>
      <c r="RHQ77" s="1224"/>
      <c r="RHR77" s="1224"/>
      <c r="RHS77" s="1224"/>
      <c r="RHT77" s="1224"/>
      <c r="RHU77" s="1224"/>
      <c r="RHV77" s="1224"/>
      <c r="RHW77" s="1224"/>
      <c r="RHX77" s="1224"/>
      <c r="RHY77" s="1224"/>
      <c r="RHZ77" s="1224"/>
      <c r="RIA77" s="1224"/>
      <c r="RIB77" s="1224"/>
      <c r="RIC77" s="1224"/>
      <c r="RID77" s="1224"/>
      <c r="RIE77" s="1224"/>
      <c r="RIF77" s="1224"/>
      <c r="RIG77" s="1224"/>
      <c r="RIH77" s="1224"/>
      <c r="RII77" s="1224"/>
      <c r="RIJ77" s="1224"/>
      <c r="RIK77" s="1224"/>
      <c r="RIL77" s="1224"/>
      <c r="RIM77" s="1224"/>
      <c r="RIN77" s="1224"/>
      <c r="RIO77" s="1224"/>
      <c r="RIP77" s="1224"/>
      <c r="RIQ77" s="1224"/>
      <c r="RIR77" s="1224"/>
      <c r="RIS77" s="1224"/>
      <c r="RIT77" s="1224"/>
      <c r="RIU77" s="1224"/>
      <c r="RIV77" s="1224"/>
      <c r="RIW77" s="1224"/>
      <c r="RIX77" s="1224"/>
      <c r="RIY77" s="1224"/>
      <c r="RIZ77" s="1224"/>
      <c r="RJA77" s="1224"/>
      <c r="RJB77" s="1224"/>
      <c r="RJC77" s="1224"/>
      <c r="RJD77" s="1224"/>
      <c r="RJE77" s="1224"/>
      <c r="RJF77" s="1224"/>
      <c r="RJG77" s="1224"/>
      <c r="RJH77" s="1224"/>
      <c r="RJI77" s="1224"/>
      <c r="RJJ77" s="1224"/>
      <c r="RJK77" s="1224"/>
      <c r="RJL77" s="1224"/>
      <c r="RJM77" s="1224"/>
      <c r="RJN77" s="1224"/>
      <c r="RJO77" s="1224"/>
      <c r="RJP77" s="1224"/>
      <c r="RJQ77" s="1224"/>
      <c r="RJR77" s="1224"/>
      <c r="RJS77" s="1224"/>
      <c r="RJT77" s="1224"/>
      <c r="RJU77" s="1224"/>
      <c r="RJV77" s="1224"/>
      <c r="RJW77" s="1224"/>
      <c r="RJX77" s="1224"/>
      <c r="RJY77" s="1224"/>
      <c r="RJZ77" s="1224"/>
      <c r="RKA77" s="1224"/>
      <c r="RKB77" s="1224"/>
      <c r="RKC77" s="1224"/>
      <c r="RKD77" s="1224"/>
      <c r="RKE77" s="1224"/>
      <c r="RKF77" s="1224"/>
      <c r="RKG77" s="1224"/>
      <c r="RKH77" s="1224"/>
      <c r="RKI77" s="1224"/>
      <c r="RKJ77" s="1224"/>
      <c r="RKK77" s="1224"/>
      <c r="RKL77" s="1224"/>
      <c r="RKM77" s="1224"/>
      <c r="RKN77" s="1224"/>
      <c r="RKO77" s="1224"/>
      <c r="RKP77" s="1224"/>
      <c r="RKQ77" s="1224"/>
      <c r="RKR77" s="1224"/>
      <c r="RKS77" s="1224"/>
      <c r="RKT77" s="1224"/>
      <c r="RKU77" s="1224"/>
      <c r="RKV77" s="1224"/>
      <c r="RKW77" s="1224"/>
      <c r="RKX77" s="1224"/>
      <c r="RKY77" s="1224"/>
      <c r="RKZ77" s="1224"/>
      <c r="RLA77" s="1224"/>
      <c r="RLB77" s="1224"/>
      <c r="RLC77" s="1224"/>
      <c r="RLD77" s="1224"/>
      <c r="RLE77" s="1224"/>
      <c r="RLF77" s="1224"/>
      <c r="RLG77" s="1224"/>
      <c r="RLH77" s="1224"/>
      <c r="RLI77" s="1224"/>
      <c r="RLJ77" s="1224"/>
      <c r="RLK77" s="1224"/>
      <c r="RLL77" s="1224"/>
      <c r="RLM77" s="1224"/>
      <c r="RLN77" s="1224"/>
      <c r="RLO77" s="1224"/>
      <c r="RLP77" s="1224"/>
      <c r="RLQ77" s="1224"/>
      <c r="RLR77" s="1224"/>
      <c r="RLS77" s="1224"/>
      <c r="RLT77" s="1224"/>
      <c r="RLU77" s="1224"/>
      <c r="RLV77" s="1224"/>
      <c r="RLW77" s="1224"/>
      <c r="RLX77" s="1224"/>
      <c r="RLY77" s="1224"/>
      <c r="RLZ77" s="1224"/>
      <c r="RMA77" s="1224"/>
      <c r="RMB77" s="1224"/>
      <c r="RMC77" s="1224"/>
      <c r="RMD77" s="1224"/>
      <c r="RME77" s="1224"/>
      <c r="RMF77" s="1224"/>
      <c r="RMG77" s="1224"/>
      <c r="RMH77" s="1224"/>
      <c r="RMI77" s="1224"/>
      <c r="RMJ77" s="1224"/>
      <c r="RMK77" s="1224"/>
      <c r="RML77" s="1224"/>
      <c r="RMM77" s="1224"/>
      <c r="RMN77" s="1224"/>
      <c r="RMO77" s="1224"/>
      <c r="RMP77" s="1224"/>
      <c r="RMQ77" s="1224"/>
      <c r="RMR77" s="1224"/>
      <c r="RMS77" s="1224"/>
      <c r="RMT77" s="1224"/>
      <c r="RMU77" s="1224"/>
      <c r="RMV77" s="1224"/>
      <c r="RMW77" s="1224"/>
      <c r="RMX77" s="1224"/>
      <c r="RMY77" s="1224"/>
      <c r="RMZ77" s="1224"/>
      <c r="RNA77" s="1224"/>
      <c r="RNB77" s="1224"/>
      <c r="RNC77" s="1224"/>
      <c r="RND77" s="1224"/>
      <c r="RNE77" s="1224"/>
      <c r="RNF77" s="1224"/>
      <c r="RNG77" s="1224"/>
      <c r="RNH77" s="1224"/>
      <c r="RNI77" s="1224"/>
      <c r="RNJ77" s="1224"/>
      <c r="RNK77" s="1224"/>
      <c r="RNL77" s="1224"/>
      <c r="RNM77" s="1224"/>
      <c r="RNN77" s="1224"/>
      <c r="RNO77" s="1224"/>
      <c r="RNP77" s="1224"/>
      <c r="RNQ77" s="1224"/>
      <c r="RNR77" s="1224"/>
      <c r="RNS77" s="1224"/>
      <c r="RNT77" s="1224"/>
      <c r="RNU77" s="1224"/>
      <c r="RNV77" s="1224"/>
      <c r="RNW77" s="1224"/>
      <c r="RNX77" s="1224"/>
      <c r="RNY77" s="1224"/>
      <c r="RNZ77" s="1224"/>
      <c r="ROA77" s="1224"/>
      <c r="ROB77" s="1224"/>
      <c r="ROC77" s="1224"/>
      <c r="ROD77" s="1224"/>
      <c r="ROE77" s="1224"/>
      <c r="ROF77" s="1224"/>
      <c r="ROG77" s="1224"/>
      <c r="ROH77" s="1224"/>
      <c r="ROI77" s="1224"/>
      <c r="ROJ77" s="1224"/>
      <c r="ROK77" s="1224"/>
      <c r="ROL77" s="1224"/>
      <c r="ROM77" s="1224"/>
      <c r="RON77" s="1224"/>
      <c r="ROO77" s="1224"/>
      <c r="ROP77" s="1224"/>
      <c r="ROQ77" s="1224"/>
      <c r="ROR77" s="1224"/>
      <c r="ROS77" s="1224"/>
      <c r="ROT77" s="1224"/>
      <c r="ROU77" s="1224"/>
      <c r="ROV77" s="1224"/>
      <c r="ROW77" s="1224"/>
      <c r="ROX77" s="1224"/>
      <c r="ROY77" s="1224"/>
      <c r="ROZ77" s="1224"/>
      <c r="RPA77" s="1224"/>
      <c r="RPB77" s="1224"/>
      <c r="RPC77" s="1224"/>
      <c r="RPD77" s="1224"/>
      <c r="RPE77" s="1224"/>
      <c r="RPF77" s="1224"/>
      <c r="RPG77" s="1224"/>
      <c r="RPH77" s="1224"/>
      <c r="RPI77" s="1224"/>
      <c r="RPJ77" s="1224"/>
      <c r="RPK77" s="1224"/>
      <c r="RPL77" s="1224"/>
      <c r="RPM77" s="1224"/>
      <c r="RPN77" s="1224"/>
      <c r="RPO77" s="1224"/>
      <c r="RPP77" s="1224"/>
      <c r="RPQ77" s="1224"/>
      <c r="RPR77" s="1224"/>
      <c r="RPS77" s="1224"/>
      <c r="RPT77" s="1224"/>
      <c r="RPU77" s="1224"/>
      <c r="RPV77" s="1224"/>
      <c r="RPW77" s="1224"/>
      <c r="RPX77" s="1224"/>
      <c r="RPY77" s="1224"/>
      <c r="RPZ77" s="1224"/>
      <c r="RQA77" s="1224"/>
      <c r="RQB77" s="1224"/>
      <c r="RQC77" s="1224"/>
      <c r="RQD77" s="1224"/>
      <c r="RQE77" s="1224"/>
      <c r="RQF77" s="1224"/>
      <c r="RQG77" s="1224"/>
      <c r="RQH77" s="1224"/>
      <c r="RQI77" s="1224"/>
      <c r="RQJ77" s="1224"/>
      <c r="RQK77" s="1224"/>
      <c r="RQL77" s="1224"/>
      <c r="RQM77" s="1224"/>
      <c r="RQN77" s="1224"/>
      <c r="RQO77" s="1224"/>
      <c r="RQP77" s="1224"/>
      <c r="RQQ77" s="1224"/>
      <c r="RQR77" s="1224"/>
      <c r="RQS77" s="1224"/>
      <c r="RQT77" s="1224"/>
      <c r="RQU77" s="1224"/>
      <c r="RQV77" s="1224"/>
      <c r="RQW77" s="1224"/>
      <c r="RQX77" s="1224"/>
      <c r="RQY77" s="1224"/>
      <c r="RQZ77" s="1224"/>
      <c r="RRA77" s="1224"/>
      <c r="RRB77" s="1224"/>
      <c r="RRC77" s="1224"/>
      <c r="RRD77" s="1224"/>
      <c r="RRE77" s="1224"/>
      <c r="RRF77" s="1224"/>
      <c r="RRG77" s="1224"/>
      <c r="RRH77" s="1224"/>
      <c r="RRI77" s="1224"/>
      <c r="RRJ77" s="1224"/>
      <c r="RRK77" s="1224"/>
      <c r="RRL77" s="1224"/>
      <c r="RRM77" s="1224"/>
      <c r="RRN77" s="1224"/>
      <c r="RRO77" s="1224"/>
      <c r="RRP77" s="1224"/>
      <c r="RRQ77" s="1224"/>
      <c r="RRR77" s="1224"/>
      <c r="RRS77" s="1224"/>
      <c r="RRT77" s="1224"/>
      <c r="RRU77" s="1224"/>
      <c r="RRV77" s="1224"/>
      <c r="RRW77" s="1224"/>
      <c r="RRX77" s="1224"/>
      <c r="RRY77" s="1224"/>
      <c r="RRZ77" s="1224"/>
      <c r="RSA77" s="1224"/>
      <c r="RSB77" s="1224"/>
      <c r="RSC77" s="1224"/>
      <c r="RSD77" s="1224"/>
      <c r="RSE77" s="1224"/>
      <c r="RSF77" s="1224"/>
      <c r="RSG77" s="1224"/>
      <c r="RSH77" s="1224"/>
      <c r="RSI77" s="1224"/>
      <c r="RSJ77" s="1224"/>
      <c r="RSK77" s="1224"/>
      <c r="RSL77" s="1224"/>
      <c r="RSM77" s="1224"/>
      <c r="RSN77" s="1224"/>
      <c r="RSO77" s="1224"/>
      <c r="RSP77" s="1224"/>
      <c r="RSQ77" s="1224"/>
      <c r="RSR77" s="1224"/>
      <c r="RSS77" s="1224"/>
      <c r="RST77" s="1224"/>
      <c r="RSU77" s="1224"/>
      <c r="RSV77" s="1224"/>
      <c r="RSW77" s="1224"/>
      <c r="RSX77" s="1224"/>
      <c r="RSY77" s="1224"/>
      <c r="RSZ77" s="1224"/>
      <c r="RTA77" s="1224"/>
      <c r="RTB77" s="1224"/>
      <c r="RTC77" s="1224"/>
      <c r="RTD77" s="1224"/>
      <c r="RTE77" s="1224"/>
      <c r="RTF77" s="1224"/>
      <c r="RTG77" s="1224"/>
      <c r="RTH77" s="1224"/>
      <c r="RTI77" s="1224"/>
      <c r="RTJ77" s="1224"/>
      <c r="RTK77" s="1224"/>
      <c r="RTL77" s="1224"/>
      <c r="RTM77" s="1224"/>
      <c r="RTN77" s="1224"/>
      <c r="RTO77" s="1224"/>
      <c r="RTP77" s="1224"/>
      <c r="RTQ77" s="1224"/>
      <c r="RTR77" s="1224"/>
      <c r="RTS77" s="1224"/>
      <c r="RTT77" s="1224"/>
      <c r="RTU77" s="1224"/>
      <c r="RTV77" s="1224"/>
      <c r="RTW77" s="1224"/>
      <c r="RTX77" s="1224"/>
      <c r="RTY77" s="1224"/>
      <c r="RTZ77" s="1224"/>
      <c r="RUA77" s="1224"/>
      <c r="RUB77" s="1224"/>
      <c r="RUC77" s="1224"/>
      <c r="RUD77" s="1224"/>
      <c r="RUE77" s="1224"/>
      <c r="RUF77" s="1224"/>
      <c r="RUG77" s="1224"/>
      <c r="RUH77" s="1224"/>
      <c r="RUI77" s="1224"/>
      <c r="RUJ77" s="1224"/>
      <c r="RUK77" s="1224"/>
      <c r="RUL77" s="1224"/>
      <c r="RUM77" s="1224"/>
      <c r="RUN77" s="1224"/>
      <c r="RUO77" s="1224"/>
      <c r="RUP77" s="1224"/>
      <c r="RUQ77" s="1224"/>
      <c r="RUR77" s="1224"/>
      <c r="RUS77" s="1224"/>
      <c r="RUT77" s="1224"/>
      <c r="RUU77" s="1224"/>
      <c r="RUV77" s="1224"/>
      <c r="RUW77" s="1224"/>
      <c r="RUX77" s="1224"/>
      <c r="RUY77" s="1224"/>
      <c r="RUZ77" s="1224"/>
      <c r="RVA77" s="1224"/>
      <c r="RVB77" s="1224"/>
      <c r="RVC77" s="1224"/>
      <c r="RVD77" s="1224"/>
      <c r="RVE77" s="1224"/>
      <c r="RVF77" s="1224"/>
      <c r="RVG77" s="1224"/>
      <c r="RVH77" s="1224"/>
      <c r="RVI77" s="1224"/>
      <c r="RVJ77" s="1224"/>
      <c r="RVK77" s="1224"/>
      <c r="RVL77" s="1224"/>
      <c r="RVM77" s="1224"/>
      <c r="RVN77" s="1224"/>
      <c r="RVO77" s="1224"/>
      <c r="RVP77" s="1224"/>
      <c r="RVQ77" s="1224"/>
      <c r="RVR77" s="1224"/>
      <c r="RVS77" s="1224"/>
      <c r="RVT77" s="1224"/>
      <c r="RVU77" s="1224"/>
      <c r="RVV77" s="1224"/>
      <c r="RVW77" s="1224"/>
      <c r="RVX77" s="1224"/>
      <c r="RVY77" s="1224"/>
      <c r="RVZ77" s="1224"/>
      <c r="RWA77" s="1224"/>
      <c r="RWB77" s="1224"/>
      <c r="RWC77" s="1224"/>
      <c r="RWD77" s="1224"/>
      <c r="RWE77" s="1224"/>
      <c r="RWF77" s="1224"/>
      <c r="RWG77" s="1224"/>
      <c r="RWH77" s="1224"/>
      <c r="RWI77" s="1224"/>
      <c r="RWJ77" s="1224"/>
      <c r="RWK77" s="1224"/>
      <c r="RWL77" s="1224"/>
      <c r="RWM77" s="1224"/>
      <c r="RWN77" s="1224"/>
      <c r="RWO77" s="1224"/>
      <c r="RWP77" s="1224"/>
      <c r="RWQ77" s="1224"/>
      <c r="RWR77" s="1224"/>
      <c r="RWS77" s="1224"/>
      <c r="RWT77" s="1224"/>
      <c r="RWU77" s="1224"/>
      <c r="RWV77" s="1224"/>
      <c r="RWW77" s="1224"/>
      <c r="RWX77" s="1224"/>
      <c r="RWY77" s="1224"/>
      <c r="RWZ77" s="1224"/>
      <c r="RXA77" s="1224"/>
      <c r="RXB77" s="1224"/>
      <c r="RXC77" s="1224"/>
      <c r="RXD77" s="1224"/>
      <c r="RXE77" s="1224"/>
      <c r="RXF77" s="1224"/>
      <c r="RXG77" s="1224"/>
      <c r="RXH77" s="1224"/>
      <c r="RXI77" s="1224"/>
      <c r="RXJ77" s="1224"/>
      <c r="RXK77" s="1224"/>
      <c r="RXL77" s="1224"/>
      <c r="RXM77" s="1224"/>
      <c r="RXN77" s="1224"/>
      <c r="RXO77" s="1224"/>
      <c r="RXP77" s="1224"/>
      <c r="RXQ77" s="1224"/>
      <c r="RXR77" s="1224"/>
      <c r="RXS77" s="1224"/>
      <c r="RXT77" s="1224"/>
      <c r="RXU77" s="1224"/>
      <c r="RXV77" s="1224"/>
      <c r="RXW77" s="1224"/>
      <c r="RXX77" s="1224"/>
      <c r="RXY77" s="1224"/>
      <c r="RXZ77" s="1224"/>
      <c r="RYA77" s="1224"/>
      <c r="RYB77" s="1224"/>
      <c r="RYC77" s="1224"/>
      <c r="RYD77" s="1224"/>
      <c r="RYE77" s="1224"/>
      <c r="RYF77" s="1224"/>
      <c r="RYG77" s="1224"/>
      <c r="RYH77" s="1224"/>
      <c r="RYI77" s="1224"/>
      <c r="RYJ77" s="1224"/>
      <c r="RYK77" s="1224"/>
      <c r="RYL77" s="1224"/>
      <c r="RYM77" s="1224"/>
      <c r="RYN77" s="1224"/>
      <c r="RYO77" s="1224"/>
      <c r="RYP77" s="1224"/>
      <c r="RYQ77" s="1224"/>
      <c r="RYR77" s="1224"/>
      <c r="RYS77" s="1224"/>
      <c r="RYT77" s="1224"/>
      <c r="RYU77" s="1224"/>
      <c r="RYV77" s="1224"/>
      <c r="RYW77" s="1224"/>
      <c r="RYX77" s="1224"/>
      <c r="RYY77" s="1224"/>
      <c r="RYZ77" s="1224"/>
      <c r="RZA77" s="1224"/>
      <c r="RZB77" s="1224"/>
      <c r="RZC77" s="1224"/>
      <c r="RZD77" s="1224"/>
      <c r="RZE77" s="1224"/>
      <c r="RZF77" s="1224"/>
      <c r="RZG77" s="1224"/>
      <c r="RZH77" s="1224"/>
      <c r="RZI77" s="1224"/>
      <c r="RZJ77" s="1224"/>
      <c r="RZK77" s="1224"/>
      <c r="RZL77" s="1224"/>
      <c r="RZM77" s="1224"/>
      <c r="RZN77" s="1224"/>
      <c r="RZO77" s="1224"/>
      <c r="RZP77" s="1224"/>
      <c r="RZQ77" s="1224"/>
      <c r="RZR77" s="1224"/>
      <c r="RZS77" s="1224"/>
      <c r="RZT77" s="1224"/>
      <c r="RZU77" s="1224"/>
      <c r="RZV77" s="1224"/>
      <c r="RZW77" s="1224"/>
      <c r="RZX77" s="1224"/>
      <c r="RZY77" s="1224"/>
      <c r="RZZ77" s="1224"/>
      <c r="SAA77" s="1224"/>
      <c r="SAB77" s="1224"/>
      <c r="SAC77" s="1224"/>
      <c r="SAD77" s="1224"/>
      <c r="SAE77" s="1224"/>
      <c r="SAF77" s="1224"/>
      <c r="SAG77" s="1224"/>
      <c r="SAH77" s="1224"/>
      <c r="SAI77" s="1224"/>
      <c r="SAJ77" s="1224"/>
      <c r="SAK77" s="1224"/>
      <c r="SAL77" s="1224"/>
      <c r="SAM77" s="1224"/>
      <c r="SAN77" s="1224"/>
      <c r="SAO77" s="1224"/>
      <c r="SAP77" s="1224"/>
      <c r="SAQ77" s="1224"/>
      <c r="SAR77" s="1224"/>
      <c r="SAS77" s="1224"/>
      <c r="SAT77" s="1224"/>
      <c r="SAU77" s="1224"/>
      <c r="SAV77" s="1224"/>
      <c r="SAW77" s="1224"/>
      <c r="SAX77" s="1224"/>
      <c r="SAY77" s="1224"/>
      <c r="SAZ77" s="1224"/>
      <c r="SBA77" s="1224"/>
      <c r="SBB77" s="1224"/>
      <c r="SBC77" s="1224"/>
      <c r="SBD77" s="1224"/>
      <c r="SBE77" s="1224"/>
      <c r="SBF77" s="1224"/>
      <c r="SBG77" s="1224"/>
      <c r="SBH77" s="1224"/>
      <c r="SBI77" s="1224"/>
      <c r="SBJ77" s="1224"/>
      <c r="SBK77" s="1224"/>
      <c r="SBL77" s="1224"/>
      <c r="SBM77" s="1224"/>
      <c r="SBN77" s="1224"/>
      <c r="SBO77" s="1224"/>
      <c r="SBP77" s="1224"/>
      <c r="SBQ77" s="1224"/>
      <c r="SBR77" s="1224"/>
      <c r="SBS77" s="1224"/>
      <c r="SBT77" s="1224"/>
      <c r="SBU77" s="1224"/>
      <c r="SBV77" s="1224"/>
      <c r="SBW77" s="1224"/>
      <c r="SBX77" s="1224"/>
      <c r="SBY77" s="1224"/>
      <c r="SBZ77" s="1224"/>
      <c r="SCA77" s="1224"/>
      <c r="SCB77" s="1224"/>
      <c r="SCC77" s="1224"/>
      <c r="SCD77" s="1224"/>
      <c r="SCE77" s="1224"/>
      <c r="SCF77" s="1224"/>
      <c r="SCG77" s="1224"/>
      <c r="SCH77" s="1224"/>
      <c r="SCI77" s="1224"/>
      <c r="SCJ77" s="1224"/>
      <c r="SCK77" s="1224"/>
      <c r="SCL77" s="1224"/>
      <c r="SCM77" s="1224"/>
      <c r="SCN77" s="1224"/>
      <c r="SCO77" s="1224"/>
      <c r="SCP77" s="1224"/>
      <c r="SCQ77" s="1224"/>
      <c r="SCR77" s="1224"/>
      <c r="SCS77" s="1224"/>
      <c r="SCT77" s="1224"/>
      <c r="SCU77" s="1224"/>
      <c r="SCV77" s="1224"/>
      <c r="SCW77" s="1224"/>
      <c r="SCX77" s="1224"/>
      <c r="SCY77" s="1224"/>
      <c r="SCZ77" s="1224"/>
      <c r="SDA77" s="1224"/>
      <c r="SDB77" s="1224"/>
      <c r="SDC77" s="1224"/>
      <c r="SDD77" s="1224"/>
      <c r="SDE77" s="1224"/>
      <c r="SDF77" s="1224"/>
      <c r="SDG77" s="1224"/>
      <c r="SDH77" s="1224"/>
      <c r="SDI77" s="1224"/>
      <c r="SDJ77" s="1224"/>
      <c r="SDK77" s="1224"/>
      <c r="SDL77" s="1224"/>
      <c r="SDM77" s="1224"/>
      <c r="SDN77" s="1224"/>
      <c r="SDO77" s="1224"/>
      <c r="SDP77" s="1224"/>
      <c r="SDQ77" s="1224"/>
      <c r="SDR77" s="1224"/>
      <c r="SDS77" s="1224"/>
      <c r="SDT77" s="1224"/>
      <c r="SDU77" s="1224"/>
      <c r="SDV77" s="1224"/>
      <c r="SDW77" s="1224"/>
      <c r="SDX77" s="1224"/>
      <c r="SDY77" s="1224"/>
      <c r="SDZ77" s="1224"/>
      <c r="SEA77" s="1224"/>
      <c r="SEB77" s="1224"/>
      <c r="SEC77" s="1224"/>
      <c r="SED77" s="1224"/>
      <c r="SEE77" s="1224"/>
      <c r="SEF77" s="1224"/>
      <c r="SEG77" s="1224"/>
      <c r="SEH77" s="1224"/>
      <c r="SEI77" s="1224"/>
      <c r="SEJ77" s="1224"/>
      <c r="SEK77" s="1224"/>
      <c r="SEL77" s="1224"/>
      <c r="SEM77" s="1224"/>
      <c r="SEN77" s="1224"/>
      <c r="SEO77" s="1224"/>
      <c r="SEP77" s="1224"/>
      <c r="SEQ77" s="1224"/>
      <c r="SER77" s="1224"/>
      <c r="SES77" s="1224"/>
      <c r="SET77" s="1224"/>
      <c r="SEU77" s="1224"/>
      <c r="SEV77" s="1224"/>
      <c r="SEW77" s="1224"/>
      <c r="SEX77" s="1224"/>
      <c r="SEY77" s="1224"/>
      <c r="SEZ77" s="1224"/>
      <c r="SFA77" s="1224"/>
      <c r="SFB77" s="1224"/>
      <c r="SFC77" s="1224"/>
      <c r="SFD77" s="1224"/>
      <c r="SFE77" s="1224"/>
      <c r="SFF77" s="1224"/>
      <c r="SFG77" s="1224"/>
      <c r="SFH77" s="1224"/>
      <c r="SFI77" s="1224"/>
      <c r="SFJ77" s="1224"/>
      <c r="SFK77" s="1224"/>
      <c r="SFL77" s="1224"/>
      <c r="SFM77" s="1224"/>
      <c r="SFN77" s="1224"/>
      <c r="SFO77" s="1224"/>
      <c r="SFP77" s="1224"/>
      <c r="SFQ77" s="1224"/>
      <c r="SFR77" s="1224"/>
      <c r="SFS77" s="1224"/>
      <c r="SFT77" s="1224"/>
      <c r="SFU77" s="1224"/>
      <c r="SFV77" s="1224"/>
      <c r="SFW77" s="1224"/>
      <c r="SFX77" s="1224"/>
      <c r="SFY77" s="1224"/>
      <c r="SFZ77" s="1224"/>
      <c r="SGA77" s="1224"/>
      <c r="SGB77" s="1224"/>
      <c r="SGC77" s="1224"/>
      <c r="SGD77" s="1224"/>
      <c r="SGE77" s="1224"/>
      <c r="SGF77" s="1224"/>
      <c r="SGG77" s="1224"/>
      <c r="SGH77" s="1224"/>
      <c r="SGI77" s="1224"/>
      <c r="SGJ77" s="1224"/>
      <c r="SGK77" s="1224"/>
      <c r="SGL77" s="1224"/>
      <c r="SGM77" s="1224"/>
      <c r="SGN77" s="1224"/>
      <c r="SGO77" s="1224"/>
      <c r="SGP77" s="1224"/>
      <c r="SGQ77" s="1224"/>
      <c r="SGR77" s="1224"/>
      <c r="SGS77" s="1224"/>
      <c r="SGT77" s="1224"/>
      <c r="SGU77" s="1224"/>
      <c r="SGV77" s="1224"/>
      <c r="SGW77" s="1224"/>
      <c r="SGX77" s="1224"/>
      <c r="SGY77" s="1224"/>
      <c r="SGZ77" s="1224"/>
      <c r="SHA77" s="1224"/>
      <c r="SHB77" s="1224"/>
      <c r="SHC77" s="1224"/>
      <c r="SHD77" s="1224"/>
      <c r="SHE77" s="1224"/>
      <c r="SHF77" s="1224"/>
      <c r="SHG77" s="1224"/>
      <c r="SHH77" s="1224"/>
      <c r="SHI77" s="1224"/>
      <c r="SHJ77" s="1224"/>
      <c r="SHK77" s="1224"/>
      <c r="SHL77" s="1224"/>
      <c r="SHM77" s="1224"/>
      <c r="SHN77" s="1224"/>
      <c r="SHO77" s="1224"/>
      <c r="SHP77" s="1224"/>
      <c r="SHQ77" s="1224"/>
      <c r="SHR77" s="1224"/>
      <c r="SHS77" s="1224"/>
      <c r="SHT77" s="1224"/>
      <c r="SHU77" s="1224"/>
      <c r="SHV77" s="1224"/>
      <c r="SHW77" s="1224"/>
      <c r="SHX77" s="1224"/>
      <c r="SHY77" s="1224"/>
      <c r="SHZ77" s="1224"/>
      <c r="SIA77" s="1224"/>
      <c r="SIB77" s="1224"/>
      <c r="SIC77" s="1224"/>
      <c r="SID77" s="1224"/>
      <c r="SIE77" s="1224"/>
      <c r="SIF77" s="1224"/>
      <c r="SIG77" s="1224"/>
      <c r="SIH77" s="1224"/>
      <c r="SII77" s="1224"/>
      <c r="SIJ77" s="1224"/>
      <c r="SIK77" s="1224"/>
      <c r="SIL77" s="1224"/>
      <c r="SIM77" s="1224"/>
      <c r="SIN77" s="1224"/>
      <c r="SIO77" s="1224"/>
      <c r="SIP77" s="1224"/>
      <c r="SIQ77" s="1224"/>
      <c r="SIR77" s="1224"/>
      <c r="SIS77" s="1224"/>
      <c r="SIT77" s="1224"/>
      <c r="SIU77" s="1224"/>
      <c r="SIV77" s="1224"/>
      <c r="SIW77" s="1224"/>
      <c r="SIX77" s="1224"/>
      <c r="SIY77" s="1224"/>
      <c r="SIZ77" s="1224"/>
      <c r="SJA77" s="1224"/>
      <c r="SJB77" s="1224"/>
      <c r="SJC77" s="1224"/>
      <c r="SJD77" s="1224"/>
      <c r="SJE77" s="1224"/>
      <c r="SJF77" s="1224"/>
      <c r="SJG77" s="1224"/>
      <c r="SJH77" s="1224"/>
      <c r="SJI77" s="1224"/>
      <c r="SJJ77" s="1224"/>
      <c r="SJK77" s="1224"/>
      <c r="SJL77" s="1224"/>
      <c r="SJM77" s="1224"/>
      <c r="SJN77" s="1224"/>
      <c r="SJO77" s="1224"/>
      <c r="SJP77" s="1224"/>
      <c r="SJQ77" s="1224"/>
      <c r="SJR77" s="1224"/>
      <c r="SJS77" s="1224"/>
      <c r="SJT77" s="1224"/>
      <c r="SJU77" s="1224"/>
      <c r="SJV77" s="1224"/>
      <c r="SJW77" s="1224"/>
      <c r="SJX77" s="1224"/>
      <c r="SJY77" s="1224"/>
      <c r="SJZ77" s="1224"/>
      <c r="SKA77" s="1224"/>
      <c r="SKB77" s="1224"/>
      <c r="SKC77" s="1224"/>
      <c r="SKD77" s="1224"/>
      <c r="SKE77" s="1224"/>
      <c r="SKF77" s="1224"/>
      <c r="SKG77" s="1224"/>
      <c r="SKH77" s="1224"/>
      <c r="SKI77" s="1224"/>
      <c r="SKJ77" s="1224"/>
      <c r="SKK77" s="1224"/>
      <c r="SKL77" s="1224"/>
      <c r="SKM77" s="1224"/>
      <c r="SKN77" s="1224"/>
      <c r="SKO77" s="1224"/>
      <c r="SKP77" s="1224"/>
      <c r="SKQ77" s="1224"/>
      <c r="SKR77" s="1224"/>
      <c r="SKS77" s="1224"/>
      <c r="SKT77" s="1224"/>
      <c r="SKU77" s="1224"/>
      <c r="SKV77" s="1224"/>
      <c r="SKW77" s="1224"/>
      <c r="SKX77" s="1224"/>
      <c r="SKY77" s="1224"/>
      <c r="SKZ77" s="1224"/>
      <c r="SLA77" s="1224"/>
      <c r="SLB77" s="1224"/>
      <c r="SLC77" s="1224"/>
      <c r="SLD77" s="1224"/>
      <c r="SLE77" s="1224"/>
      <c r="SLF77" s="1224"/>
      <c r="SLG77" s="1224"/>
      <c r="SLH77" s="1224"/>
      <c r="SLI77" s="1224"/>
      <c r="SLJ77" s="1224"/>
      <c r="SLK77" s="1224"/>
      <c r="SLL77" s="1224"/>
      <c r="SLM77" s="1224"/>
      <c r="SLN77" s="1224"/>
      <c r="SLO77" s="1224"/>
      <c r="SLP77" s="1224"/>
      <c r="SLQ77" s="1224"/>
      <c r="SLR77" s="1224"/>
      <c r="SLS77" s="1224"/>
      <c r="SLT77" s="1224"/>
      <c r="SLU77" s="1224"/>
      <c r="SLV77" s="1224"/>
      <c r="SLW77" s="1224"/>
      <c r="SLX77" s="1224"/>
      <c r="SLY77" s="1224"/>
      <c r="SLZ77" s="1224"/>
      <c r="SMA77" s="1224"/>
      <c r="SMB77" s="1224"/>
      <c r="SMC77" s="1224"/>
      <c r="SMD77" s="1224"/>
      <c r="SME77" s="1224"/>
      <c r="SMF77" s="1224"/>
      <c r="SMG77" s="1224"/>
      <c r="SMH77" s="1224"/>
      <c r="SMI77" s="1224"/>
      <c r="SMJ77" s="1224"/>
      <c r="SMK77" s="1224"/>
      <c r="SML77" s="1224"/>
      <c r="SMM77" s="1224"/>
      <c r="SMN77" s="1224"/>
      <c r="SMO77" s="1224"/>
      <c r="SMP77" s="1224"/>
      <c r="SMQ77" s="1224"/>
      <c r="SMR77" s="1224"/>
      <c r="SMS77" s="1224"/>
      <c r="SMT77" s="1224"/>
      <c r="SMU77" s="1224"/>
      <c r="SMV77" s="1224"/>
      <c r="SMW77" s="1224"/>
      <c r="SMX77" s="1224"/>
      <c r="SMY77" s="1224"/>
      <c r="SMZ77" s="1224"/>
      <c r="SNA77" s="1224"/>
      <c r="SNB77" s="1224"/>
      <c r="SNC77" s="1224"/>
      <c r="SND77" s="1224"/>
      <c r="SNE77" s="1224"/>
      <c r="SNF77" s="1224"/>
      <c r="SNG77" s="1224"/>
      <c r="SNH77" s="1224"/>
      <c r="SNI77" s="1224"/>
      <c r="SNJ77" s="1224"/>
      <c r="SNK77" s="1224"/>
      <c r="SNL77" s="1224"/>
      <c r="SNM77" s="1224"/>
      <c r="SNN77" s="1224"/>
      <c r="SNO77" s="1224"/>
      <c r="SNP77" s="1224"/>
      <c r="SNQ77" s="1224"/>
      <c r="SNR77" s="1224"/>
      <c r="SNS77" s="1224"/>
      <c r="SNT77" s="1224"/>
      <c r="SNU77" s="1224"/>
      <c r="SNV77" s="1224"/>
      <c r="SNW77" s="1224"/>
      <c r="SNX77" s="1224"/>
      <c r="SNY77" s="1224"/>
      <c r="SNZ77" s="1224"/>
      <c r="SOA77" s="1224"/>
      <c r="SOB77" s="1224"/>
      <c r="SOC77" s="1224"/>
      <c r="SOD77" s="1224"/>
      <c r="SOE77" s="1224"/>
      <c r="SOF77" s="1224"/>
      <c r="SOG77" s="1224"/>
      <c r="SOH77" s="1224"/>
      <c r="SOI77" s="1224"/>
      <c r="SOJ77" s="1224"/>
      <c r="SOK77" s="1224"/>
      <c r="SOL77" s="1224"/>
      <c r="SOM77" s="1224"/>
      <c r="SON77" s="1224"/>
      <c r="SOO77" s="1224"/>
      <c r="SOP77" s="1224"/>
      <c r="SOQ77" s="1224"/>
      <c r="SOR77" s="1224"/>
      <c r="SOS77" s="1224"/>
      <c r="SOT77" s="1224"/>
      <c r="SOU77" s="1224"/>
      <c r="SOV77" s="1224"/>
      <c r="SOW77" s="1224"/>
      <c r="SOX77" s="1224"/>
      <c r="SOY77" s="1224"/>
      <c r="SOZ77" s="1224"/>
      <c r="SPA77" s="1224"/>
      <c r="SPB77" s="1224"/>
      <c r="SPC77" s="1224"/>
      <c r="SPD77" s="1224"/>
      <c r="SPE77" s="1224"/>
      <c r="SPF77" s="1224"/>
      <c r="SPG77" s="1224"/>
      <c r="SPH77" s="1224"/>
      <c r="SPI77" s="1224"/>
      <c r="SPJ77" s="1224"/>
      <c r="SPK77" s="1224"/>
      <c r="SPL77" s="1224"/>
      <c r="SPM77" s="1224"/>
      <c r="SPN77" s="1224"/>
      <c r="SPO77" s="1224"/>
      <c r="SPP77" s="1224"/>
      <c r="SPQ77" s="1224"/>
      <c r="SPR77" s="1224"/>
      <c r="SPS77" s="1224"/>
      <c r="SPT77" s="1224"/>
      <c r="SPU77" s="1224"/>
      <c r="SPV77" s="1224"/>
      <c r="SPW77" s="1224"/>
      <c r="SPX77" s="1224"/>
      <c r="SPY77" s="1224"/>
      <c r="SPZ77" s="1224"/>
      <c r="SQA77" s="1224"/>
      <c r="SQB77" s="1224"/>
      <c r="SQC77" s="1224"/>
      <c r="SQD77" s="1224"/>
      <c r="SQE77" s="1224"/>
      <c r="SQF77" s="1224"/>
      <c r="SQG77" s="1224"/>
      <c r="SQH77" s="1224"/>
      <c r="SQI77" s="1224"/>
      <c r="SQJ77" s="1224"/>
      <c r="SQK77" s="1224"/>
      <c r="SQL77" s="1224"/>
      <c r="SQM77" s="1224"/>
      <c r="SQN77" s="1224"/>
      <c r="SQO77" s="1224"/>
      <c r="SQP77" s="1224"/>
      <c r="SQQ77" s="1224"/>
      <c r="SQR77" s="1224"/>
      <c r="SQS77" s="1224"/>
      <c r="SQT77" s="1224"/>
      <c r="SQU77" s="1224"/>
      <c r="SQV77" s="1224"/>
      <c r="SQW77" s="1224"/>
      <c r="SQX77" s="1224"/>
      <c r="SQY77" s="1224"/>
      <c r="SRA77" s="1224"/>
      <c r="SRB77" s="1224"/>
      <c r="SRC77" s="1224"/>
      <c r="SRD77" s="1224"/>
      <c r="SRE77" s="1224"/>
      <c r="SRF77" s="1224"/>
      <c r="SRG77" s="1224"/>
      <c r="SRH77" s="1224"/>
      <c r="SRI77" s="1224"/>
      <c r="SRJ77" s="1224"/>
      <c r="SRK77" s="1224"/>
      <c r="SRL77" s="1224"/>
      <c r="SRM77" s="1224"/>
      <c r="SRN77" s="1224"/>
      <c r="SRO77" s="1224"/>
      <c r="SRP77" s="1224"/>
      <c r="SRQ77" s="1224"/>
      <c r="SRR77" s="1224"/>
      <c r="SRS77" s="1224"/>
      <c r="SRT77" s="1224"/>
      <c r="SRU77" s="1224"/>
      <c r="SRV77" s="1224"/>
      <c r="SRW77" s="1224"/>
      <c r="SRX77" s="1224"/>
      <c r="SRY77" s="1224"/>
      <c r="SRZ77" s="1224"/>
      <c r="SSA77" s="1224"/>
      <c r="SSB77" s="1224"/>
      <c r="SSC77" s="1224"/>
      <c r="SSD77" s="1224"/>
      <c r="SSE77" s="1224"/>
      <c r="SSF77" s="1224"/>
      <c r="SSG77" s="1224"/>
      <c r="SSH77" s="1224"/>
      <c r="SSI77" s="1224"/>
      <c r="SSJ77" s="1224"/>
      <c r="SSK77" s="1224"/>
      <c r="SSL77" s="1224"/>
      <c r="SSM77" s="1224"/>
      <c r="SSN77" s="1224"/>
      <c r="SSO77" s="1224"/>
      <c r="SSP77" s="1224"/>
      <c r="SSQ77" s="1224"/>
      <c r="SSR77" s="1224"/>
      <c r="SSS77" s="1224"/>
      <c r="SST77" s="1224"/>
      <c r="SSU77" s="1224"/>
      <c r="SSV77" s="1224"/>
      <c r="SSW77" s="1224"/>
      <c r="SSX77" s="1224"/>
      <c r="SSY77" s="1224"/>
      <c r="SSZ77" s="1224"/>
      <c r="STA77" s="1224"/>
      <c r="STB77" s="1224"/>
      <c r="STC77" s="1224"/>
      <c r="STD77" s="1224"/>
      <c r="STE77" s="1224"/>
      <c r="STF77" s="1224"/>
      <c r="STG77" s="1224"/>
      <c r="STH77" s="1224"/>
      <c r="STI77" s="1224"/>
      <c r="STJ77" s="1224"/>
      <c r="STK77" s="1224"/>
      <c r="STL77" s="1224"/>
      <c r="STM77" s="1224"/>
      <c r="STN77" s="1224"/>
      <c r="STO77" s="1224"/>
      <c r="STP77" s="1224"/>
      <c r="STQ77" s="1224"/>
      <c r="STR77" s="1224"/>
      <c r="STS77" s="1224"/>
      <c r="STT77" s="1224"/>
      <c r="STU77" s="1224"/>
      <c r="STV77" s="1224"/>
      <c r="STW77" s="1224"/>
      <c r="STX77" s="1224"/>
      <c r="STY77" s="1224"/>
      <c r="STZ77" s="1224"/>
      <c r="SUA77" s="1224"/>
      <c r="SUB77" s="1224"/>
      <c r="SUC77" s="1224"/>
      <c r="SUD77" s="1224"/>
      <c r="SUE77" s="1224"/>
      <c r="SUF77" s="1224"/>
      <c r="SUG77" s="1224"/>
      <c r="SUH77" s="1224"/>
      <c r="SUI77" s="1224"/>
      <c r="SUJ77" s="1224"/>
      <c r="SUK77" s="1224"/>
      <c r="SUL77" s="1224"/>
      <c r="SUM77" s="1224"/>
      <c r="SUN77" s="1224"/>
      <c r="SUO77" s="1224"/>
      <c r="SUP77" s="1224"/>
      <c r="SUQ77" s="1224"/>
      <c r="SUR77" s="1224"/>
      <c r="SUS77" s="1224"/>
      <c r="SUT77" s="1224"/>
      <c r="SUU77" s="1224"/>
      <c r="SUV77" s="1224"/>
      <c r="SUW77" s="1224"/>
      <c r="SUX77" s="1224"/>
      <c r="SUY77" s="1224"/>
      <c r="SUZ77" s="1224"/>
      <c r="SVA77" s="1224"/>
      <c r="SVB77" s="1224"/>
      <c r="SVC77" s="1224"/>
      <c r="SVD77" s="1224"/>
      <c r="SVE77" s="1224"/>
      <c r="SVF77" s="1224"/>
      <c r="SVG77" s="1224"/>
      <c r="SVH77" s="1224"/>
      <c r="SVI77" s="1224"/>
      <c r="SVJ77" s="1224"/>
      <c r="SVK77" s="1224"/>
      <c r="SVL77" s="1224"/>
      <c r="SVM77" s="1224"/>
      <c r="SVN77" s="1224"/>
      <c r="SVO77" s="1224"/>
      <c r="SVP77" s="1224"/>
      <c r="SVQ77" s="1224"/>
      <c r="SVR77" s="1224"/>
      <c r="SVS77" s="1224"/>
      <c r="SVT77" s="1224"/>
      <c r="SVU77" s="1224"/>
      <c r="SVV77" s="1224"/>
      <c r="SVW77" s="1224"/>
      <c r="SVX77" s="1224"/>
      <c r="SVY77" s="1224"/>
      <c r="SVZ77" s="1224"/>
      <c r="SWA77" s="1224"/>
      <c r="SWB77" s="1224"/>
      <c r="SWC77" s="1224"/>
      <c r="SWD77" s="1224"/>
      <c r="SWE77" s="1224"/>
      <c r="SWF77" s="1224"/>
      <c r="SWG77" s="1224"/>
      <c r="SWH77" s="1224"/>
      <c r="SWI77" s="1224"/>
      <c r="SWJ77" s="1224"/>
      <c r="SWK77" s="1224"/>
      <c r="SWL77" s="1224"/>
      <c r="SWM77" s="1224"/>
      <c r="SWN77" s="1224"/>
      <c r="SWO77" s="1224"/>
      <c r="SWP77" s="1224"/>
      <c r="SWQ77" s="1224"/>
      <c r="SWR77" s="1224"/>
      <c r="SWS77" s="1224"/>
      <c r="SWT77" s="1224"/>
      <c r="SWU77" s="1224"/>
      <c r="SWV77" s="1224"/>
      <c r="SWW77" s="1224"/>
      <c r="SWX77" s="1224"/>
      <c r="SWY77" s="1224"/>
      <c r="SWZ77" s="1224"/>
      <c r="SXA77" s="1224"/>
      <c r="SXB77" s="1224"/>
      <c r="SXC77" s="1224"/>
      <c r="SXD77" s="1224"/>
      <c r="SXE77" s="1224"/>
      <c r="SXF77" s="1224"/>
      <c r="SXG77" s="1224"/>
      <c r="SXH77" s="1224"/>
      <c r="SXI77" s="1224"/>
      <c r="SXJ77" s="1224"/>
      <c r="SXK77" s="1224"/>
      <c r="SXL77" s="1224"/>
      <c r="SXM77" s="1224"/>
      <c r="SXN77" s="1224"/>
      <c r="SXO77" s="1224"/>
      <c r="SXP77" s="1224"/>
      <c r="SXQ77" s="1224"/>
      <c r="SXR77" s="1224"/>
      <c r="SXS77" s="1224"/>
      <c r="SXT77" s="1224"/>
      <c r="SXU77" s="1224"/>
      <c r="SXV77" s="1224"/>
      <c r="SXW77" s="1224"/>
      <c r="SXX77" s="1224"/>
      <c r="SXY77" s="1224"/>
      <c r="SXZ77" s="1224"/>
      <c r="SYA77" s="1224"/>
      <c r="SYB77" s="1224"/>
      <c r="SYC77" s="1224"/>
      <c r="SYD77" s="1224"/>
      <c r="SYE77" s="1224"/>
      <c r="SYF77" s="1224"/>
      <c r="SYG77" s="1224"/>
      <c r="SYH77" s="1224"/>
      <c r="SYI77" s="1224"/>
      <c r="SYJ77" s="1224"/>
      <c r="SYK77" s="1224"/>
      <c r="SYL77" s="1224"/>
      <c r="SYM77" s="1224"/>
      <c r="SYN77" s="1224"/>
      <c r="SYO77" s="1224"/>
      <c r="SYP77" s="1224"/>
      <c r="SYQ77" s="1224"/>
      <c r="SYR77" s="1224"/>
      <c r="SYS77" s="1224"/>
      <c r="SYT77" s="1224"/>
      <c r="SYU77" s="1224"/>
      <c r="SYV77" s="1224"/>
      <c r="SYW77" s="1224"/>
      <c r="SYX77" s="1224"/>
      <c r="SYY77" s="1224"/>
      <c r="SYZ77" s="1224"/>
      <c r="SZA77" s="1224"/>
      <c r="SZB77" s="1224"/>
      <c r="SZC77" s="1224"/>
      <c r="SZD77" s="1224"/>
      <c r="SZE77" s="1224"/>
      <c r="SZF77" s="1224"/>
      <c r="SZG77" s="1224"/>
      <c r="SZH77" s="1224"/>
      <c r="SZI77" s="1224"/>
      <c r="SZJ77" s="1224"/>
      <c r="SZK77" s="1224"/>
      <c r="SZL77" s="1224"/>
      <c r="SZM77" s="1224"/>
      <c r="SZN77" s="1224"/>
      <c r="SZO77" s="1224"/>
      <c r="SZP77" s="1224"/>
      <c r="SZQ77" s="1224"/>
      <c r="SZR77" s="1224"/>
      <c r="SZS77" s="1224"/>
      <c r="SZT77" s="1224"/>
      <c r="SZU77" s="1224"/>
      <c r="SZV77" s="1224"/>
      <c r="SZW77" s="1224"/>
      <c r="SZX77" s="1224"/>
      <c r="SZY77" s="1224"/>
      <c r="SZZ77" s="1224"/>
      <c r="TAA77" s="1224"/>
      <c r="TAB77" s="1224"/>
      <c r="TAC77" s="1224"/>
      <c r="TAD77" s="1224"/>
      <c r="TAE77" s="1224"/>
      <c r="TAF77" s="1224"/>
      <c r="TAG77" s="1224"/>
      <c r="TAH77" s="1224"/>
      <c r="TAI77" s="1224"/>
      <c r="TAJ77" s="1224"/>
      <c r="TAK77" s="1224"/>
      <c r="TAL77" s="1224"/>
      <c r="TAM77" s="1224"/>
      <c r="TAN77" s="1224"/>
      <c r="TAO77" s="1224"/>
      <c r="TAP77" s="1224"/>
      <c r="TAQ77" s="1224"/>
      <c r="TAR77" s="1224"/>
      <c r="TAS77" s="1224"/>
      <c r="TAT77" s="1224"/>
      <c r="TAU77" s="1224"/>
      <c r="TAV77" s="1224"/>
      <c r="TAW77" s="1224"/>
      <c r="TAX77" s="1224"/>
      <c r="TAY77" s="1224"/>
      <c r="TAZ77" s="1224"/>
      <c r="TBA77" s="1224"/>
      <c r="TBB77" s="1224"/>
      <c r="TBC77" s="1224"/>
      <c r="TBD77" s="1224"/>
      <c r="TBE77" s="1224"/>
      <c r="TBF77" s="1224"/>
      <c r="TBG77" s="1224"/>
      <c r="TBH77" s="1224"/>
      <c r="TBI77" s="1224"/>
      <c r="TBJ77" s="1224"/>
      <c r="TBK77" s="1224"/>
      <c r="TBL77" s="1224"/>
      <c r="TBM77" s="1224"/>
      <c r="TBN77" s="1224"/>
      <c r="TBO77" s="1224"/>
      <c r="TBP77" s="1224"/>
      <c r="TBQ77" s="1224"/>
      <c r="TBR77" s="1224"/>
      <c r="TBS77" s="1224"/>
      <c r="TBT77" s="1224"/>
      <c r="TBU77" s="1224"/>
      <c r="TBV77" s="1224"/>
      <c r="TBW77" s="1224"/>
      <c r="TBX77" s="1224"/>
      <c r="TBY77" s="1224"/>
      <c r="TBZ77" s="1224"/>
      <c r="TCA77" s="1224"/>
      <c r="TCB77" s="1224"/>
      <c r="TCC77" s="1224"/>
      <c r="TCD77" s="1224"/>
      <c r="TCE77" s="1224"/>
      <c r="TCF77" s="1224"/>
      <c r="TCG77" s="1224"/>
      <c r="TCH77" s="1224"/>
      <c r="TCI77" s="1224"/>
      <c r="TCJ77" s="1224"/>
      <c r="TCK77" s="1224"/>
      <c r="TCL77" s="1224"/>
      <c r="TCM77" s="1224"/>
      <c r="TCN77" s="1224"/>
      <c r="TCO77" s="1224"/>
      <c r="TCP77" s="1224"/>
      <c r="TCQ77" s="1224"/>
      <c r="TCR77" s="1224"/>
      <c r="TCS77" s="1224"/>
      <c r="TCT77" s="1224"/>
      <c r="TCU77" s="1224"/>
      <c r="TCV77" s="1224"/>
      <c r="TCW77" s="1224"/>
      <c r="TCX77" s="1224"/>
      <c r="TCY77" s="1224"/>
      <c r="TCZ77" s="1224"/>
      <c r="TDA77" s="1224"/>
      <c r="TDB77" s="1224"/>
      <c r="TDC77" s="1224"/>
      <c r="TDD77" s="1224"/>
      <c r="TDE77" s="1224"/>
      <c r="TDF77" s="1224"/>
      <c r="TDG77" s="1224"/>
      <c r="TDH77" s="1224"/>
      <c r="TDI77" s="1224"/>
      <c r="TDJ77" s="1224"/>
      <c r="TDK77" s="1224"/>
      <c r="TDL77" s="1224"/>
      <c r="TDM77" s="1224"/>
      <c r="TDN77" s="1224"/>
      <c r="TDO77" s="1224"/>
      <c r="TDP77" s="1224"/>
      <c r="TDQ77" s="1224"/>
      <c r="TDR77" s="1224"/>
      <c r="TDS77" s="1224"/>
      <c r="TDT77" s="1224"/>
      <c r="TDU77" s="1224"/>
      <c r="TDV77" s="1224"/>
      <c r="TDW77" s="1224"/>
      <c r="TDX77" s="1224"/>
      <c r="TDY77" s="1224"/>
      <c r="TDZ77" s="1224"/>
      <c r="TEA77" s="1224"/>
      <c r="TEB77" s="1224"/>
      <c r="TEC77" s="1224"/>
      <c r="TED77" s="1224"/>
      <c r="TEE77" s="1224"/>
      <c r="TEF77" s="1224"/>
      <c r="TEG77" s="1224"/>
      <c r="TEH77" s="1224"/>
      <c r="TEI77" s="1224"/>
      <c r="TEJ77" s="1224"/>
      <c r="TEK77" s="1224"/>
      <c r="TEL77" s="1224"/>
      <c r="TEM77" s="1224"/>
      <c r="TEN77" s="1224"/>
      <c r="TEO77" s="1224"/>
      <c r="TEP77" s="1224"/>
      <c r="TEQ77" s="1224"/>
      <c r="TER77" s="1224"/>
      <c r="TES77" s="1224"/>
      <c r="TET77" s="1224"/>
      <c r="TEU77" s="1224"/>
      <c r="TEV77" s="1224"/>
      <c r="TEW77" s="1224"/>
      <c r="TEX77" s="1224"/>
      <c r="TEY77" s="1224"/>
      <c r="TEZ77" s="1224"/>
      <c r="TFA77" s="1224"/>
      <c r="TFB77" s="1224"/>
      <c r="TFC77" s="1224"/>
      <c r="TFD77" s="1224"/>
      <c r="TFE77" s="1224"/>
      <c r="TFF77" s="1224"/>
      <c r="TFG77" s="1224"/>
      <c r="TFH77" s="1224"/>
      <c r="TFI77" s="1224"/>
      <c r="TFJ77" s="1224"/>
      <c r="TFK77" s="1224"/>
      <c r="TFL77" s="1224"/>
      <c r="TFM77" s="1224"/>
      <c r="TFN77" s="1224"/>
      <c r="TFO77" s="1224"/>
      <c r="TFP77" s="1224"/>
      <c r="TFQ77" s="1224"/>
      <c r="TFR77" s="1224"/>
      <c r="TFS77" s="1224"/>
      <c r="TFT77" s="1224"/>
      <c r="TFU77" s="1224"/>
      <c r="TFV77" s="1224"/>
      <c r="TFW77" s="1224"/>
      <c r="TFX77" s="1224"/>
      <c r="TFY77" s="1224"/>
      <c r="TFZ77" s="1224"/>
      <c r="TGA77" s="1224"/>
      <c r="TGB77" s="1224"/>
      <c r="TGC77" s="1224"/>
      <c r="TGD77" s="1224"/>
      <c r="TGE77" s="1224"/>
      <c r="TGF77" s="1224"/>
      <c r="TGG77" s="1224"/>
      <c r="TGH77" s="1224"/>
      <c r="TGI77" s="1224"/>
      <c r="TGJ77" s="1224"/>
      <c r="TGK77" s="1224"/>
      <c r="TGL77" s="1224"/>
      <c r="TGM77" s="1224"/>
      <c r="TGN77" s="1224"/>
      <c r="TGO77" s="1224"/>
      <c r="TGP77" s="1224"/>
      <c r="TGQ77" s="1224"/>
      <c r="TGR77" s="1224"/>
      <c r="TGS77" s="1224"/>
      <c r="TGT77" s="1224"/>
      <c r="TGU77" s="1224"/>
      <c r="TGV77" s="1224"/>
      <c r="TGW77" s="1224"/>
      <c r="TGX77" s="1224"/>
      <c r="TGY77" s="1224"/>
      <c r="TGZ77" s="1224"/>
      <c r="THA77" s="1224"/>
      <c r="THB77" s="1224"/>
      <c r="THC77" s="1224"/>
      <c r="THD77" s="1224"/>
      <c r="THE77" s="1224"/>
      <c r="THF77" s="1224"/>
      <c r="THG77" s="1224"/>
      <c r="THH77" s="1224"/>
      <c r="THI77" s="1224"/>
      <c r="THJ77" s="1224"/>
      <c r="THK77" s="1224"/>
      <c r="THL77" s="1224"/>
      <c r="THM77" s="1224"/>
      <c r="THN77" s="1224"/>
      <c r="THO77" s="1224"/>
      <c r="THP77" s="1224"/>
      <c r="THQ77" s="1224"/>
      <c r="THR77" s="1224"/>
      <c r="THS77" s="1224"/>
      <c r="THT77" s="1224"/>
      <c r="THU77" s="1224"/>
      <c r="THV77" s="1224"/>
      <c r="THW77" s="1224"/>
      <c r="THX77" s="1224"/>
      <c r="THY77" s="1224"/>
      <c r="THZ77" s="1224"/>
      <c r="TIA77" s="1224"/>
      <c r="TIB77" s="1224"/>
      <c r="TIC77" s="1224"/>
      <c r="TID77" s="1224"/>
      <c r="TIE77" s="1224"/>
      <c r="TIF77" s="1224"/>
      <c r="TIG77" s="1224"/>
      <c r="TIH77" s="1224"/>
      <c r="TII77" s="1224"/>
      <c r="TIJ77" s="1224"/>
      <c r="TIK77" s="1224"/>
      <c r="TIL77" s="1224"/>
      <c r="TIM77" s="1224"/>
      <c r="TIN77" s="1224"/>
      <c r="TIO77" s="1224"/>
      <c r="TIP77" s="1224"/>
      <c r="TIQ77" s="1224"/>
      <c r="TIR77" s="1224"/>
      <c r="TIS77" s="1224"/>
      <c r="TIT77" s="1224"/>
      <c r="TIU77" s="1224"/>
      <c r="TIV77" s="1224"/>
      <c r="TIW77" s="1224"/>
      <c r="TIX77" s="1224"/>
      <c r="TIY77" s="1224"/>
      <c r="TIZ77" s="1224"/>
      <c r="TJA77" s="1224"/>
      <c r="TJB77" s="1224"/>
      <c r="TJC77" s="1224"/>
      <c r="TJD77" s="1224"/>
      <c r="TJE77" s="1224"/>
      <c r="TJF77" s="1224"/>
      <c r="TJG77" s="1224"/>
      <c r="TJH77" s="1224"/>
      <c r="TJI77" s="1224"/>
      <c r="TJJ77" s="1224"/>
      <c r="TJK77" s="1224"/>
      <c r="TJL77" s="1224"/>
      <c r="TJM77" s="1224"/>
      <c r="TJN77" s="1224"/>
      <c r="TJO77" s="1224"/>
      <c r="TJP77" s="1224"/>
      <c r="TJQ77" s="1224"/>
      <c r="TJR77" s="1224"/>
      <c r="TJS77" s="1224"/>
      <c r="TJT77" s="1224"/>
      <c r="TJU77" s="1224"/>
      <c r="TJV77" s="1224"/>
      <c r="TJW77" s="1224"/>
      <c r="TJX77" s="1224"/>
      <c r="TJY77" s="1224"/>
      <c r="TJZ77" s="1224"/>
      <c r="TKA77" s="1224"/>
      <c r="TKB77" s="1224"/>
      <c r="TKC77" s="1224"/>
      <c r="TKD77" s="1224"/>
      <c r="TKE77" s="1224"/>
      <c r="TKF77" s="1224"/>
      <c r="TKG77" s="1224"/>
      <c r="TKH77" s="1224"/>
      <c r="TKI77" s="1224"/>
      <c r="TKJ77" s="1224"/>
      <c r="TKK77" s="1224"/>
      <c r="TKL77" s="1224"/>
      <c r="TKM77" s="1224"/>
      <c r="TKN77" s="1224"/>
      <c r="TKO77" s="1224"/>
      <c r="TKP77" s="1224"/>
      <c r="TKQ77" s="1224"/>
      <c r="TKR77" s="1224"/>
      <c r="TKS77" s="1224"/>
      <c r="TKT77" s="1224"/>
      <c r="TKU77" s="1224"/>
      <c r="TKV77" s="1224"/>
      <c r="TKW77" s="1224"/>
      <c r="TKX77" s="1224"/>
      <c r="TKY77" s="1224"/>
      <c r="TKZ77" s="1224"/>
      <c r="TLA77" s="1224"/>
      <c r="TLB77" s="1224"/>
      <c r="TLC77" s="1224"/>
      <c r="TLD77" s="1224"/>
      <c r="TLE77" s="1224"/>
      <c r="TLF77" s="1224"/>
      <c r="TLG77" s="1224"/>
      <c r="TLH77" s="1224"/>
      <c r="TLI77" s="1224"/>
      <c r="TLJ77" s="1224"/>
      <c r="TLK77" s="1224"/>
      <c r="TLL77" s="1224"/>
      <c r="TLM77" s="1224"/>
      <c r="TLN77" s="1224"/>
      <c r="TLO77" s="1224"/>
      <c r="TLP77" s="1224"/>
      <c r="TLQ77" s="1224"/>
      <c r="TLR77" s="1224"/>
      <c r="TLS77" s="1224"/>
      <c r="TLT77" s="1224"/>
      <c r="TLU77" s="1224"/>
      <c r="TLV77" s="1224"/>
      <c r="TLW77" s="1224"/>
      <c r="TLX77" s="1224"/>
      <c r="TLY77" s="1224"/>
      <c r="TLZ77" s="1224"/>
      <c r="TMA77" s="1224"/>
      <c r="TMB77" s="1224"/>
      <c r="TMC77" s="1224"/>
      <c r="TMD77" s="1224"/>
      <c r="TME77" s="1224"/>
      <c r="TMF77" s="1224"/>
      <c r="TMG77" s="1224"/>
      <c r="TMH77" s="1224"/>
      <c r="TMI77" s="1224"/>
      <c r="TMJ77" s="1224"/>
      <c r="TMK77" s="1224"/>
      <c r="TML77" s="1224"/>
      <c r="TMM77" s="1224"/>
      <c r="TMN77" s="1224"/>
      <c r="TMO77" s="1224"/>
      <c r="TMP77" s="1224"/>
      <c r="TMQ77" s="1224"/>
      <c r="TMR77" s="1224"/>
      <c r="TMS77" s="1224"/>
      <c r="TMT77" s="1224"/>
      <c r="TMU77" s="1224"/>
      <c r="TMV77" s="1224"/>
      <c r="TMW77" s="1224"/>
      <c r="TMX77" s="1224"/>
      <c r="TMY77" s="1224"/>
      <c r="TMZ77" s="1224"/>
      <c r="TNA77" s="1224"/>
      <c r="TNB77" s="1224"/>
      <c r="TNC77" s="1224"/>
      <c r="TND77" s="1224"/>
      <c r="TNE77" s="1224"/>
      <c r="TNF77" s="1224"/>
      <c r="TNG77" s="1224"/>
      <c r="TNH77" s="1224"/>
      <c r="TNI77" s="1224"/>
      <c r="TNJ77" s="1224"/>
      <c r="TNK77" s="1224"/>
      <c r="TNL77" s="1224"/>
      <c r="TNM77" s="1224"/>
      <c r="TNN77" s="1224"/>
      <c r="TNO77" s="1224"/>
      <c r="TNP77" s="1224"/>
      <c r="TNQ77" s="1224"/>
      <c r="TNR77" s="1224"/>
      <c r="TNS77" s="1224"/>
      <c r="TNT77" s="1224"/>
      <c r="TNU77" s="1224"/>
      <c r="TNV77" s="1224"/>
      <c r="TNW77" s="1224"/>
      <c r="TNX77" s="1224"/>
      <c r="TNY77" s="1224"/>
      <c r="TNZ77" s="1224"/>
      <c r="TOA77" s="1224"/>
      <c r="TOB77" s="1224"/>
      <c r="TOC77" s="1224"/>
      <c r="TOD77" s="1224"/>
      <c r="TOE77" s="1224"/>
      <c r="TOF77" s="1224"/>
      <c r="TOG77" s="1224"/>
      <c r="TOH77" s="1224"/>
      <c r="TOI77" s="1224"/>
      <c r="TOJ77" s="1224"/>
      <c r="TOK77" s="1224"/>
      <c r="TOL77" s="1224"/>
      <c r="TOM77" s="1224"/>
      <c r="TON77" s="1224"/>
      <c r="TOO77" s="1224"/>
      <c r="TOP77" s="1224"/>
      <c r="TOQ77" s="1224"/>
      <c r="TOR77" s="1224"/>
      <c r="TOS77" s="1224"/>
      <c r="TOT77" s="1224"/>
      <c r="TOU77" s="1224"/>
      <c r="TOV77" s="1224"/>
      <c r="TOW77" s="1224"/>
      <c r="TOX77" s="1224"/>
      <c r="TOY77" s="1224"/>
      <c r="TOZ77" s="1224"/>
      <c r="TPA77" s="1224"/>
      <c r="TPB77" s="1224"/>
      <c r="TPC77" s="1224"/>
      <c r="TPD77" s="1224"/>
      <c r="TPE77" s="1224"/>
      <c r="TPF77" s="1224"/>
      <c r="TPG77" s="1224"/>
      <c r="TPH77" s="1224"/>
      <c r="TPI77" s="1224"/>
      <c r="TPJ77" s="1224"/>
      <c r="TPK77" s="1224"/>
      <c r="TPL77" s="1224"/>
      <c r="TPM77" s="1224"/>
      <c r="TPN77" s="1224"/>
      <c r="TPO77" s="1224"/>
      <c r="TPP77" s="1224"/>
      <c r="TPQ77" s="1224"/>
      <c r="TPR77" s="1224"/>
      <c r="TPS77" s="1224"/>
      <c r="TPT77" s="1224"/>
      <c r="TPU77" s="1224"/>
      <c r="TPV77" s="1224"/>
      <c r="TPW77" s="1224"/>
      <c r="TPX77" s="1224"/>
      <c r="TPY77" s="1224"/>
      <c r="TPZ77" s="1224"/>
      <c r="TQA77" s="1224"/>
      <c r="TQB77" s="1224"/>
      <c r="TQC77" s="1224"/>
      <c r="TQD77" s="1224"/>
      <c r="TQE77" s="1224"/>
      <c r="TQF77" s="1224"/>
      <c r="TQG77" s="1224"/>
      <c r="TQH77" s="1224"/>
      <c r="TQI77" s="1224"/>
      <c r="TQJ77" s="1224"/>
      <c r="TQK77" s="1224"/>
      <c r="TQL77" s="1224"/>
      <c r="TQM77" s="1224"/>
      <c r="TQN77" s="1224"/>
      <c r="TQO77" s="1224"/>
      <c r="TQP77" s="1224"/>
      <c r="TQQ77" s="1224"/>
      <c r="TQR77" s="1224"/>
      <c r="TQS77" s="1224"/>
      <c r="TQT77" s="1224"/>
      <c r="TQU77" s="1224"/>
      <c r="TQV77" s="1224"/>
      <c r="TQW77" s="1224"/>
      <c r="TQX77" s="1224"/>
      <c r="TQY77" s="1224"/>
      <c r="TQZ77" s="1224"/>
      <c r="TRA77" s="1224"/>
      <c r="TRB77" s="1224"/>
      <c r="TRC77" s="1224"/>
      <c r="TRD77" s="1224"/>
      <c r="TRE77" s="1224"/>
      <c r="TRF77" s="1224"/>
      <c r="TRG77" s="1224"/>
      <c r="TRH77" s="1224"/>
      <c r="TRI77" s="1224"/>
      <c r="TRJ77" s="1224"/>
      <c r="TRK77" s="1224"/>
      <c r="TRL77" s="1224"/>
      <c r="TRM77" s="1224"/>
      <c r="TRN77" s="1224"/>
      <c r="TRO77" s="1224"/>
      <c r="TRP77" s="1224"/>
      <c r="TRQ77" s="1224"/>
      <c r="TRR77" s="1224"/>
      <c r="TRS77" s="1224"/>
      <c r="TRT77" s="1224"/>
      <c r="TRU77" s="1224"/>
      <c r="TRV77" s="1224"/>
      <c r="TRW77" s="1224"/>
      <c r="TRX77" s="1224"/>
      <c r="TRY77" s="1224"/>
      <c r="TRZ77" s="1224"/>
      <c r="TSA77" s="1224"/>
      <c r="TSB77" s="1224"/>
      <c r="TSC77" s="1224"/>
      <c r="TSD77" s="1224"/>
      <c r="TSE77" s="1224"/>
      <c r="TSF77" s="1224"/>
      <c r="TSG77" s="1224"/>
      <c r="TSH77" s="1224"/>
      <c r="TSI77" s="1224"/>
      <c r="TSJ77" s="1224"/>
      <c r="TSK77" s="1224"/>
      <c r="TSL77" s="1224"/>
      <c r="TSM77" s="1224"/>
      <c r="TSN77" s="1224"/>
      <c r="TSO77" s="1224"/>
      <c r="TSP77" s="1224"/>
      <c r="TSQ77" s="1224"/>
      <c r="TSR77" s="1224"/>
      <c r="TSS77" s="1224"/>
      <c r="TST77" s="1224"/>
      <c r="TSU77" s="1224"/>
      <c r="TSV77" s="1224"/>
      <c r="TSW77" s="1224"/>
      <c r="TSX77" s="1224"/>
      <c r="TSY77" s="1224"/>
      <c r="TSZ77" s="1224"/>
      <c r="TTA77" s="1224"/>
      <c r="TTB77" s="1224"/>
      <c r="TTC77" s="1224"/>
      <c r="TTD77" s="1224"/>
      <c r="TTE77" s="1224"/>
      <c r="TTF77" s="1224"/>
      <c r="TTG77" s="1224"/>
      <c r="TTH77" s="1224"/>
      <c r="TTI77" s="1224"/>
      <c r="TTJ77" s="1224"/>
      <c r="TTK77" s="1224"/>
      <c r="TTL77" s="1224"/>
      <c r="TTM77" s="1224"/>
      <c r="TTN77" s="1224"/>
      <c r="TTO77" s="1224"/>
      <c r="TTP77" s="1224"/>
      <c r="TTQ77" s="1224"/>
      <c r="TTR77" s="1224"/>
      <c r="TTS77" s="1224"/>
      <c r="TTT77" s="1224"/>
      <c r="TTU77" s="1224"/>
      <c r="TTV77" s="1224"/>
      <c r="TTW77" s="1224"/>
      <c r="TTX77" s="1224"/>
      <c r="TTY77" s="1224"/>
      <c r="TTZ77" s="1224"/>
      <c r="TUA77" s="1224"/>
      <c r="TUB77" s="1224"/>
      <c r="TUC77" s="1224"/>
      <c r="TUD77" s="1224"/>
      <c r="TUE77" s="1224"/>
      <c r="TUF77" s="1224"/>
      <c r="TUG77" s="1224"/>
      <c r="TUH77" s="1224"/>
      <c r="TUI77" s="1224"/>
      <c r="TUJ77" s="1224"/>
      <c r="TUK77" s="1224"/>
      <c r="TUL77" s="1224"/>
      <c r="TUM77" s="1224"/>
      <c r="TUN77" s="1224"/>
      <c r="TUO77" s="1224"/>
      <c r="TUP77" s="1224"/>
      <c r="TUQ77" s="1224"/>
      <c r="TUR77" s="1224"/>
      <c r="TUS77" s="1224"/>
      <c r="TUT77" s="1224"/>
      <c r="TUU77" s="1224"/>
      <c r="TUV77" s="1224"/>
      <c r="TUW77" s="1224"/>
      <c r="TUX77" s="1224"/>
      <c r="TUY77" s="1224"/>
      <c r="TUZ77" s="1224"/>
      <c r="TVA77" s="1224"/>
      <c r="TVB77" s="1224"/>
      <c r="TVC77" s="1224"/>
      <c r="TVD77" s="1224"/>
      <c r="TVE77" s="1224"/>
      <c r="TVF77" s="1224"/>
      <c r="TVG77" s="1224"/>
      <c r="TVH77" s="1224"/>
      <c r="TVI77" s="1224"/>
      <c r="TVJ77" s="1224"/>
      <c r="TVK77" s="1224"/>
      <c r="TVL77" s="1224"/>
      <c r="TVM77" s="1224"/>
      <c r="TVN77" s="1224"/>
      <c r="TVO77" s="1224"/>
      <c r="TVP77" s="1224"/>
      <c r="TVQ77" s="1224"/>
      <c r="TVR77" s="1224"/>
      <c r="TVS77" s="1224"/>
      <c r="TVT77" s="1224"/>
      <c r="TVU77" s="1224"/>
      <c r="TVV77" s="1224"/>
      <c r="TVW77" s="1224"/>
      <c r="TVX77" s="1224"/>
      <c r="TVY77" s="1224"/>
      <c r="TVZ77" s="1224"/>
      <c r="TWA77" s="1224"/>
      <c r="TWB77" s="1224"/>
      <c r="TWC77" s="1224"/>
      <c r="TWD77" s="1224"/>
      <c r="TWE77" s="1224"/>
      <c r="TWF77" s="1224"/>
      <c r="TWG77" s="1224"/>
      <c r="TWH77" s="1224"/>
      <c r="TWI77" s="1224"/>
      <c r="TWJ77" s="1224"/>
      <c r="TWK77" s="1224"/>
      <c r="TWL77" s="1224"/>
      <c r="TWM77" s="1224"/>
      <c r="TWN77" s="1224"/>
      <c r="TWO77" s="1224"/>
      <c r="TWP77" s="1224"/>
      <c r="TWQ77" s="1224"/>
      <c r="TWR77" s="1224"/>
      <c r="TWS77" s="1224"/>
      <c r="TWT77" s="1224"/>
      <c r="TWU77" s="1224"/>
      <c r="TWV77" s="1224"/>
      <c r="TWW77" s="1224"/>
      <c r="TWX77" s="1224"/>
      <c r="TWY77" s="1224"/>
      <c r="TWZ77" s="1224"/>
      <c r="TXA77" s="1224"/>
      <c r="TXB77" s="1224"/>
      <c r="TXC77" s="1224"/>
      <c r="TXD77" s="1224"/>
      <c r="TXE77" s="1224"/>
      <c r="TXF77" s="1224"/>
      <c r="TXG77" s="1224"/>
      <c r="TXH77" s="1224"/>
      <c r="TXI77" s="1224"/>
      <c r="TXJ77" s="1224"/>
      <c r="TXK77" s="1224"/>
      <c r="TXL77" s="1224"/>
      <c r="TXM77" s="1224"/>
      <c r="TXN77" s="1224"/>
      <c r="TXO77" s="1224"/>
      <c r="TXP77" s="1224"/>
      <c r="TXQ77" s="1224"/>
      <c r="TXR77" s="1224"/>
      <c r="TXS77" s="1224"/>
      <c r="TXT77" s="1224"/>
      <c r="TXU77" s="1224"/>
      <c r="TXV77" s="1224"/>
      <c r="TXW77" s="1224"/>
      <c r="TXX77" s="1224"/>
      <c r="TXY77" s="1224"/>
      <c r="TXZ77" s="1224"/>
      <c r="TYA77" s="1224"/>
      <c r="TYB77" s="1224"/>
      <c r="TYC77" s="1224"/>
      <c r="TYD77" s="1224"/>
      <c r="TYE77" s="1224"/>
      <c r="TYF77" s="1224"/>
      <c r="TYG77" s="1224"/>
      <c r="TYH77" s="1224"/>
      <c r="TYI77" s="1224"/>
      <c r="TYJ77" s="1224"/>
      <c r="TYK77" s="1224"/>
      <c r="TYL77" s="1224"/>
      <c r="TYM77" s="1224"/>
      <c r="TYN77" s="1224"/>
      <c r="TYO77" s="1224"/>
      <c r="TYP77" s="1224"/>
      <c r="TYQ77" s="1224"/>
      <c r="TYR77" s="1224"/>
      <c r="TYS77" s="1224"/>
      <c r="TYT77" s="1224"/>
      <c r="TYU77" s="1224"/>
      <c r="TYV77" s="1224"/>
      <c r="TYW77" s="1224"/>
      <c r="TYX77" s="1224"/>
      <c r="TYY77" s="1224"/>
      <c r="TYZ77" s="1224"/>
      <c r="TZA77" s="1224"/>
      <c r="TZB77" s="1224"/>
      <c r="TZC77" s="1224"/>
      <c r="TZD77" s="1224"/>
      <c r="TZE77" s="1224"/>
      <c r="TZF77" s="1224"/>
      <c r="TZG77" s="1224"/>
      <c r="TZH77" s="1224"/>
      <c r="TZI77" s="1224"/>
      <c r="TZJ77" s="1224"/>
      <c r="TZK77" s="1224"/>
      <c r="TZL77" s="1224"/>
      <c r="TZM77" s="1224"/>
      <c r="TZN77" s="1224"/>
      <c r="TZO77" s="1224"/>
      <c r="TZP77" s="1224"/>
      <c r="TZQ77" s="1224"/>
      <c r="TZR77" s="1224"/>
      <c r="TZS77" s="1224"/>
      <c r="TZT77" s="1224"/>
      <c r="TZU77" s="1224"/>
      <c r="TZV77" s="1224"/>
      <c r="TZW77" s="1224"/>
      <c r="TZX77" s="1224"/>
      <c r="TZY77" s="1224"/>
      <c r="TZZ77" s="1224"/>
      <c r="UAA77" s="1224"/>
      <c r="UAB77" s="1224"/>
      <c r="UAC77" s="1224"/>
      <c r="UAD77" s="1224"/>
      <c r="UAE77" s="1224"/>
      <c r="UAF77" s="1224"/>
      <c r="UAG77" s="1224"/>
      <c r="UAH77" s="1224"/>
      <c r="UAI77" s="1224"/>
      <c r="UAJ77" s="1224"/>
      <c r="UAK77" s="1224"/>
      <c r="UAL77" s="1224"/>
      <c r="UAM77" s="1224"/>
      <c r="UAN77" s="1224"/>
      <c r="UAO77" s="1224"/>
      <c r="UAP77" s="1224"/>
      <c r="UAQ77" s="1224"/>
      <c r="UAR77" s="1224"/>
      <c r="UAS77" s="1224"/>
      <c r="UAT77" s="1224"/>
      <c r="UAU77" s="1224"/>
      <c r="UAV77" s="1224"/>
      <c r="UAW77" s="1224"/>
      <c r="UAX77" s="1224"/>
      <c r="UAY77" s="1224"/>
      <c r="UAZ77" s="1224"/>
      <c r="UBA77" s="1224"/>
      <c r="UBB77" s="1224"/>
      <c r="UBC77" s="1224"/>
      <c r="UBD77" s="1224"/>
      <c r="UBE77" s="1224"/>
      <c r="UBF77" s="1224"/>
      <c r="UBG77" s="1224"/>
      <c r="UBH77" s="1224"/>
      <c r="UBI77" s="1224"/>
      <c r="UBJ77" s="1224"/>
      <c r="UBK77" s="1224"/>
      <c r="UBL77" s="1224"/>
      <c r="UBM77" s="1224"/>
      <c r="UBN77" s="1224"/>
      <c r="UBO77" s="1224"/>
      <c r="UBP77" s="1224"/>
      <c r="UBQ77" s="1224"/>
      <c r="UBR77" s="1224"/>
      <c r="UBS77" s="1224"/>
      <c r="UBT77" s="1224"/>
      <c r="UBU77" s="1224"/>
      <c r="UBV77" s="1224"/>
      <c r="UBW77" s="1224"/>
      <c r="UBX77" s="1224"/>
      <c r="UBY77" s="1224"/>
      <c r="UBZ77" s="1224"/>
      <c r="UCA77" s="1224"/>
      <c r="UCB77" s="1224"/>
      <c r="UCC77" s="1224"/>
      <c r="UCD77" s="1224"/>
      <c r="UCE77" s="1224"/>
      <c r="UCF77" s="1224"/>
      <c r="UCG77" s="1224"/>
      <c r="UCH77" s="1224"/>
      <c r="UCI77" s="1224"/>
      <c r="UCJ77" s="1224"/>
      <c r="UCK77" s="1224"/>
      <c r="UCL77" s="1224"/>
      <c r="UCM77" s="1224"/>
      <c r="UCN77" s="1224"/>
      <c r="UCO77" s="1224"/>
      <c r="UCP77" s="1224"/>
      <c r="UCQ77" s="1224"/>
      <c r="UCR77" s="1224"/>
      <c r="UCS77" s="1224"/>
      <c r="UCT77" s="1224"/>
      <c r="UCU77" s="1224"/>
      <c r="UCV77" s="1224"/>
      <c r="UCW77" s="1224"/>
      <c r="UCX77" s="1224"/>
      <c r="UCY77" s="1224"/>
      <c r="UCZ77" s="1224"/>
      <c r="UDA77" s="1224"/>
      <c r="UDB77" s="1224"/>
      <c r="UDC77" s="1224"/>
      <c r="UDD77" s="1224"/>
      <c r="UDE77" s="1224"/>
      <c r="UDF77" s="1224"/>
      <c r="UDG77" s="1224"/>
      <c r="UDH77" s="1224"/>
      <c r="UDI77" s="1224"/>
      <c r="UDJ77" s="1224"/>
      <c r="UDK77" s="1224"/>
      <c r="UDL77" s="1224"/>
      <c r="UDM77" s="1224"/>
      <c r="UDN77" s="1224"/>
      <c r="UDO77" s="1224"/>
      <c r="UDP77" s="1224"/>
      <c r="UDQ77" s="1224"/>
      <c r="UDR77" s="1224"/>
      <c r="UDS77" s="1224"/>
      <c r="UDT77" s="1224"/>
      <c r="UDU77" s="1224"/>
      <c r="UDV77" s="1224"/>
      <c r="UDW77" s="1224"/>
      <c r="UDX77" s="1224"/>
      <c r="UDY77" s="1224"/>
      <c r="UDZ77" s="1224"/>
      <c r="UEA77" s="1224"/>
      <c r="UEB77" s="1224"/>
      <c r="UEC77" s="1224"/>
      <c r="UED77" s="1224"/>
      <c r="UEE77" s="1224"/>
      <c r="UEF77" s="1224"/>
      <c r="UEG77" s="1224"/>
      <c r="UEH77" s="1224"/>
      <c r="UEI77" s="1224"/>
      <c r="UEK77" s="1224"/>
      <c r="UEL77" s="1224"/>
      <c r="UEM77" s="1224"/>
      <c r="UEN77" s="1224"/>
      <c r="UEO77" s="1224"/>
      <c r="UEP77" s="1224"/>
      <c r="UEQ77" s="1224"/>
      <c r="UER77" s="1224"/>
      <c r="UES77" s="1224"/>
      <c r="UET77" s="1224"/>
      <c r="UEU77" s="1224"/>
      <c r="UEV77" s="1224"/>
      <c r="UEW77" s="1224"/>
      <c r="UEX77" s="1224"/>
      <c r="UEY77" s="1224"/>
      <c r="UEZ77" s="1224"/>
      <c r="UFA77" s="1224"/>
      <c r="UFB77" s="1224"/>
      <c r="UFC77" s="1224"/>
      <c r="UFD77" s="1224"/>
      <c r="UFE77" s="1224"/>
      <c r="UFF77" s="1224"/>
      <c r="UFG77" s="1224"/>
      <c r="UFH77" s="1224"/>
      <c r="UFI77" s="1224"/>
      <c r="UFJ77" s="1224"/>
      <c r="UFK77" s="1224"/>
      <c r="UFL77" s="1224"/>
      <c r="UFM77" s="1224"/>
      <c r="UFN77" s="1224"/>
      <c r="UFO77" s="1224"/>
      <c r="UFP77" s="1224"/>
      <c r="UFQ77" s="1224"/>
      <c r="UFR77" s="1224"/>
      <c r="UFS77" s="1224"/>
      <c r="UFT77" s="1224"/>
      <c r="UFU77" s="1224"/>
      <c r="UFV77" s="1224"/>
      <c r="UFW77" s="1224"/>
      <c r="UFX77" s="1224"/>
      <c r="UFY77" s="1224"/>
      <c r="UFZ77" s="1224"/>
      <c r="UGA77" s="1224"/>
      <c r="UGB77" s="1224"/>
      <c r="UGC77" s="1224"/>
      <c r="UGD77" s="1224"/>
      <c r="UGE77" s="1224"/>
      <c r="UGF77" s="1224"/>
      <c r="UGG77" s="1224"/>
      <c r="UGH77" s="1224"/>
      <c r="UGI77" s="1224"/>
      <c r="UGJ77" s="1224"/>
      <c r="UGK77" s="1224"/>
      <c r="UGL77" s="1224"/>
      <c r="UGM77" s="1224"/>
      <c r="UGN77" s="1224"/>
      <c r="UGO77" s="1224"/>
      <c r="UGP77" s="1224"/>
      <c r="UGQ77" s="1224"/>
      <c r="UGR77" s="1224"/>
      <c r="UGS77" s="1224"/>
      <c r="UGT77" s="1224"/>
      <c r="UGU77" s="1224"/>
      <c r="UGV77" s="1224"/>
      <c r="UGW77" s="1224"/>
      <c r="UGX77" s="1224"/>
      <c r="UGY77" s="1224"/>
      <c r="UGZ77" s="1224"/>
      <c r="UHA77" s="1224"/>
      <c r="UHB77" s="1224"/>
      <c r="UHC77" s="1224"/>
      <c r="UHD77" s="1224"/>
      <c r="UHE77" s="1224"/>
      <c r="UHF77" s="1224"/>
      <c r="UHG77" s="1224"/>
      <c r="UHH77" s="1224"/>
      <c r="UHI77" s="1224"/>
      <c r="UHJ77" s="1224"/>
      <c r="UHK77" s="1224"/>
      <c r="UHL77" s="1224"/>
      <c r="UHM77" s="1224"/>
      <c r="UHN77" s="1224"/>
      <c r="UHO77" s="1224"/>
      <c r="UHP77" s="1224"/>
      <c r="UHQ77" s="1224"/>
      <c r="UHR77" s="1224"/>
      <c r="UHS77" s="1224"/>
      <c r="UHT77" s="1224"/>
      <c r="UHU77" s="1224"/>
      <c r="UHV77" s="1224"/>
      <c r="UHW77" s="1224"/>
      <c r="UHX77" s="1224"/>
      <c r="UHY77" s="1224"/>
      <c r="UHZ77" s="1224"/>
      <c r="UIA77" s="1224"/>
      <c r="UIB77" s="1224"/>
      <c r="UIC77" s="1224"/>
      <c r="UID77" s="1224"/>
      <c r="UIE77" s="1224"/>
      <c r="UIF77" s="1224"/>
      <c r="UIG77" s="1224"/>
      <c r="UIH77" s="1224"/>
      <c r="UII77" s="1224"/>
      <c r="UIJ77" s="1224"/>
      <c r="UIK77" s="1224"/>
      <c r="UIL77" s="1224"/>
      <c r="UIM77" s="1224"/>
      <c r="UIN77" s="1224"/>
      <c r="UIO77" s="1224"/>
      <c r="UIP77" s="1224"/>
      <c r="UIQ77" s="1224"/>
      <c r="UIR77" s="1224"/>
      <c r="UIS77" s="1224"/>
      <c r="UIT77" s="1224"/>
      <c r="UIU77" s="1224"/>
      <c r="UIV77" s="1224"/>
      <c r="UIW77" s="1224"/>
      <c r="UIX77" s="1224"/>
      <c r="UIY77" s="1224"/>
      <c r="UIZ77" s="1224"/>
      <c r="UJA77" s="1224"/>
      <c r="UJB77" s="1224"/>
      <c r="UJC77" s="1224"/>
      <c r="UJD77" s="1224"/>
      <c r="UJE77" s="1224"/>
      <c r="UJF77" s="1224"/>
      <c r="UJG77" s="1224"/>
      <c r="UJH77" s="1224"/>
      <c r="UJI77" s="1224"/>
      <c r="UJJ77" s="1224"/>
      <c r="UJK77" s="1224"/>
      <c r="UJL77" s="1224"/>
      <c r="UJM77" s="1224"/>
      <c r="UJN77" s="1224"/>
      <c r="UJO77" s="1224"/>
      <c r="UJP77" s="1224"/>
      <c r="UJQ77" s="1224"/>
      <c r="UJR77" s="1224"/>
      <c r="UJS77" s="1224"/>
      <c r="UJT77" s="1224"/>
      <c r="UJU77" s="1224"/>
      <c r="UJV77" s="1224"/>
      <c r="UJW77" s="1224"/>
      <c r="UJX77" s="1224"/>
      <c r="UJY77" s="1224"/>
      <c r="UJZ77" s="1224"/>
      <c r="UKA77" s="1224"/>
      <c r="UKB77" s="1224"/>
      <c r="UKC77" s="1224"/>
      <c r="UKD77" s="1224"/>
      <c r="UKE77" s="1224"/>
      <c r="UKF77" s="1224"/>
      <c r="UKG77" s="1224"/>
      <c r="UKH77" s="1224"/>
      <c r="UKI77" s="1224"/>
      <c r="UKJ77" s="1224"/>
      <c r="UKK77" s="1224"/>
      <c r="UKL77" s="1224"/>
      <c r="UKM77" s="1224"/>
      <c r="UKN77" s="1224"/>
      <c r="UKO77" s="1224"/>
      <c r="UKP77" s="1224"/>
      <c r="UKQ77" s="1224"/>
      <c r="UKR77" s="1224"/>
      <c r="UKS77" s="1224"/>
      <c r="UKT77" s="1224"/>
      <c r="UKU77" s="1224"/>
      <c r="UKV77" s="1224"/>
      <c r="UKW77" s="1224"/>
      <c r="UKX77" s="1224"/>
      <c r="UKY77" s="1224"/>
      <c r="UKZ77" s="1224"/>
      <c r="ULA77" s="1224"/>
      <c r="ULB77" s="1224"/>
      <c r="ULC77" s="1224"/>
      <c r="ULD77" s="1224"/>
      <c r="ULE77" s="1224"/>
      <c r="ULF77" s="1224"/>
      <c r="ULG77" s="1224"/>
      <c r="ULH77" s="1224"/>
      <c r="ULI77" s="1224"/>
      <c r="ULJ77" s="1224"/>
      <c r="ULK77" s="1224"/>
      <c r="ULL77" s="1224"/>
      <c r="ULM77" s="1224"/>
      <c r="ULN77" s="1224"/>
      <c r="ULO77" s="1224"/>
      <c r="ULP77" s="1224"/>
      <c r="ULQ77" s="1224"/>
      <c r="ULR77" s="1224"/>
      <c r="ULS77" s="1224"/>
      <c r="ULT77" s="1224"/>
      <c r="ULU77" s="1224"/>
      <c r="ULV77" s="1224"/>
      <c r="ULW77" s="1224"/>
      <c r="ULX77" s="1224"/>
      <c r="ULY77" s="1224"/>
      <c r="ULZ77" s="1224"/>
      <c r="UMA77" s="1224"/>
      <c r="UMB77" s="1224"/>
      <c r="UMC77" s="1224"/>
      <c r="UMD77" s="1224"/>
      <c r="UME77" s="1224"/>
      <c r="UMF77" s="1224"/>
      <c r="UMG77" s="1224"/>
      <c r="UMH77" s="1224"/>
      <c r="UMI77" s="1224"/>
      <c r="UMJ77" s="1224"/>
      <c r="UMK77" s="1224"/>
      <c r="UML77" s="1224"/>
      <c r="UMM77" s="1224"/>
      <c r="UMN77" s="1224"/>
      <c r="UMO77" s="1224"/>
      <c r="UMP77" s="1224"/>
      <c r="UMQ77" s="1224"/>
      <c r="UMR77" s="1224"/>
      <c r="UMS77" s="1224"/>
      <c r="UMT77" s="1224"/>
      <c r="UMU77" s="1224"/>
      <c r="UMV77" s="1224"/>
      <c r="UMW77" s="1224"/>
      <c r="UMX77" s="1224"/>
      <c r="UMY77" s="1224"/>
      <c r="UMZ77" s="1224"/>
      <c r="UNA77" s="1224"/>
      <c r="UNB77" s="1224"/>
      <c r="UNC77" s="1224"/>
      <c r="UND77" s="1224"/>
      <c r="UNE77" s="1224"/>
      <c r="UNF77" s="1224"/>
      <c r="UNG77" s="1224"/>
      <c r="UNH77" s="1224"/>
      <c r="UNI77" s="1224"/>
      <c r="UNJ77" s="1224"/>
      <c r="UNK77" s="1224"/>
      <c r="UNL77" s="1224"/>
      <c r="UNM77" s="1224"/>
      <c r="UNN77" s="1224"/>
      <c r="UNO77" s="1224"/>
      <c r="UNP77" s="1224"/>
      <c r="UNQ77" s="1224"/>
      <c r="UNR77" s="1224"/>
      <c r="UNS77" s="1224"/>
      <c r="UNT77" s="1224"/>
      <c r="UNU77" s="1224"/>
      <c r="UNV77" s="1224"/>
      <c r="UNW77" s="1224"/>
      <c r="UNX77" s="1224"/>
      <c r="UNY77" s="1224"/>
      <c r="UNZ77" s="1224"/>
      <c r="UOA77" s="1224"/>
      <c r="UOB77" s="1224"/>
      <c r="UOC77" s="1224"/>
      <c r="UOD77" s="1224"/>
      <c r="UOE77" s="1224"/>
      <c r="UOF77" s="1224"/>
      <c r="UOG77" s="1224"/>
      <c r="UOH77" s="1224"/>
      <c r="UOI77" s="1224"/>
      <c r="UOJ77" s="1224"/>
      <c r="UOK77" s="1224"/>
      <c r="UOL77" s="1224"/>
      <c r="UOM77" s="1224"/>
      <c r="UON77" s="1224"/>
      <c r="UOO77" s="1224"/>
      <c r="UOP77" s="1224"/>
      <c r="UOQ77" s="1224"/>
      <c r="UOR77" s="1224"/>
      <c r="UOS77" s="1224"/>
      <c r="UOT77" s="1224"/>
      <c r="UOU77" s="1224"/>
      <c r="UOV77" s="1224"/>
      <c r="UOW77" s="1224"/>
      <c r="UOX77" s="1224"/>
      <c r="UOY77" s="1224"/>
      <c r="UOZ77" s="1224"/>
      <c r="UPA77" s="1224"/>
      <c r="UPB77" s="1224"/>
      <c r="UPC77" s="1224"/>
      <c r="UPD77" s="1224"/>
      <c r="UPE77" s="1224"/>
      <c r="UPF77" s="1224"/>
      <c r="UPG77" s="1224"/>
      <c r="UPH77" s="1224"/>
      <c r="UPI77" s="1224"/>
      <c r="UPJ77" s="1224"/>
      <c r="UPK77" s="1224"/>
      <c r="UPL77" s="1224"/>
      <c r="UPM77" s="1224"/>
      <c r="UPN77" s="1224"/>
      <c r="UPO77" s="1224"/>
      <c r="UPP77" s="1224"/>
      <c r="UPQ77" s="1224"/>
      <c r="UPR77" s="1224"/>
      <c r="UPS77" s="1224"/>
      <c r="UPT77" s="1224"/>
      <c r="UPU77" s="1224"/>
      <c r="UPV77" s="1224"/>
      <c r="UPW77" s="1224"/>
      <c r="UPX77" s="1224"/>
      <c r="UPY77" s="1224"/>
      <c r="UPZ77" s="1224"/>
      <c r="UQA77" s="1224"/>
      <c r="UQB77" s="1224"/>
      <c r="UQC77" s="1224"/>
      <c r="UQD77" s="1224"/>
      <c r="UQE77" s="1224"/>
      <c r="UQF77" s="1224"/>
      <c r="UQG77" s="1224"/>
      <c r="UQH77" s="1224"/>
      <c r="UQI77" s="1224"/>
      <c r="UQJ77" s="1224"/>
      <c r="UQK77" s="1224"/>
      <c r="UQL77" s="1224"/>
      <c r="UQM77" s="1224"/>
      <c r="UQN77" s="1224"/>
      <c r="UQO77" s="1224"/>
      <c r="UQP77" s="1224"/>
      <c r="UQQ77" s="1224"/>
      <c r="UQR77" s="1224"/>
      <c r="UQS77" s="1224"/>
      <c r="UQT77" s="1224"/>
      <c r="UQU77" s="1224"/>
      <c r="UQV77" s="1224"/>
      <c r="UQW77" s="1224"/>
      <c r="UQX77" s="1224"/>
      <c r="UQY77" s="1224"/>
      <c r="UQZ77" s="1224"/>
      <c r="URA77" s="1224"/>
      <c r="URB77" s="1224"/>
      <c r="URC77" s="1224"/>
      <c r="URD77" s="1224"/>
      <c r="URE77" s="1224"/>
      <c r="URF77" s="1224"/>
      <c r="URG77" s="1224"/>
      <c r="URH77" s="1224"/>
      <c r="URI77" s="1224"/>
      <c r="URJ77" s="1224"/>
      <c r="URK77" s="1224"/>
      <c r="URL77" s="1224"/>
      <c r="URM77" s="1224"/>
      <c r="URN77" s="1224"/>
      <c r="URO77" s="1224"/>
      <c r="URP77" s="1224"/>
      <c r="URQ77" s="1224"/>
      <c r="URR77" s="1224"/>
      <c r="URS77" s="1224"/>
      <c r="URT77" s="1224"/>
      <c r="URU77" s="1224"/>
      <c r="URV77" s="1224"/>
      <c r="URW77" s="1224"/>
      <c r="URX77" s="1224"/>
      <c r="URY77" s="1224"/>
      <c r="URZ77" s="1224"/>
      <c r="USA77" s="1224"/>
      <c r="USB77" s="1224"/>
      <c r="USC77" s="1224"/>
      <c r="USD77" s="1224"/>
      <c r="USE77" s="1224"/>
      <c r="USF77" s="1224"/>
      <c r="USG77" s="1224"/>
      <c r="USH77" s="1224"/>
      <c r="USI77" s="1224"/>
      <c r="USJ77" s="1224"/>
      <c r="USK77" s="1224"/>
      <c r="USL77" s="1224"/>
      <c r="USM77" s="1224"/>
      <c r="USN77" s="1224"/>
      <c r="USO77" s="1224"/>
      <c r="USP77" s="1224"/>
      <c r="USQ77" s="1224"/>
      <c r="USR77" s="1224"/>
      <c r="USS77" s="1224"/>
      <c r="UST77" s="1224"/>
      <c r="USU77" s="1224"/>
      <c r="USV77" s="1224"/>
      <c r="USW77" s="1224"/>
      <c r="USX77" s="1224"/>
      <c r="USY77" s="1224"/>
      <c r="USZ77" s="1224"/>
      <c r="UTA77" s="1224"/>
      <c r="UTB77" s="1224"/>
      <c r="UTC77" s="1224"/>
      <c r="UTD77" s="1224"/>
      <c r="UTE77" s="1224"/>
      <c r="UTF77" s="1224"/>
      <c r="UTG77" s="1224"/>
      <c r="UTH77" s="1224"/>
      <c r="UTI77" s="1224"/>
      <c r="UTJ77" s="1224"/>
      <c r="UTK77" s="1224"/>
      <c r="UTL77" s="1224"/>
      <c r="UTM77" s="1224"/>
      <c r="UTN77" s="1224"/>
      <c r="UTO77" s="1224"/>
      <c r="UTP77" s="1224"/>
      <c r="UTQ77" s="1224"/>
      <c r="UTR77" s="1224"/>
      <c r="UTS77" s="1224"/>
      <c r="UTT77" s="1224"/>
      <c r="UTU77" s="1224"/>
      <c r="UTV77" s="1224"/>
      <c r="UTW77" s="1224"/>
      <c r="UTX77" s="1224"/>
      <c r="UTY77" s="1224"/>
      <c r="UTZ77" s="1224"/>
      <c r="UUA77" s="1224"/>
      <c r="UUB77" s="1224"/>
      <c r="UUC77" s="1224"/>
      <c r="UUD77" s="1224"/>
      <c r="UUE77" s="1224"/>
      <c r="UUF77" s="1224"/>
      <c r="UUG77" s="1224"/>
      <c r="UUH77" s="1224"/>
      <c r="UUI77" s="1224"/>
      <c r="UUJ77" s="1224"/>
      <c r="UUK77" s="1224"/>
      <c r="UUL77" s="1224"/>
      <c r="UUM77" s="1224"/>
      <c r="UUN77" s="1224"/>
      <c r="UUO77" s="1224"/>
      <c r="UUP77" s="1224"/>
      <c r="UUQ77" s="1224"/>
      <c r="UUR77" s="1224"/>
      <c r="UUS77" s="1224"/>
      <c r="UUT77" s="1224"/>
      <c r="UUU77" s="1224"/>
      <c r="UUV77" s="1224"/>
      <c r="UUW77" s="1224"/>
      <c r="UUX77" s="1224"/>
      <c r="UUY77" s="1224"/>
      <c r="UUZ77" s="1224"/>
      <c r="UVA77" s="1224"/>
      <c r="UVB77" s="1224"/>
      <c r="UVC77" s="1224"/>
      <c r="UVD77" s="1224"/>
      <c r="UVE77" s="1224"/>
      <c r="UVF77" s="1224"/>
      <c r="UVG77" s="1224"/>
      <c r="UVH77" s="1224"/>
      <c r="UVI77" s="1224"/>
      <c r="UVJ77" s="1224"/>
      <c r="UVK77" s="1224"/>
      <c r="UVL77" s="1224"/>
      <c r="UVM77" s="1224"/>
      <c r="UVN77" s="1224"/>
      <c r="UVO77" s="1224"/>
      <c r="UVP77" s="1224"/>
      <c r="UVQ77" s="1224"/>
      <c r="UVR77" s="1224"/>
      <c r="UVS77" s="1224"/>
      <c r="UVT77" s="1224"/>
      <c r="UVU77" s="1224"/>
      <c r="UVV77" s="1224"/>
      <c r="UVW77" s="1224"/>
      <c r="UVX77" s="1224"/>
      <c r="UVY77" s="1224"/>
      <c r="UVZ77" s="1224"/>
      <c r="UWA77" s="1224"/>
      <c r="UWB77" s="1224"/>
      <c r="UWC77" s="1224"/>
      <c r="UWD77" s="1224"/>
      <c r="UWE77" s="1224"/>
      <c r="UWF77" s="1224"/>
      <c r="UWG77" s="1224"/>
      <c r="UWH77" s="1224"/>
      <c r="UWI77" s="1224"/>
      <c r="UWJ77" s="1224"/>
      <c r="UWK77" s="1224"/>
      <c r="UWL77" s="1224"/>
      <c r="UWM77" s="1224"/>
      <c r="UWN77" s="1224"/>
      <c r="UWO77" s="1224"/>
      <c r="UWP77" s="1224"/>
      <c r="UWQ77" s="1224"/>
      <c r="UWR77" s="1224"/>
      <c r="UWS77" s="1224"/>
      <c r="UWT77" s="1224"/>
      <c r="UWU77" s="1224"/>
      <c r="UWV77" s="1224"/>
      <c r="UWW77" s="1224"/>
      <c r="UWX77" s="1224"/>
      <c r="UWY77" s="1224"/>
      <c r="UWZ77" s="1224"/>
      <c r="UXA77" s="1224"/>
      <c r="UXB77" s="1224"/>
      <c r="UXC77" s="1224"/>
      <c r="UXD77" s="1224"/>
      <c r="UXE77" s="1224"/>
      <c r="UXF77" s="1224"/>
      <c r="UXG77" s="1224"/>
      <c r="UXH77" s="1224"/>
      <c r="UXI77" s="1224"/>
      <c r="UXJ77" s="1224"/>
      <c r="UXK77" s="1224"/>
      <c r="UXL77" s="1224"/>
      <c r="UXM77" s="1224"/>
      <c r="UXN77" s="1224"/>
      <c r="UXO77" s="1224"/>
      <c r="UXP77" s="1224"/>
      <c r="UXQ77" s="1224"/>
      <c r="UXR77" s="1224"/>
      <c r="UXS77" s="1224"/>
      <c r="UXT77" s="1224"/>
      <c r="UXU77" s="1224"/>
      <c r="UXV77" s="1224"/>
      <c r="UXW77" s="1224"/>
      <c r="UXX77" s="1224"/>
      <c r="UXY77" s="1224"/>
      <c r="UXZ77" s="1224"/>
      <c r="UYA77" s="1224"/>
      <c r="UYB77" s="1224"/>
      <c r="UYC77" s="1224"/>
      <c r="UYD77" s="1224"/>
      <c r="UYE77" s="1224"/>
      <c r="UYF77" s="1224"/>
      <c r="UYG77" s="1224"/>
      <c r="UYH77" s="1224"/>
      <c r="UYI77" s="1224"/>
      <c r="UYJ77" s="1224"/>
      <c r="UYK77" s="1224"/>
      <c r="UYL77" s="1224"/>
      <c r="UYM77" s="1224"/>
      <c r="UYN77" s="1224"/>
      <c r="UYO77" s="1224"/>
      <c r="UYP77" s="1224"/>
      <c r="UYQ77" s="1224"/>
      <c r="UYR77" s="1224"/>
      <c r="UYS77" s="1224"/>
      <c r="UYT77" s="1224"/>
      <c r="UYU77" s="1224"/>
      <c r="UYV77" s="1224"/>
      <c r="UYW77" s="1224"/>
      <c r="UYX77" s="1224"/>
      <c r="UYY77" s="1224"/>
      <c r="UYZ77" s="1224"/>
      <c r="UZA77" s="1224"/>
      <c r="UZB77" s="1224"/>
      <c r="UZC77" s="1224"/>
      <c r="UZD77" s="1224"/>
      <c r="UZE77" s="1224"/>
      <c r="UZF77" s="1224"/>
      <c r="UZG77" s="1224"/>
      <c r="UZH77" s="1224"/>
      <c r="UZI77" s="1224"/>
      <c r="UZJ77" s="1224"/>
      <c r="UZK77" s="1224"/>
      <c r="UZL77" s="1224"/>
      <c r="UZM77" s="1224"/>
      <c r="UZN77" s="1224"/>
      <c r="UZO77" s="1224"/>
      <c r="UZP77" s="1224"/>
      <c r="UZQ77" s="1224"/>
      <c r="UZR77" s="1224"/>
      <c r="UZS77" s="1224"/>
      <c r="UZT77" s="1224"/>
      <c r="UZU77" s="1224"/>
      <c r="UZV77" s="1224"/>
      <c r="UZW77" s="1224"/>
      <c r="UZX77" s="1224"/>
      <c r="UZY77" s="1224"/>
      <c r="UZZ77" s="1224"/>
      <c r="VAA77" s="1224"/>
      <c r="VAB77" s="1224"/>
      <c r="VAC77" s="1224"/>
      <c r="VAD77" s="1224"/>
      <c r="VAE77" s="1224"/>
      <c r="VAF77" s="1224"/>
      <c r="VAG77" s="1224"/>
      <c r="VAH77" s="1224"/>
      <c r="VAI77" s="1224"/>
      <c r="VAJ77" s="1224"/>
      <c r="VAK77" s="1224"/>
      <c r="VAL77" s="1224"/>
      <c r="VAM77" s="1224"/>
      <c r="VAN77" s="1224"/>
      <c r="VAO77" s="1224"/>
      <c r="VAP77" s="1224"/>
      <c r="VAQ77" s="1224"/>
      <c r="VAR77" s="1224"/>
      <c r="VAS77" s="1224"/>
      <c r="VAT77" s="1224"/>
      <c r="VAU77" s="1224"/>
      <c r="VAV77" s="1224"/>
      <c r="VAW77" s="1224"/>
      <c r="VAX77" s="1224"/>
      <c r="VAY77" s="1224"/>
      <c r="VAZ77" s="1224"/>
      <c r="VBA77" s="1224"/>
      <c r="VBB77" s="1224"/>
      <c r="VBC77" s="1224"/>
      <c r="VBD77" s="1224"/>
      <c r="VBE77" s="1224"/>
      <c r="VBF77" s="1224"/>
      <c r="VBG77" s="1224"/>
      <c r="VBH77" s="1224"/>
      <c r="VBI77" s="1224"/>
      <c r="VBJ77" s="1224"/>
      <c r="VBK77" s="1224"/>
      <c r="VBL77" s="1224"/>
      <c r="VBM77" s="1224"/>
      <c r="VBN77" s="1224"/>
      <c r="VBO77" s="1224"/>
      <c r="VBP77" s="1224"/>
      <c r="VBQ77" s="1224"/>
      <c r="VBR77" s="1224"/>
      <c r="VBS77" s="1224"/>
      <c r="VBT77" s="1224"/>
      <c r="VBU77" s="1224"/>
      <c r="VBV77" s="1224"/>
      <c r="VBW77" s="1224"/>
      <c r="VBX77" s="1224"/>
      <c r="VBY77" s="1224"/>
      <c r="VBZ77" s="1224"/>
      <c r="VCA77" s="1224"/>
      <c r="VCB77" s="1224"/>
      <c r="VCC77" s="1224"/>
      <c r="VCD77" s="1224"/>
      <c r="VCE77" s="1224"/>
      <c r="VCF77" s="1224"/>
      <c r="VCG77" s="1224"/>
      <c r="VCH77" s="1224"/>
      <c r="VCI77" s="1224"/>
      <c r="VCJ77" s="1224"/>
      <c r="VCK77" s="1224"/>
      <c r="VCL77" s="1224"/>
      <c r="VCM77" s="1224"/>
      <c r="VCN77" s="1224"/>
      <c r="VCO77" s="1224"/>
      <c r="VCP77" s="1224"/>
      <c r="VCQ77" s="1224"/>
      <c r="VCR77" s="1224"/>
      <c r="VCS77" s="1224"/>
      <c r="VCT77" s="1224"/>
      <c r="VCU77" s="1224"/>
      <c r="VCV77" s="1224"/>
      <c r="VCW77" s="1224"/>
      <c r="VCX77" s="1224"/>
      <c r="VCY77" s="1224"/>
      <c r="VCZ77" s="1224"/>
      <c r="VDA77" s="1224"/>
      <c r="VDB77" s="1224"/>
      <c r="VDC77" s="1224"/>
      <c r="VDD77" s="1224"/>
      <c r="VDE77" s="1224"/>
      <c r="VDF77" s="1224"/>
      <c r="VDG77" s="1224"/>
      <c r="VDH77" s="1224"/>
      <c r="VDI77" s="1224"/>
      <c r="VDJ77" s="1224"/>
      <c r="VDK77" s="1224"/>
      <c r="VDL77" s="1224"/>
      <c r="VDM77" s="1224"/>
      <c r="VDN77" s="1224"/>
      <c r="VDO77" s="1224"/>
      <c r="VDP77" s="1224"/>
      <c r="VDQ77" s="1224"/>
      <c r="VDR77" s="1224"/>
      <c r="VDS77" s="1224"/>
      <c r="VDT77" s="1224"/>
      <c r="VDU77" s="1224"/>
      <c r="VDV77" s="1224"/>
      <c r="VDW77" s="1224"/>
      <c r="VDX77" s="1224"/>
      <c r="VDY77" s="1224"/>
      <c r="VDZ77" s="1224"/>
      <c r="VEA77" s="1224"/>
      <c r="VEB77" s="1224"/>
      <c r="VEC77" s="1224"/>
      <c r="VED77" s="1224"/>
      <c r="VEE77" s="1224"/>
      <c r="VEF77" s="1224"/>
      <c r="VEG77" s="1224"/>
      <c r="VEH77" s="1224"/>
      <c r="VEI77" s="1224"/>
      <c r="VEJ77" s="1224"/>
      <c r="VEK77" s="1224"/>
      <c r="VEL77" s="1224"/>
      <c r="VEM77" s="1224"/>
      <c r="VEN77" s="1224"/>
      <c r="VEO77" s="1224"/>
      <c r="VEP77" s="1224"/>
      <c r="VEQ77" s="1224"/>
      <c r="VER77" s="1224"/>
      <c r="VES77" s="1224"/>
      <c r="VET77" s="1224"/>
      <c r="VEU77" s="1224"/>
      <c r="VEV77" s="1224"/>
      <c r="VEW77" s="1224"/>
      <c r="VEX77" s="1224"/>
      <c r="VEY77" s="1224"/>
      <c r="VEZ77" s="1224"/>
      <c r="VFA77" s="1224"/>
      <c r="VFB77" s="1224"/>
      <c r="VFC77" s="1224"/>
      <c r="VFD77" s="1224"/>
      <c r="VFE77" s="1224"/>
      <c r="VFF77" s="1224"/>
      <c r="VFG77" s="1224"/>
      <c r="VFH77" s="1224"/>
      <c r="VFI77" s="1224"/>
      <c r="VFJ77" s="1224"/>
      <c r="VFK77" s="1224"/>
      <c r="VFL77" s="1224"/>
      <c r="VFM77" s="1224"/>
      <c r="VFN77" s="1224"/>
      <c r="VFO77" s="1224"/>
      <c r="VFP77" s="1224"/>
      <c r="VFQ77" s="1224"/>
      <c r="VFR77" s="1224"/>
      <c r="VFS77" s="1224"/>
      <c r="VFT77" s="1224"/>
      <c r="VFU77" s="1224"/>
      <c r="VFV77" s="1224"/>
      <c r="VFW77" s="1224"/>
      <c r="VFX77" s="1224"/>
      <c r="VFY77" s="1224"/>
      <c r="VFZ77" s="1224"/>
      <c r="VGA77" s="1224"/>
      <c r="VGB77" s="1224"/>
      <c r="VGC77" s="1224"/>
      <c r="VGD77" s="1224"/>
      <c r="VGE77" s="1224"/>
      <c r="VGF77" s="1224"/>
      <c r="VGG77" s="1224"/>
      <c r="VGH77" s="1224"/>
      <c r="VGI77" s="1224"/>
      <c r="VGJ77" s="1224"/>
      <c r="VGK77" s="1224"/>
      <c r="VGL77" s="1224"/>
      <c r="VGM77" s="1224"/>
      <c r="VGN77" s="1224"/>
      <c r="VGO77" s="1224"/>
      <c r="VGP77" s="1224"/>
      <c r="VGQ77" s="1224"/>
      <c r="VGR77" s="1224"/>
      <c r="VGS77" s="1224"/>
      <c r="VGT77" s="1224"/>
      <c r="VGU77" s="1224"/>
      <c r="VGV77" s="1224"/>
      <c r="VGW77" s="1224"/>
      <c r="VGX77" s="1224"/>
      <c r="VGY77" s="1224"/>
      <c r="VGZ77" s="1224"/>
      <c r="VHA77" s="1224"/>
      <c r="VHB77" s="1224"/>
      <c r="VHC77" s="1224"/>
      <c r="VHD77" s="1224"/>
      <c r="VHE77" s="1224"/>
      <c r="VHF77" s="1224"/>
      <c r="VHG77" s="1224"/>
      <c r="VHH77" s="1224"/>
      <c r="VHI77" s="1224"/>
      <c r="VHJ77" s="1224"/>
      <c r="VHK77" s="1224"/>
      <c r="VHL77" s="1224"/>
      <c r="VHM77" s="1224"/>
      <c r="VHN77" s="1224"/>
      <c r="VHO77" s="1224"/>
      <c r="VHP77" s="1224"/>
      <c r="VHQ77" s="1224"/>
      <c r="VHR77" s="1224"/>
      <c r="VHS77" s="1224"/>
      <c r="VHT77" s="1224"/>
      <c r="VHU77" s="1224"/>
      <c r="VHV77" s="1224"/>
      <c r="VHW77" s="1224"/>
      <c r="VHX77" s="1224"/>
      <c r="VHY77" s="1224"/>
      <c r="VHZ77" s="1224"/>
      <c r="VIA77" s="1224"/>
      <c r="VIB77" s="1224"/>
      <c r="VIC77" s="1224"/>
      <c r="VID77" s="1224"/>
      <c r="VIE77" s="1224"/>
      <c r="VIF77" s="1224"/>
      <c r="VIG77" s="1224"/>
      <c r="VIH77" s="1224"/>
      <c r="VII77" s="1224"/>
      <c r="VIJ77" s="1224"/>
      <c r="VIK77" s="1224"/>
      <c r="VIL77" s="1224"/>
      <c r="VIM77" s="1224"/>
      <c r="VIN77" s="1224"/>
      <c r="VIO77" s="1224"/>
      <c r="VIP77" s="1224"/>
      <c r="VIQ77" s="1224"/>
      <c r="VIR77" s="1224"/>
      <c r="VIS77" s="1224"/>
      <c r="VIT77" s="1224"/>
      <c r="VIU77" s="1224"/>
      <c r="VIV77" s="1224"/>
      <c r="VIW77" s="1224"/>
      <c r="VIX77" s="1224"/>
      <c r="VIY77" s="1224"/>
      <c r="VIZ77" s="1224"/>
      <c r="VJA77" s="1224"/>
      <c r="VJB77" s="1224"/>
      <c r="VJC77" s="1224"/>
      <c r="VJD77" s="1224"/>
      <c r="VJE77" s="1224"/>
      <c r="VJF77" s="1224"/>
      <c r="VJG77" s="1224"/>
      <c r="VJH77" s="1224"/>
      <c r="VJI77" s="1224"/>
      <c r="VJJ77" s="1224"/>
      <c r="VJK77" s="1224"/>
      <c r="VJL77" s="1224"/>
      <c r="VJM77" s="1224"/>
      <c r="VJN77" s="1224"/>
      <c r="VJO77" s="1224"/>
      <c r="VJP77" s="1224"/>
      <c r="VJQ77" s="1224"/>
      <c r="VJR77" s="1224"/>
      <c r="VJS77" s="1224"/>
      <c r="VJT77" s="1224"/>
      <c r="VJU77" s="1224"/>
      <c r="VJV77" s="1224"/>
      <c r="VJW77" s="1224"/>
      <c r="VJX77" s="1224"/>
      <c r="VJY77" s="1224"/>
      <c r="VJZ77" s="1224"/>
      <c r="VKA77" s="1224"/>
      <c r="VKB77" s="1224"/>
      <c r="VKC77" s="1224"/>
      <c r="VKD77" s="1224"/>
      <c r="VKE77" s="1224"/>
      <c r="VKF77" s="1224"/>
      <c r="VKG77" s="1224"/>
      <c r="VKH77" s="1224"/>
      <c r="VKI77" s="1224"/>
      <c r="VKJ77" s="1224"/>
      <c r="VKK77" s="1224"/>
      <c r="VKL77" s="1224"/>
      <c r="VKM77" s="1224"/>
      <c r="VKN77" s="1224"/>
      <c r="VKO77" s="1224"/>
      <c r="VKP77" s="1224"/>
      <c r="VKQ77" s="1224"/>
      <c r="VKR77" s="1224"/>
      <c r="VKS77" s="1224"/>
      <c r="VKT77" s="1224"/>
      <c r="VKU77" s="1224"/>
      <c r="VKV77" s="1224"/>
      <c r="VKW77" s="1224"/>
      <c r="VKX77" s="1224"/>
      <c r="VKY77" s="1224"/>
      <c r="VKZ77" s="1224"/>
      <c r="VLA77" s="1224"/>
      <c r="VLB77" s="1224"/>
      <c r="VLC77" s="1224"/>
      <c r="VLD77" s="1224"/>
      <c r="VLE77" s="1224"/>
      <c r="VLF77" s="1224"/>
      <c r="VLG77" s="1224"/>
      <c r="VLH77" s="1224"/>
      <c r="VLI77" s="1224"/>
      <c r="VLJ77" s="1224"/>
      <c r="VLK77" s="1224"/>
      <c r="VLL77" s="1224"/>
      <c r="VLM77" s="1224"/>
      <c r="VLN77" s="1224"/>
      <c r="VLO77" s="1224"/>
      <c r="VLP77" s="1224"/>
      <c r="VLQ77" s="1224"/>
      <c r="VLR77" s="1224"/>
      <c r="VLS77" s="1224"/>
      <c r="VLT77" s="1224"/>
      <c r="VLU77" s="1224"/>
      <c r="VLV77" s="1224"/>
      <c r="VLW77" s="1224"/>
      <c r="VLX77" s="1224"/>
      <c r="VLY77" s="1224"/>
      <c r="VLZ77" s="1224"/>
      <c r="VMA77" s="1224"/>
      <c r="VMB77" s="1224"/>
      <c r="VMC77" s="1224"/>
      <c r="VMD77" s="1224"/>
      <c r="VME77" s="1224"/>
      <c r="VMF77" s="1224"/>
      <c r="VMG77" s="1224"/>
      <c r="VMH77" s="1224"/>
      <c r="VMI77" s="1224"/>
      <c r="VMJ77" s="1224"/>
      <c r="VMK77" s="1224"/>
      <c r="VML77" s="1224"/>
      <c r="VMM77" s="1224"/>
      <c r="VMN77" s="1224"/>
      <c r="VMO77" s="1224"/>
      <c r="VMP77" s="1224"/>
      <c r="VMQ77" s="1224"/>
      <c r="VMR77" s="1224"/>
      <c r="VMS77" s="1224"/>
      <c r="VMT77" s="1224"/>
      <c r="VMU77" s="1224"/>
      <c r="VMV77" s="1224"/>
      <c r="VMW77" s="1224"/>
      <c r="VMX77" s="1224"/>
      <c r="VMY77" s="1224"/>
      <c r="VMZ77" s="1224"/>
      <c r="VNA77" s="1224"/>
      <c r="VNB77" s="1224"/>
      <c r="VNC77" s="1224"/>
      <c r="VND77" s="1224"/>
      <c r="VNE77" s="1224"/>
      <c r="VNF77" s="1224"/>
      <c r="VNG77" s="1224"/>
      <c r="VNH77" s="1224"/>
      <c r="VNI77" s="1224"/>
      <c r="VNJ77" s="1224"/>
      <c r="VNK77" s="1224"/>
      <c r="VNL77" s="1224"/>
      <c r="VNM77" s="1224"/>
      <c r="VNN77" s="1224"/>
      <c r="VNO77" s="1224"/>
      <c r="VNP77" s="1224"/>
      <c r="VNQ77" s="1224"/>
      <c r="VNR77" s="1224"/>
      <c r="VNS77" s="1224"/>
      <c r="VNT77" s="1224"/>
      <c r="VNU77" s="1224"/>
      <c r="VNV77" s="1224"/>
      <c r="VNW77" s="1224"/>
      <c r="VNX77" s="1224"/>
      <c r="VNY77" s="1224"/>
      <c r="VNZ77" s="1224"/>
      <c r="VOA77" s="1224"/>
      <c r="VOB77" s="1224"/>
      <c r="VOC77" s="1224"/>
      <c r="VOD77" s="1224"/>
      <c r="VOE77" s="1224"/>
      <c r="VOF77" s="1224"/>
      <c r="VOG77" s="1224"/>
      <c r="VOH77" s="1224"/>
      <c r="VOI77" s="1224"/>
      <c r="VOJ77" s="1224"/>
      <c r="VOK77" s="1224"/>
      <c r="VOL77" s="1224"/>
      <c r="VOM77" s="1224"/>
      <c r="VON77" s="1224"/>
      <c r="VOO77" s="1224"/>
      <c r="VOP77" s="1224"/>
      <c r="VOQ77" s="1224"/>
      <c r="VOR77" s="1224"/>
      <c r="VOS77" s="1224"/>
      <c r="VOT77" s="1224"/>
      <c r="VOU77" s="1224"/>
      <c r="VOV77" s="1224"/>
      <c r="VOW77" s="1224"/>
      <c r="VOX77" s="1224"/>
      <c r="VOY77" s="1224"/>
      <c r="VOZ77" s="1224"/>
      <c r="VPA77" s="1224"/>
      <c r="VPB77" s="1224"/>
      <c r="VPC77" s="1224"/>
      <c r="VPD77" s="1224"/>
      <c r="VPE77" s="1224"/>
      <c r="VPF77" s="1224"/>
      <c r="VPG77" s="1224"/>
      <c r="VPH77" s="1224"/>
      <c r="VPI77" s="1224"/>
      <c r="VPJ77" s="1224"/>
      <c r="VPK77" s="1224"/>
      <c r="VPL77" s="1224"/>
      <c r="VPM77" s="1224"/>
      <c r="VPN77" s="1224"/>
      <c r="VPO77" s="1224"/>
      <c r="VPP77" s="1224"/>
      <c r="VPQ77" s="1224"/>
      <c r="VPR77" s="1224"/>
      <c r="VPS77" s="1224"/>
      <c r="VPT77" s="1224"/>
      <c r="VPU77" s="1224"/>
      <c r="VPV77" s="1224"/>
      <c r="VPW77" s="1224"/>
      <c r="VPX77" s="1224"/>
      <c r="VPY77" s="1224"/>
      <c r="VPZ77" s="1224"/>
      <c r="VQA77" s="1224"/>
      <c r="VQB77" s="1224"/>
      <c r="VQC77" s="1224"/>
      <c r="VQD77" s="1224"/>
      <c r="VQE77" s="1224"/>
      <c r="VQF77" s="1224"/>
      <c r="VQG77" s="1224"/>
      <c r="VQH77" s="1224"/>
      <c r="VQI77" s="1224"/>
      <c r="VQJ77" s="1224"/>
      <c r="VQK77" s="1224"/>
      <c r="VQL77" s="1224"/>
      <c r="VQM77" s="1224"/>
      <c r="VQN77" s="1224"/>
      <c r="VQO77" s="1224"/>
      <c r="VQP77" s="1224"/>
      <c r="VQQ77" s="1224"/>
      <c r="VQR77" s="1224"/>
      <c r="VQS77" s="1224"/>
      <c r="VQT77" s="1224"/>
      <c r="VQU77" s="1224"/>
      <c r="VQV77" s="1224"/>
      <c r="VQW77" s="1224"/>
      <c r="VQX77" s="1224"/>
      <c r="VQY77" s="1224"/>
      <c r="VQZ77" s="1224"/>
      <c r="VRA77" s="1224"/>
      <c r="VRB77" s="1224"/>
      <c r="VRC77" s="1224"/>
      <c r="VRD77" s="1224"/>
      <c r="VRE77" s="1224"/>
      <c r="VRF77" s="1224"/>
      <c r="VRG77" s="1224"/>
      <c r="VRH77" s="1224"/>
      <c r="VRI77" s="1224"/>
      <c r="VRJ77" s="1224"/>
      <c r="VRK77" s="1224"/>
      <c r="VRL77" s="1224"/>
      <c r="VRM77" s="1224"/>
      <c r="VRN77" s="1224"/>
      <c r="VRO77" s="1224"/>
      <c r="VRP77" s="1224"/>
      <c r="VRQ77" s="1224"/>
      <c r="VRR77" s="1224"/>
      <c r="VRS77" s="1224"/>
      <c r="VRU77" s="1224"/>
      <c r="VRV77" s="1224"/>
      <c r="VRW77" s="1224"/>
      <c r="VRX77" s="1224"/>
      <c r="VRY77" s="1224"/>
      <c r="VRZ77" s="1224"/>
      <c r="VSA77" s="1224"/>
      <c r="VSB77" s="1224"/>
      <c r="VSC77" s="1224"/>
      <c r="VSD77" s="1224"/>
      <c r="VSE77" s="1224"/>
      <c r="VSF77" s="1224"/>
      <c r="VSG77" s="1224"/>
      <c r="VSH77" s="1224"/>
      <c r="VSI77" s="1224"/>
      <c r="VSJ77" s="1224"/>
      <c r="VSK77" s="1224"/>
      <c r="VSL77" s="1224"/>
      <c r="VSM77" s="1224"/>
      <c r="VSN77" s="1224"/>
      <c r="VSO77" s="1224"/>
      <c r="VSP77" s="1224"/>
      <c r="VSQ77" s="1224"/>
      <c r="VSR77" s="1224"/>
      <c r="VSS77" s="1224"/>
      <c r="VST77" s="1224"/>
      <c r="VSU77" s="1224"/>
      <c r="VSV77" s="1224"/>
      <c r="VSW77" s="1224"/>
      <c r="VSX77" s="1224"/>
      <c r="VSY77" s="1224"/>
      <c r="VSZ77" s="1224"/>
      <c r="VTA77" s="1224"/>
      <c r="VTB77" s="1224"/>
      <c r="VTC77" s="1224"/>
      <c r="VTD77" s="1224"/>
      <c r="VTE77" s="1224"/>
      <c r="VTF77" s="1224"/>
      <c r="VTG77" s="1224"/>
      <c r="VTH77" s="1224"/>
      <c r="VTI77" s="1224"/>
      <c r="VTJ77" s="1224"/>
      <c r="VTK77" s="1224"/>
      <c r="VTL77" s="1224"/>
      <c r="VTM77" s="1224"/>
      <c r="VTN77" s="1224"/>
      <c r="VTO77" s="1224"/>
      <c r="VTP77" s="1224"/>
      <c r="VTQ77" s="1224"/>
      <c r="VTR77" s="1224"/>
      <c r="VTS77" s="1224"/>
      <c r="VTT77" s="1224"/>
      <c r="VTU77" s="1224"/>
      <c r="VTV77" s="1224"/>
      <c r="VTW77" s="1224"/>
      <c r="VTX77" s="1224"/>
      <c r="VTY77" s="1224"/>
      <c r="VTZ77" s="1224"/>
      <c r="VUA77" s="1224"/>
      <c r="VUB77" s="1224"/>
      <c r="VUC77" s="1224"/>
      <c r="VUD77" s="1224"/>
      <c r="VUE77" s="1224"/>
      <c r="VUF77" s="1224"/>
      <c r="VUG77" s="1224"/>
      <c r="VUH77" s="1224"/>
      <c r="VUI77" s="1224"/>
      <c r="VUJ77" s="1224"/>
      <c r="VUK77" s="1224"/>
      <c r="VUL77" s="1224"/>
      <c r="VUM77" s="1224"/>
      <c r="VUN77" s="1224"/>
      <c r="VUO77" s="1224"/>
      <c r="VUP77" s="1224"/>
      <c r="VUQ77" s="1224"/>
      <c r="VUR77" s="1224"/>
      <c r="VUS77" s="1224"/>
      <c r="VUT77" s="1224"/>
      <c r="VUU77" s="1224"/>
      <c r="VUV77" s="1224"/>
      <c r="VUW77" s="1224"/>
      <c r="VUX77" s="1224"/>
      <c r="VUY77" s="1224"/>
      <c r="VUZ77" s="1224"/>
      <c r="VVA77" s="1224"/>
      <c r="VVB77" s="1224"/>
      <c r="VVC77" s="1224"/>
      <c r="VVD77" s="1224"/>
      <c r="VVE77" s="1224"/>
      <c r="VVF77" s="1224"/>
      <c r="VVG77" s="1224"/>
      <c r="VVH77" s="1224"/>
      <c r="VVI77" s="1224"/>
      <c r="VVJ77" s="1224"/>
      <c r="VVK77" s="1224"/>
      <c r="VVL77" s="1224"/>
      <c r="VVM77" s="1224"/>
      <c r="VVN77" s="1224"/>
      <c r="VVO77" s="1224"/>
      <c r="VVP77" s="1224"/>
      <c r="VVQ77" s="1224"/>
      <c r="VVR77" s="1224"/>
      <c r="VVS77" s="1224"/>
      <c r="VVT77" s="1224"/>
      <c r="VVU77" s="1224"/>
      <c r="VVV77" s="1224"/>
      <c r="VVW77" s="1224"/>
      <c r="VVX77" s="1224"/>
      <c r="VVY77" s="1224"/>
      <c r="VVZ77" s="1224"/>
      <c r="VWA77" s="1224"/>
      <c r="VWB77" s="1224"/>
      <c r="VWC77" s="1224"/>
      <c r="VWD77" s="1224"/>
      <c r="VWE77" s="1224"/>
      <c r="VWF77" s="1224"/>
      <c r="VWG77" s="1224"/>
      <c r="VWH77" s="1224"/>
      <c r="VWI77" s="1224"/>
      <c r="VWJ77" s="1224"/>
      <c r="VWK77" s="1224"/>
      <c r="VWL77" s="1224"/>
      <c r="VWM77" s="1224"/>
      <c r="VWN77" s="1224"/>
      <c r="VWO77" s="1224"/>
      <c r="VWP77" s="1224"/>
      <c r="VWQ77" s="1224"/>
      <c r="VWR77" s="1224"/>
      <c r="VWS77" s="1224"/>
      <c r="VWT77" s="1224"/>
      <c r="VWU77" s="1224"/>
      <c r="VWV77" s="1224"/>
      <c r="VWW77" s="1224"/>
      <c r="VWX77" s="1224"/>
      <c r="VWY77" s="1224"/>
      <c r="VWZ77" s="1224"/>
      <c r="VXA77" s="1224"/>
      <c r="VXB77" s="1224"/>
      <c r="VXC77" s="1224"/>
      <c r="VXD77" s="1224"/>
      <c r="VXE77" s="1224"/>
      <c r="VXF77" s="1224"/>
      <c r="VXG77" s="1224"/>
      <c r="VXH77" s="1224"/>
      <c r="VXI77" s="1224"/>
      <c r="VXJ77" s="1224"/>
      <c r="VXK77" s="1224"/>
      <c r="VXL77" s="1224"/>
      <c r="VXM77" s="1224"/>
      <c r="VXN77" s="1224"/>
      <c r="VXO77" s="1224"/>
      <c r="VXP77" s="1224"/>
      <c r="VXQ77" s="1224"/>
      <c r="VXR77" s="1224"/>
      <c r="VXS77" s="1224"/>
      <c r="VXT77" s="1224"/>
      <c r="VXU77" s="1224"/>
      <c r="VXV77" s="1224"/>
      <c r="VXW77" s="1224"/>
      <c r="VXX77" s="1224"/>
      <c r="VXY77" s="1224"/>
      <c r="VXZ77" s="1224"/>
      <c r="VYA77" s="1224"/>
      <c r="VYB77" s="1224"/>
      <c r="VYC77" s="1224"/>
      <c r="VYD77" s="1224"/>
      <c r="VYE77" s="1224"/>
      <c r="VYF77" s="1224"/>
      <c r="VYG77" s="1224"/>
      <c r="VYH77" s="1224"/>
      <c r="VYI77" s="1224"/>
      <c r="VYJ77" s="1224"/>
      <c r="VYK77" s="1224"/>
      <c r="VYL77" s="1224"/>
      <c r="VYM77" s="1224"/>
      <c r="VYN77" s="1224"/>
      <c r="VYO77" s="1224"/>
      <c r="VYP77" s="1224"/>
      <c r="VYQ77" s="1224"/>
      <c r="VYR77" s="1224"/>
      <c r="VYS77" s="1224"/>
      <c r="VYT77" s="1224"/>
      <c r="VYU77" s="1224"/>
      <c r="VYV77" s="1224"/>
      <c r="VYW77" s="1224"/>
      <c r="VYX77" s="1224"/>
      <c r="VYY77" s="1224"/>
      <c r="VYZ77" s="1224"/>
      <c r="VZA77" s="1224"/>
      <c r="VZB77" s="1224"/>
      <c r="VZC77" s="1224"/>
      <c r="VZD77" s="1224"/>
      <c r="VZE77" s="1224"/>
      <c r="VZF77" s="1224"/>
      <c r="VZG77" s="1224"/>
      <c r="VZH77" s="1224"/>
      <c r="VZI77" s="1224"/>
      <c r="VZJ77" s="1224"/>
      <c r="VZK77" s="1224"/>
      <c r="VZL77" s="1224"/>
      <c r="VZM77" s="1224"/>
      <c r="VZN77" s="1224"/>
      <c r="VZO77" s="1224"/>
      <c r="VZP77" s="1224"/>
      <c r="VZQ77" s="1224"/>
      <c r="VZR77" s="1224"/>
      <c r="VZS77" s="1224"/>
      <c r="VZT77" s="1224"/>
      <c r="VZU77" s="1224"/>
      <c r="VZV77" s="1224"/>
      <c r="VZW77" s="1224"/>
      <c r="VZX77" s="1224"/>
      <c r="VZY77" s="1224"/>
      <c r="VZZ77" s="1224"/>
      <c r="WAA77" s="1224"/>
      <c r="WAB77" s="1224"/>
      <c r="WAC77" s="1224"/>
      <c r="WAD77" s="1224"/>
      <c r="WAE77" s="1224"/>
      <c r="WAF77" s="1224"/>
      <c r="WAG77" s="1224"/>
      <c r="WAH77" s="1224"/>
      <c r="WAI77" s="1224"/>
      <c r="WAJ77" s="1224"/>
      <c r="WAK77" s="1224"/>
      <c r="WAL77" s="1224"/>
      <c r="WAM77" s="1224"/>
      <c r="WAN77" s="1224"/>
      <c r="WAO77" s="1224"/>
      <c r="WAP77" s="1224"/>
      <c r="WAQ77" s="1224"/>
      <c r="WAR77" s="1224"/>
      <c r="WAS77" s="1224"/>
      <c r="WAT77" s="1224"/>
      <c r="WAU77" s="1224"/>
      <c r="WAV77" s="1224"/>
      <c r="WAW77" s="1224"/>
      <c r="WAX77" s="1224"/>
      <c r="WAY77" s="1224"/>
      <c r="WAZ77" s="1224"/>
      <c r="WBA77" s="1224"/>
      <c r="WBB77" s="1224"/>
      <c r="WBC77" s="1224"/>
      <c r="WBD77" s="1224"/>
      <c r="WBE77" s="1224"/>
      <c r="WBF77" s="1224"/>
      <c r="WBG77" s="1224"/>
      <c r="WBH77" s="1224"/>
      <c r="WBI77" s="1224"/>
      <c r="WBJ77" s="1224"/>
      <c r="WBK77" s="1224"/>
      <c r="WBL77" s="1224"/>
      <c r="WBM77" s="1224"/>
      <c r="WBN77" s="1224"/>
      <c r="WBO77" s="1224"/>
      <c r="WBP77" s="1224"/>
      <c r="WBQ77" s="1224"/>
      <c r="WBR77" s="1224"/>
      <c r="WBS77" s="1224"/>
      <c r="WBT77" s="1224"/>
      <c r="WBU77" s="1224"/>
      <c r="WBV77" s="1224"/>
      <c r="WBW77" s="1224"/>
      <c r="WBX77" s="1224"/>
      <c r="WBY77" s="1224"/>
      <c r="WBZ77" s="1224"/>
      <c r="WCA77" s="1224"/>
      <c r="WCB77" s="1224"/>
      <c r="WCC77" s="1224"/>
      <c r="WCD77" s="1224"/>
      <c r="WCE77" s="1224"/>
      <c r="WCF77" s="1224"/>
      <c r="WCG77" s="1224"/>
      <c r="WCH77" s="1224"/>
      <c r="WCI77" s="1224"/>
      <c r="WCJ77" s="1224"/>
      <c r="WCK77" s="1224"/>
      <c r="WCL77" s="1224"/>
      <c r="WCM77" s="1224"/>
      <c r="WCN77" s="1224"/>
      <c r="WCO77" s="1224"/>
      <c r="WCP77" s="1224"/>
      <c r="WCQ77" s="1224"/>
      <c r="WCR77" s="1224"/>
      <c r="WCS77" s="1224"/>
      <c r="WCT77" s="1224"/>
      <c r="WCU77" s="1224"/>
      <c r="WCV77" s="1224"/>
      <c r="WCW77" s="1224"/>
      <c r="WCX77" s="1224"/>
      <c r="WCY77" s="1224"/>
      <c r="WCZ77" s="1224"/>
      <c r="WDA77" s="1224"/>
      <c r="WDB77" s="1224"/>
      <c r="WDC77" s="1224"/>
      <c r="WDD77" s="1224"/>
      <c r="WDE77" s="1224"/>
      <c r="WDF77" s="1224"/>
      <c r="WDG77" s="1224"/>
      <c r="WDH77" s="1224"/>
      <c r="WDI77" s="1224"/>
      <c r="WDJ77" s="1224"/>
      <c r="WDK77" s="1224"/>
      <c r="WDL77" s="1224"/>
      <c r="WDM77" s="1224"/>
      <c r="WDN77" s="1224"/>
      <c r="WDO77" s="1224"/>
      <c r="WDP77" s="1224"/>
      <c r="WDQ77" s="1224"/>
      <c r="WDR77" s="1224"/>
      <c r="WDS77" s="1224"/>
      <c r="WDT77" s="1224"/>
      <c r="WDU77" s="1224"/>
      <c r="WDV77" s="1224"/>
      <c r="WDW77" s="1224"/>
      <c r="WDX77" s="1224"/>
      <c r="WDY77" s="1224"/>
      <c r="WDZ77" s="1224"/>
      <c r="WEA77" s="1224"/>
      <c r="WEB77" s="1224"/>
      <c r="WEC77" s="1224"/>
      <c r="WED77" s="1224"/>
      <c r="WEE77" s="1224"/>
      <c r="WEF77" s="1224"/>
      <c r="WEG77" s="1224"/>
      <c r="WEH77" s="1224"/>
      <c r="WEI77" s="1224"/>
      <c r="WEJ77" s="1224"/>
      <c r="WEK77" s="1224"/>
      <c r="WEL77" s="1224"/>
      <c r="WEM77" s="1224"/>
      <c r="WEN77" s="1224"/>
      <c r="WEO77" s="1224"/>
      <c r="WEP77" s="1224"/>
      <c r="WEQ77" s="1224"/>
      <c r="WER77" s="1224"/>
      <c r="WES77" s="1224"/>
      <c r="WET77" s="1224"/>
      <c r="WEU77" s="1224"/>
      <c r="WEV77" s="1224"/>
      <c r="WEW77" s="1224"/>
      <c r="WEX77" s="1224"/>
      <c r="WEY77" s="1224"/>
      <c r="WEZ77" s="1224"/>
      <c r="WFA77" s="1224"/>
      <c r="WFB77" s="1224"/>
      <c r="WFC77" s="1224"/>
      <c r="WFD77" s="1224"/>
      <c r="WFE77" s="1224"/>
      <c r="WFF77" s="1224"/>
      <c r="WFG77" s="1224"/>
      <c r="WFH77" s="1224"/>
      <c r="WFI77" s="1224"/>
      <c r="WFJ77" s="1224"/>
      <c r="WFK77" s="1224"/>
      <c r="WFL77" s="1224"/>
      <c r="WFM77" s="1224"/>
      <c r="WFN77" s="1224"/>
      <c r="WFO77" s="1224"/>
      <c r="WFP77" s="1224"/>
      <c r="WFQ77" s="1224"/>
      <c r="WFR77" s="1224"/>
      <c r="WFS77" s="1224"/>
      <c r="WFT77" s="1224"/>
      <c r="WFU77" s="1224"/>
      <c r="WFV77" s="1224"/>
      <c r="WFW77" s="1224"/>
      <c r="WFX77" s="1224"/>
      <c r="WFY77" s="1224"/>
      <c r="WFZ77" s="1224"/>
      <c r="WGA77" s="1224"/>
      <c r="WGB77" s="1224"/>
      <c r="WGC77" s="1224"/>
      <c r="WGD77" s="1224"/>
      <c r="WGE77" s="1224"/>
      <c r="WGF77" s="1224"/>
      <c r="WGG77" s="1224"/>
      <c r="WGH77" s="1224"/>
      <c r="WGI77" s="1224"/>
      <c r="WGJ77" s="1224"/>
      <c r="WGK77" s="1224"/>
      <c r="WGL77" s="1224"/>
      <c r="WGM77" s="1224"/>
      <c r="WGN77" s="1224"/>
      <c r="WGO77" s="1224"/>
      <c r="WGP77" s="1224"/>
      <c r="WGQ77" s="1224"/>
      <c r="WGR77" s="1224"/>
      <c r="WGS77" s="1224"/>
      <c r="WGT77" s="1224"/>
      <c r="WGU77" s="1224"/>
      <c r="WGV77" s="1224"/>
      <c r="WGW77" s="1224"/>
      <c r="WGX77" s="1224"/>
      <c r="WGY77" s="1224"/>
      <c r="WGZ77" s="1224"/>
      <c r="WHA77" s="1224"/>
      <c r="WHB77" s="1224"/>
      <c r="WHC77" s="1224"/>
      <c r="WHD77" s="1224"/>
      <c r="WHE77" s="1224"/>
      <c r="WHF77" s="1224"/>
      <c r="WHG77" s="1224"/>
      <c r="WHH77" s="1224"/>
      <c r="WHI77" s="1224"/>
      <c r="WHJ77" s="1224"/>
      <c r="WHK77" s="1224"/>
      <c r="WHL77" s="1224"/>
      <c r="WHM77" s="1224"/>
      <c r="WHN77" s="1224"/>
      <c r="WHO77" s="1224"/>
      <c r="WHP77" s="1224"/>
      <c r="WHQ77" s="1224"/>
      <c r="WHR77" s="1224"/>
      <c r="WHS77" s="1224"/>
      <c r="WHT77" s="1224"/>
      <c r="WHU77" s="1224"/>
      <c r="WHV77" s="1224"/>
      <c r="WHW77" s="1224"/>
      <c r="WHX77" s="1224"/>
      <c r="WHY77" s="1224"/>
      <c r="WHZ77" s="1224"/>
      <c r="WIA77" s="1224"/>
      <c r="WIB77" s="1224"/>
      <c r="WIC77" s="1224"/>
      <c r="WID77" s="1224"/>
      <c r="WIE77" s="1224"/>
      <c r="WIF77" s="1224"/>
      <c r="WIG77" s="1224"/>
      <c r="WIH77" s="1224"/>
      <c r="WII77" s="1224"/>
      <c r="WIJ77" s="1224"/>
      <c r="WIK77" s="1224"/>
      <c r="WIL77" s="1224"/>
      <c r="WIM77" s="1224"/>
      <c r="WIN77" s="1224"/>
      <c r="WIO77" s="1224"/>
      <c r="WIP77" s="1224"/>
      <c r="WIQ77" s="1224"/>
      <c r="WIR77" s="1224"/>
      <c r="WIS77" s="1224"/>
      <c r="WIT77" s="1224"/>
      <c r="WIU77" s="1224"/>
      <c r="WIV77" s="1224"/>
      <c r="WIW77" s="1224"/>
      <c r="WIX77" s="1224"/>
      <c r="WIY77" s="1224"/>
      <c r="WIZ77" s="1224"/>
      <c r="WJA77" s="1224"/>
      <c r="WJB77" s="1224"/>
      <c r="WJC77" s="1224"/>
      <c r="WJD77" s="1224"/>
      <c r="WJE77" s="1224"/>
      <c r="WJF77" s="1224"/>
      <c r="WJG77" s="1224"/>
      <c r="WJH77" s="1224"/>
      <c r="WJI77" s="1224"/>
      <c r="WJJ77" s="1224"/>
      <c r="WJK77" s="1224"/>
      <c r="WJL77" s="1224"/>
      <c r="WJM77" s="1224"/>
      <c r="WJN77" s="1224"/>
      <c r="WJO77" s="1224"/>
      <c r="WJP77" s="1224"/>
      <c r="WJQ77" s="1224"/>
      <c r="WJR77" s="1224"/>
      <c r="WJS77" s="1224"/>
      <c r="WJT77" s="1224"/>
      <c r="WJU77" s="1224"/>
      <c r="WJV77" s="1224"/>
      <c r="WJW77" s="1224"/>
      <c r="WJX77" s="1224"/>
      <c r="WJY77" s="1224"/>
      <c r="WJZ77" s="1224"/>
      <c r="WKA77" s="1224"/>
      <c r="WKB77" s="1224"/>
      <c r="WKC77" s="1224"/>
      <c r="WKD77" s="1224"/>
      <c r="WKE77" s="1224"/>
      <c r="WKF77" s="1224"/>
      <c r="WKG77" s="1224"/>
      <c r="WKH77" s="1224"/>
      <c r="WKI77" s="1224"/>
      <c r="WKJ77" s="1224"/>
      <c r="WKK77" s="1224"/>
      <c r="WKL77" s="1224"/>
      <c r="WKM77" s="1224"/>
      <c r="WKN77" s="1224"/>
      <c r="WKO77" s="1224"/>
      <c r="WKP77" s="1224"/>
      <c r="WKQ77" s="1224"/>
      <c r="WKR77" s="1224"/>
      <c r="WKS77" s="1224"/>
      <c r="WKT77" s="1224"/>
      <c r="WKU77" s="1224"/>
      <c r="WKV77" s="1224"/>
      <c r="WKW77" s="1224"/>
      <c r="WKX77" s="1224"/>
      <c r="WKY77" s="1224"/>
      <c r="WKZ77" s="1224"/>
      <c r="WLA77" s="1224"/>
      <c r="WLB77" s="1224"/>
      <c r="WLC77" s="1224"/>
      <c r="WLD77" s="1224"/>
      <c r="WLE77" s="1224"/>
      <c r="WLF77" s="1224"/>
      <c r="WLG77" s="1224"/>
      <c r="WLH77" s="1224"/>
      <c r="WLI77" s="1224"/>
      <c r="WLJ77" s="1224"/>
      <c r="WLK77" s="1224"/>
      <c r="WLL77" s="1224"/>
      <c r="WLM77" s="1224"/>
      <c r="WLN77" s="1224"/>
      <c r="WLO77" s="1224"/>
      <c r="WLP77" s="1224"/>
      <c r="WLQ77" s="1224"/>
      <c r="WLR77" s="1224"/>
      <c r="WLS77" s="1224"/>
      <c r="WLT77" s="1224"/>
      <c r="WLU77" s="1224"/>
      <c r="WLV77" s="1224"/>
      <c r="WLW77" s="1224"/>
      <c r="WLX77" s="1224"/>
      <c r="WLY77" s="1224"/>
      <c r="WLZ77" s="1224"/>
      <c r="WMA77" s="1224"/>
      <c r="WMB77" s="1224"/>
      <c r="WMC77" s="1224"/>
      <c r="WMD77" s="1224"/>
      <c r="WME77" s="1224"/>
      <c r="WMF77" s="1224"/>
      <c r="WMG77" s="1224"/>
      <c r="WMH77" s="1224"/>
      <c r="WMI77" s="1224"/>
      <c r="WMJ77" s="1224"/>
      <c r="WMK77" s="1224"/>
      <c r="WML77" s="1224"/>
      <c r="WMM77" s="1224"/>
      <c r="WMN77" s="1224"/>
      <c r="WMO77" s="1224"/>
      <c r="WMP77" s="1224"/>
      <c r="WMQ77" s="1224"/>
      <c r="WMR77" s="1224"/>
      <c r="WMS77" s="1224"/>
      <c r="WMT77" s="1224"/>
      <c r="WMU77" s="1224"/>
      <c r="WMV77" s="1224"/>
      <c r="WMW77" s="1224"/>
      <c r="WMX77" s="1224"/>
      <c r="WMY77" s="1224"/>
      <c r="WMZ77" s="1224"/>
      <c r="WNA77" s="1224"/>
      <c r="WNB77" s="1224"/>
      <c r="WNC77" s="1224"/>
      <c r="WND77" s="1224"/>
      <c r="WNE77" s="1224"/>
      <c r="WNF77" s="1224"/>
      <c r="WNG77" s="1224"/>
      <c r="WNH77" s="1224"/>
      <c r="WNI77" s="1224"/>
      <c r="WNJ77" s="1224"/>
      <c r="WNK77" s="1224"/>
      <c r="WNL77" s="1224"/>
      <c r="WNM77" s="1224"/>
      <c r="WNN77" s="1224"/>
      <c r="WNO77" s="1224"/>
      <c r="WNP77" s="1224"/>
      <c r="WNQ77" s="1224"/>
      <c r="WNR77" s="1224"/>
      <c r="WNS77" s="1224"/>
      <c r="WNT77" s="1224"/>
      <c r="WNU77" s="1224"/>
      <c r="WNV77" s="1224"/>
      <c r="WNW77" s="1224"/>
      <c r="WNX77" s="1224"/>
      <c r="WNY77" s="1224"/>
      <c r="WNZ77" s="1224"/>
      <c r="WOA77" s="1224"/>
      <c r="WOB77" s="1224"/>
      <c r="WOC77" s="1224"/>
      <c r="WOD77" s="1224"/>
      <c r="WOE77" s="1224"/>
      <c r="WOF77" s="1224"/>
      <c r="WOG77" s="1224"/>
      <c r="WOH77" s="1224"/>
      <c r="WOI77" s="1224"/>
      <c r="WOJ77" s="1224"/>
      <c r="WOK77" s="1224"/>
      <c r="WOL77" s="1224"/>
      <c r="WOM77" s="1224"/>
      <c r="WON77" s="1224"/>
      <c r="WOO77" s="1224"/>
      <c r="WOP77" s="1224"/>
      <c r="WOQ77" s="1224"/>
      <c r="WOR77" s="1224"/>
      <c r="WOS77" s="1224"/>
      <c r="WOT77" s="1224"/>
      <c r="WOU77" s="1224"/>
      <c r="WOV77" s="1224"/>
      <c r="WOW77" s="1224"/>
      <c r="WOX77" s="1224"/>
      <c r="WOY77" s="1224"/>
      <c r="WOZ77" s="1224"/>
      <c r="WPA77" s="1224"/>
      <c r="WPB77" s="1224"/>
      <c r="WPC77" s="1224"/>
      <c r="WPD77" s="1224"/>
      <c r="WPE77" s="1224"/>
      <c r="WPF77" s="1224"/>
      <c r="WPG77" s="1224"/>
      <c r="WPH77" s="1224"/>
      <c r="WPI77" s="1224"/>
      <c r="WPJ77" s="1224"/>
      <c r="WPK77" s="1224"/>
      <c r="WPL77" s="1224"/>
      <c r="WPM77" s="1224"/>
      <c r="WPN77" s="1224"/>
      <c r="WPO77" s="1224"/>
      <c r="WPP77" s="1224"/>
      <c r="WPQ77" s="1224"/>
      <c r="WPR77" s="1224"/>
      <c r="WPS77" s="1224"/>
      <c r="WPT77" s="1224"/>
      <c r="WPU77" s="1224"/>
      <c r="WPV77" s="1224"/>
      <c r="WPW77" s="1224"/>
      <c r="WPX77" s="1224"/>
      <c r="WPY77" s="1224"/>
      <c r="WPZ77" s="1224"/>
      <c r="WQA77" s="1224"/>
      <c r="WQB77" s="1224"/>
      <c r="WQC77" s="1224"/>
      <c r="WQD77" s="1224"/>
      <c r="WQE77" s="1224"/>
      <c r="WQF77" s="1224"/>
      <c r="WQG77" s="1224"/>
      <c r="WQH77" s="1224"/>
      <c r="WQI77" s="1224"/>
      <c r="WQJ77" s="1224"/>
      <c r="WQK77" s="1224"/>
      <c r="WQL77" s="1224"/>
      <c r="WQM77" s="1224"/>
      <c r="WQN77" s="1224"/>
      <c r="WQO77" s="1224"/>
      <c r="WQP77" s="1224"/>
      <c r="WQQ77" s="1224"/>
      <c r="WQR77" s="1224"/>
      <c r="WQS77" s="1224"/>
      <c r="WQT77" s="1224"/>
      <c r="WQU77" s="1224"/>
      <c r="WQV77" s="1224"/>
      <c r="WQW77" s="1224"/>
      <c r="WQX77" s="1224"/>
      <c r="WQY77" s="1224"/>
      <c r="WQZ77" s="1224"/>
      <c r="WRA77" s="1224"/>
      <c r="WRB77" s="1224"/>
      <c r="WRC77" s="1224"/>
      <c r="WRD77" s="1224"/>
      <c r="WRE77" s="1224"/>
      <c r="WRF77" s="1224"/>
      <c r="WRG77" s="1224"/>
      <c r="WRH77" s="1224"/>
      <c r="WRI77" s="1224"/>
      <c r="WRJ77" s="1224"/>
      <c r="WRK77" s="1224"/>
      <c r="WRL77" s="1224"/>
      <c r="WRM77" s="1224"/>
      <c r="WRN77" s="1224"/>
      <c r="WRO77" s="1224"/>
      <c r="WRP77" s="1224"/>
      <c r="WRQ77" s="1224"/>
      <c r="WRR77" s="1224"/>
      <c r="WRS77" s="1224"/>
      <c r="WRT77" s="1224"/>
      <c r="WRU77" s="1224"/>
      <c r="WRV77" s="1224"/>
      <c r="WRW77" s="1224"/>
      <c r="WRX77" s="1224"/>
      <c r="WRY77" s="1224"/>
      <c r="WRZ77" s="1224"/>
      <c r="WSA77" s="1224"/>
      <c r="WSB77" s="1224"/>
      <c r="WSC77" s="1224"/>
      <c r="WSD77" s="1224"/>
      <c r="WSE77" s="1224"/>
      <c r="WSF77" s="1224"/>
      <c r="WSG77" s="1224"/>
      <c r="WSH77" s="1224"/>
      <c r="WSI77" s="1224"/>
      <c r="WSJ77" s="1224"/>
      <c r="WSK77" s="1224"/>
      <c r="WSL77" s="1224"/>
      <c r="WSM77" s="1224"/>
      <c r="WSN77" s="1224"/>
      <c r="WSO77" s="1224"/>
      <c r="WSP77" s="1224"/>
      <c r="WSQ77" s="1224"/>
      <c r="WSR77" s="1224"/>
      <c r="WSS77" s="1224"/>
      <c r="WST77" s="1224"/>
      <c r="WSU77" s="1224"/>
      <c r="WSV77" s="1224"/>
      <c r="WSW77" s="1224"/>
      <c r="WSX77" s="1224"/>
      <c r="WSY77" s="1224"/>
      <c r="WSZ77" s="1224"/>
      <c r="WTA77" s="1224"/>
      <c r="WTB77" s="1224"/>
      <c r="WTC77" s="1224"/>
      <c r="WTD77" s="1224"/>
      <c r="WTE77" s="1224"/>
      <c r="WTF77" s="1224"/>
      <c r="WTG77" s="1224"/>
      <c r="WTH77" s="1224"/>
      <c r="WTI77" s="1224"/>
      <c r="WTJ77" s="1224"/>
      <c r="WTK77" s="1224"/>
      <c r="WTL77" s="1224"/>
      <c r="WTM77" s="1224"/>
      <c r="WTN77" s="1224"/>
      <c r="WTO77" s="1224"/>
      <c r="WTP77" s="1224"/>
      <c r="WTQ77" s="1224"/>
      <c r="WTR77" s="1224"/>
      <c r="WTS77" s="1224"/>
      <c r="WTT77" s="1224"/>
      <c r="WTU77" s="1224"/>
      <c r="WTV77" s="1224"/>
      <c r="WTW77" s="1224"/>
      <c r="WTX77" s="1224"/>
      <c r="WTY77" s="1224"/>
      <c r="WTZ77" s="1224"/>
      <c r="WUA77" s="1224"/>
      <c r="WUB77" s="1224"/>
      <c r="WUC77" s="1224"/>
      <c r="WUD77" s="1224"/>
      <c r="WUE77" s="1224"/>
      <c r="WUF77" s="1224"/>
      <c r="WUG77" s="1224"/>
      <c r="WUH77" s="1224"/>
      <c r="WUI77" s="1224"/>
      <c r="WUJ77" s="1224"/>
      <c r="WUK77" s="1224"/>
      <c r="WUL77" s="1224"/>
      <c r="WUM77" s="1224"/>
      <c r="WUN77" s="1224"/>
      <c r="WUO77" s="1224"/>
      <c r="WUP77" s="1224"/>
      <c r="WUQ77" s="1224"/>
      <c r="WUR77" s="1224"/>
      <c r="WUS77" s="1224"/>
      <c r="WUT77" s="1224"/>
      <c r="WUU77" s="1224"/>
      <c r="WUV77" s="1224"/>
      <c r="WUW77" s="1224"/>
      <c r="WUX77" s="1224"/>
      <c r="WUY77" s="1224"/>
      <c r="WUZ77" s="1224"/>
      <c r="WVA77" s="1224"/>
      <c r="WVB77" s="1224"/>
      <c r="WVC77" s="1224"/>
      <c r="WVD77" s="1224"/>
      <c r="WVE77" s="1224"/>
      <c r="WVF77" s="1224"/>
      <c r="WVG77" s="1224"/>
      <c r="WVH77" s="1224"/>
      <c r="WVI77" s="1224"/>
      <c r="WVJ77" s="1224"/>
      <c r="WVK77" s="1224"/>
      <c r="WVL77" s="1224"/>
      <c r="WVM77" s="1224"/>
      <c r="WVN77" s="1224"/>
      <c r="WVO77" s="1224"/>
      <c r="WVP77" s="1224"/>
      <c r="WVQ77" s="1224"/>
      <c r="WVR77" s="1224"/>
      <c r="WVS77" s="1224"/>
      <c r="WVT77" s="1224"/>
      <c r="WVU77" s="1224"/>
      <c r="WVV77" s="1224"/>
      <c r="WVW77" s="1224"/>
      <c r="WVX77" s="1224"/>
      <c r="WVY77" s="1224"/>
      <c r="WVZ77" s="1224"/>
      <c r="WWA77" s="1224"/>
      <c r="WWB77" s="1224"/>
      <c r="WWC77" s="1224"/>
      <c r="WWD77" s="1224"/>
      <c r="WWE77" s="1224"/>
      <c r="WWF77" s="1224"/>
      <c r="WWG77" s="1224"/>
      <c r="WWH77" s="1224"/>
      <c r="WWI77" s="1224"/>
      <c r="WWJ77" s="1224"/>
      <c r="WWK77" s="1224"/>
      <c r="WWL77" s="1224"/>
      <c r="WWM77" s="1224"/>
      <c r="WWN77" s="1224"/>
      <c r="WWO77" s="1224"/>
      <c r="WWP77" s="1224"/>
      <c r="WWQ77" s="1224"/>
      <c r="WWR77" s="1224"/>
      <c r="WWS77" s="1224"/>
      <c r="WWT77" s="1224"/>
      <c r="WWU77" s="1224"/>
      <c r="WWV77" s="1224"/>
      <c r="WWW77" s="1224"/>
      <c r="WWX77" s="1224"/>
      <c r="WWY77" s="1224"/>
      <c r="WWZ77" s="1224"/>
      <c r="WXA77" s="1224"/>
      <c r="WXB77" s="1224"/>
      <c r="WXC77" s="1224"/>
      <c r="WXD77" s="1224"/>
      <c r="WXE77" s="1224"/>
      <c r="WXF77" s="1224"/>
      <c r="WXG77" s="1224"/>
      <c r="WXH77" s="1224"/>
      <c r="WXI77" s="1224"/>
      <c r="WXJ77" s="1224"/>
      <c r="WXK77" s="1224"/>
      <c r="WXL77" s="1224"/>
      <c r="WXM77" s="1224"/>
      <c r="WXN77" s="1224"/>
      <c r="WXO77" s="1224"/>
      <c r="WXP77" s="1224"/>
      <c r="WXQ77" s="1224"/>
      <c r="WXR77" s="1224"/>
      <c r="WXS77" s="1224"/>
      <c r="WXT77" s="1224"/>
      <c r="WXU77" s="1224"/>
      <c r="WXV77" s="1224"/>
      <c r="WXW77" s="1224"/>
      <c r="WXX77" s="1224"/>
      <c r="WXY77" s="1224"/>
      <c r="WXZ77" s="1224"/>
      <c r="WYA77" s="1224"/>
      <c r="WYB77" s="1224"/>
      <c r="WYC77" s="1224"/>
      <c r="WYD77" s="1224"/>
      <c r="WYE77" s="1224"/>
      <c r="WYF77" s="1224"/>
      <c r="WYG77" s="1224"/>
      <c r="WYH77" s="1224"/>
      <c r="WYI77" s="1224"/>
      <c r="WYJ77" s="1224"/>
      <c r="WYK77" s="1224"/>
      <c r="WYL77" s="1224"/>
      <c r="WYM77" s="1224"/>
      <c r="WYN77" s="1224"/>
      <c r="WYO77" s="1224"/>
      <c r="WYP77" s="1224"/>
      <c r="WYQ77" s="1224"/>
      <c r="WYR77" s="1224"/>
      <c r="WYS77" s="1224"/>
      <c r="WYT77" s="1224"/>
      <c r="WYU77" s="1224"/>
      <c r="WYV77" s="1224"/>
      <c r="WYW77" s="1224"/>
      <c r="WYX77" s="1224"/>
      <c r="WYY77" s="1224"/>
      <c r="WYZ77" s="1224"/>
      <c r="WZA77" s="1224"/>
      <c r="WZB77" s="1224"/>
      <c r="WZC77" s="1224"/>
      <c r="WZD77" s="1224"/>
      <c r="WZE77" s="1224"/>
      <c r="WZF77" s="1224"/>
      <c r="WZG77" s="1224"/>
      <c r="WZH77" s="1224"/>
      <c r="WZI77" s="1224"/>
      <c r="WZJ77" s="1224"/>
      <c r="WZK77" s="1224"/>
      <c r="WZL77" s="1224"/>
      <c r="WZM77" s="1224"/>
      <c r="WZN77" s="1224"/>
      <c r="WZO77" s="1224"/>
      <c r="WZP77" s="1224"/>
      <c r="WZQ77" s="1224"/>
      <c r="WZR77" s="1224"/>
      <c r="WZS77" s="1224"/>
      <c r="WZT77" s="1224"/>
      <c r="WZU77" s="1224"/>
      <c r="WZV77" s="1224"/>
      <c r="WZW77" s="1224"/>
      <c r="WZX77" s="1224"/>
      <c r="WZY77" s="1224"/>
      <c r="WZZ77" s="1224"/>
      <c r="XAA77" s="1224"/>
      <c r="XAB77" s="1224"/>
      <c r="XAC77" s="1224"/>
      <c r="XAD77" s="1224"/>
      <c r="XAE77" s="1224"/>
      <c r="XAF77" s="1224"/>
      <c r="XAG77" s="1224"/>
      <c r="XAH77" s="1224"/>
      <c r="XAI77" s="1224"/>
      <c r="XAJ77" s="1224"/>
      <c r="XAK77" s="1224"/>
      <c r="XAL77" s="1224"/>
      <c r="XAM77" s="1224"/>
      <c r="XAN77" s="1224"/>
      <c r="XAO77" s="1224"/>
      <c r="XAP77" s="1224"/>
      <c r="XAQ77" s="1224"/>
      <c r="XAR77" s="1224"/>
      <c r="XAS77" s="1224"/>
      <c r="XAT77" s="1224"/>
      <c r="XAU77" s="1224"/>
      <c r="XAV77" s="1224"/>
      <c r="XAW77" s="1224"/>
      <c r="XAX77" s="1224"/>
      <c r="XAY77" s="1224"/>
      <c r="XAZ77" s="1224"/>
      <c r="XBA77" s="1224"/>
      <c r="XBB77" s="1224"/>
      <c r="XBC77" s="1224"/>
      <c r="XBD77" s="1224"/>
      <c r="XBE77" s="1224"/>
      <c r="XBF77" s="1224"/>
      <c r="XBG77" s="1224"/>
      <c r="XBH77" s="1224"/>
      <c r="XBI77" s="1224"/>
      <c r="XBJ77" s="1224"/>
      <c r="XBK77" s="1224"/>
      <c r="XBL77" s="1224"/>
      <c r="XBM77" s="1224"/>
      <c r="XBN77" s="1224"/>
      <c r="XBO77" s="1224"/>
      <c r="XBP77" s="1224"/>
      <c r="XBQ77" s="1224"/>
      <c r="XBR77" s="1224"/>
      <c r="XBS77" s="1224"/>
      <c r="XBT77" s="1224"/>
      <c r="XBU77" s="1224"/>
      <c r="XBV77" s="1224"/>
      <c r="XBW77" s="1224"/>
      <c r="XBX77" s="1224"/>
      <c r="XBY77" s="1224"/>
      <c r="XBZ77" s="1224"/>
      <c r="XCA77" s="1224"/>
      <c r="XCB77" s="1224"/>
      <c r="XCC77" s="1224"/>
      <c r="XCD77" s="1224"/>
      <c r="XCE77" s="1224"/>
      <c r="XCF77" s="1224"/>
      <c r="XCG77" s="1224"/>
      <c r="XCH77" s="1224"/>
      <c r="XCI77" s="1224"/>
      <c r="XCJ77" s="1224"/>
      <c r="XCK77" s="1224"/>
      <c r="XCL77" s="1224"/>
      <c r="XCM77" s="1224"/>
      <c r="XCN77" s="1224"/>
      <c r="XCO77" s="1224"/>
      <c r="XCP77" s="1224"/>
      <c r="XCQ77" s="1224"/>
      <c r="XCR77" s="1224"/>
      <c r="XCS77" s="1224"/>
      <c r="XCT77" s="1224"/>
      <c r="XCU77" s="1224"/>
      <c r="XCV77" s="1224"/>
      <c r="XCW77" s="1224"/>
      <c r="XCX77" s="1224"/>
      <c r="XCY77" s="1224"/>
      <c r="XCZ77" s="1224"/>
      <c r="XDA77" s="1224"/>
      <c r="XDB77" s="1224"/>
      <c r="XDC77" s="1224"/>
      <c r="XDD77" s="1224"/>
      <c r="XDE77" s="1224"/>
      <c r="XDF77" s="1224"/>
      <c r="XDG77" s="1224"/>
      <c r="XDH77" s="1224"/>
      <c r="XDI77" s="1224"/>
      <c r="XDJ77" s="1224"/>
      <c r="XDK77" s="1224"/>
      <c r="XDL77" s="1224"/>
      <c r="XDM77" s="1224"/>
      <c r="XDN77" s="1224"/>
      <c r="XDO77" s="1224"/>
      <c r="XDP77" s="1224"/>
      <c r="XDQ77" s="1224"/>
      <c r="XDR77" s="1224"/>
      <c r="XDS77" s="1224"/>
      <c r="XDT77" s="1224"/>
      <c r="XDU77" s="1224"/>
      <c r="XDV77" s="1224"/>
      <c r="XDW77" s="1224"/>
      <c r="XDX77" s="1224"/>
      <c r="XDY77" s="1224"/>
      <c r="XDZ77" s="1224"/>
      <c r="XEA77" s="1224"/>
      <c r="XEB77" s="1224"/>
      <c r="XEC77" s="1224"/>
      <c r="XED77" s="1224"/>
      <c r="XEE77" s="1224"/>
      <c r="XEF77" s="1224"/>
      <c r="XEG77" s="1224"/>
      <c r="XEH77" s="1224"/>
      <c r="XEI77" s="1224"/>
      <c r="XEJ77" s="1224"/>
      <c r="XEK77" s="1224"/>
      <c r="XEL77" s="1224"/>
      <c r="XEM77" s="1224"/>
      <c r="XEN77" s="1224"/>
      <c r="XEO77" s="1224"/>
      <c r="XEP77" s="1224"/>
      <c r="XEQ77" s="1224"/>
      <c r="XER77" s="1224"/>
      <c r="XES77" s="1224"/>
      <c r="XET77" s="1224"/>
      <c r="XEU77" s="1224"/>
      <c r="XEV77" s="1224"/>
      <c r="XEW77" s="1224"/>
      <c r="XEX77" s="1224"/>
      <c r="XEY77" s="1224"/>
      <c r="XEZ77" s="1224"/>
      <c r="XFA77" s="1224"/>
      <c r="XFB77" s="1224"/>
      <c r="XFC77" s="1224"/>
    </row>
    <row r="78" spans="1:1023 1025:2047 2049:3071 3073:4095 4097:5119 5121:6143 6145:7167 7169:8191 8193:9215 9217:10239 10241:11263 11265:12287 12289:13311 13313:14335 14337:15359 15361:16383" s="152" customFormat="1" hidden="1">
      <c r="C78" s="154"/>
    </row>
    <row r="79" spans="1:1023 1025:2047 2049:3071 3073:4095 4097:5119 5121:6143 6145:7167 7169:8191 8193:9215 9217:10239 10241:11263 11265:12287 12289:13311 13313:14335 14337:15359 15361:16383" s="152" customFormat="1" hidden="1">
      <c r="C79" s="154"/>
    </row>
    <row r="80" spans="1:1023 1025:2047 2049:3071 3073:4095 4097:5119 5121:6143 6145:7167 7169:8191 8193:9215 9217:10239 10241:11263 11265:12287 12289:13311 13313:14335 14337:15359 15361:16383"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236" t="s">
        <v>2773</v>
      </c>
    </row>
    <row r="2" spans="1:1" ht="15.75">
      <c r="A2" s="237"/>
    </row>
    <row r="3" spans="1:1" ht="15.75">
      <c r="A3" s="238" t="s">
        <v>2774</v>
      </c>
    </row>
    <row r="4" spans="1:1" ht="15.75">
      <c r="A4" s="238" t="s">
        <v>2775</v>
      </c>
    </row>
    <row r="5" spans="1:1" ht="15.75">
      <c r="A5" s="238" t="s">
        <v>2776</v>
      </c>
    </row>
    <row r="6" spans="1:1" ht="15.75">
      <c r="A6" s="238" t="s">
        <v>2777</v>
      </c>
    </row>
    <row r="7" spans="1:1" ht="15.75">
      <c r="A7" s="238" t="s">
        <v>2778</v>
      </c>
    </row>
    <row r="8" spans="1:1" ht="15.75">
      <c r="A8" s="268" t="s">
        <v>2779</v>
      </c>
    </row>
    <row r="9" spans="1:1" ht="15.75">
      <c r="A9" s="238" t="s">
        <v>2780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4" workbookViewId="0"/>
  </sheetViews>
  <sheetFormatPr defaultColWidth="9.140625" defaultRowHeight="12.75" zeroHeight="1"/>
  <cols>
    <col min="1" max="1" width="35.7109375" style="143" customWidth="1"/>
    <col min="2" max="4" width="14.7109375" style="143" customWidth="1"/>
    <col min="5" max="5" width="50.7109375" style="143" customWidth="1"/>
    <col min="6" max="253" width="9.140625" style="143" customWidth="1"/>
    <col min="254" max="16384" width="9.140625" style="143"/>
  </cols>
  <sheetData>
    <row r="1" spans="1:7" s="200" customFormat="1" ht="18" customHeight="1">
      <c r="A1" s="438" t="s">
        <v>2781</v>
      </c>
      <c r="D1" s="205"/>
    </row>
    <row r="2" spans="1:7" s="200" customFormat="1">
      <c r="A2" s="183" t="s">
        <v>2782</v>
      </c>
      <c r="B2" s="185"/>
      <c r="C2" s="185"/>
      <c r="D2" s="182"/>
      <c r="E2" s="186"/>
      <c r="F2" s="185"/>
    </row>
    <row r="3" spans="1:7" s="273" customFormat="1" ht="80.25" customHeight="1">
      <c r="A3" s="202"/>
      <c r="B3" s="187" t="s">
        <v>2783</v>
      </c>
      <c r="C3" s="187" t="s">
        <v>2784</v>
      </c>
      <c r="D3" s="187" t="s">
        <v>2785</v>
      </c>
      <c r="E3" s="184" t="s">
        <v>2786</v>
      </c>
      <c r="F3" s="184"/>
      <c r="G3" s="276"/>
    </row>
    <row r="4" spans="1:7" s="274" customFormat="1">
      <c r="A4" s="188" t="s">
        <v>1803</v>
      </c>
      <c r="B4" s="188"/>
      <c r="C4" s="188"/>
      <c r="D4" s="188"/>
      <c r="E4" s="207"/>
      <c r="F4" s="188"/>
      <c r="G4" s="277"/>
    </row>
    <row r="5" spans="1:7" s="274" customFormat="1">
      <c r="A5" s="289" t="s">
        <v>1804</v>
      </c>
      <c r="B5" s="190">
        <f>'Sources and Uses Budget'!$C4</f>
        <v>10024000</v>
      </c>
      <c r="C5" s="190">
        <f>'Sources and Uses Budget'!$C4</f>
        <v>10024000</v>
      </c>
      <c r="D5" s="194">
        <f>C5-B5</f>
        <v>0</v>
      </c>
      <c r="E5" s="192"/>
      <c r="F5" s="191"/>
      <c r="G5" s="277"/>
    </row>
    <row r="6" spans="1:7" s="274" customFormat="1">
      <c r="A6" s="289" t="s">
        <v>1805</v>
      </c>
      <c r="B6" s="190">
        <f>'Sources and Uses Budget'!$C5</f>
        <v>0</v>
      </c>
      <c r="C6" s="190">
        <f>'Sources and Uses Budget'!$C5</f>
        <v>0</v>
      </c>
      <c r="D6" s="194">
        <f t="shared" ref="D6:D77" si="0">C6-B6</f>
        <v>0</v>
      </c>
      <c r="E6" s="192"/>
      <c r="F6" s="191"/>
      <c r="G6" s="277"/>
    </row>
    <row r="7" spans="1:7" s="274" customFormat="1">
      <c r="A7" s="289" t="s">
        <v>1806</v>
      </c>
      <c r="B7" s="190">
        <f>'Sources and Uses Budget'!$C6</f>
        <v>35000</v>
      </c>
      <c r="C7" s="190">
        <f>'Sources and Uses Budget'!$C6</f>
        <v>35000</v>
      </c>
      <c r="D7" s="194">
        <f t="shared" si="0"/>
        <v>0</v>
      </c>
      <c r="E7" s="192"/>
      <c r="F7" s="191"/>
      <c r="G7" s="277"/>
    </row>
    <row r="8" spans="1:7" s="274" customFormat="1">
      <c r="A8" s="289" t="s">
        <v>1807</v>
      </c>
      <c r="B8" s="190">
        <f>'Sources and Uses Budget'!$C7</f>
        <v>0</v>
      </c>
      <c r="C8" s="190">
        <f>'Sources and Uses Budget'!$C7</f>
        <v>0</v>
      </c>
      <c r="D8" s="194">
        <f t="shared" si="0"/>
        <v>0</v>
      </c>
      <c r="E8" s="192"/>
      <c r="F8" s="191"/>
      <c r="G8" s="277"/>
    </row>
    <row r="9" spans="1:7" s="274" customFormat="1">
      <c r="A9" s="290" t="s">
        <v>1808</v>
      </c>
      <c r="B9" s="194">
        <f>SUM(B5:B8)</f>
        <v>10059000</v>
      </c>
      <c r="C9" s="194">
        <f>SUM(C5:C8)</f>
        <v>10059000</v>
      </c>
      <c r="D9" s="194">
        <f t="shared" si="0"/>
        <v>0</v>
      </c>
      <c r="E9" s="192"/>
      <c r="F9" s="191"/>
      <c r="G9" s="277"/>
    </row>
    <row r="10" spans="1:7" s="274" customFormat="1">
      <c r="A10" s="289" t="s">
        <v>1809</v>
      </c>
      <c r="B10" s="190">
        <f>'Sources and Uses Budget'!$C9</f>
        <v>0</v>
      </c>
      <c r="C10" s="190">
        <f>'Sources and Uses Budget'!$C9</f>
        <v>0</v>
      </c>
      <c r="D10" s="194">
        <f t="shared" si="0"/>
        <v>0</v>
      </c>
      <c r="E10" s="192"/>
      <c r="F10" s="191"/>
      <c r="G10" s="277"/>
    </row>
    <row r="11" spans="1:7" s="274" customFormat="1">
      <c r="A11" s="289" t="s">
        <v>1810</v>
      </c>
      <c r="B11" s="190">
        <f>'Sources and Uses Budget'!$C10</f>
        <v>0</v>
      </c>
      <c r="C11" s="190">
        <f>'Sources and Uses Budget'!$C10</f>
        <v>0</v>
      </c>
      <c r="D11" s="194">
        <f t="shared" si="0"/>
        <v>0</v>
      </c>
      <c r="E11" s="192"/>
      <c r="F11" s="191"/>
      <c r="G11" s="277"/>
    </row>
    <row r="12" spans="1:7" s="274" customFormat="1">
      <c r="A12" s="290" t="s">
        <v>1811</v>
      </c>
      <c r="B12" s="194">
        <f>SUM(B10:B11)</f>
        <v>0</v>
      </c>
      <c r="C12" s="194">
        <f>SUM(C10:C11)</f>
        <v>0</v>
      </c>
      <c r="D12" s="194">
        <f t="shared" si="0"/>
        <v>0</v>
      </c>
      <c r="E12" s="192"/>
      <c r="F12" s="191"/>
      <c r="G12" s="277"/>
    </row>
    <row r="13" spans="1:7" s="274" customFormat="1">
      <c r="A13" s="290" t="s">
        <v>1812</v>
      </c>
      <c r="B13" s="194">
        <f>SUM(B9+B12)</f>
        <v>10059000</v>
      </c>
      <c r="C13" s="194">
        <f>SUM(C9+C12)</f>
        <v>10059000</v>
      </c>
      <c r="D13" s="194">
        <f t="shared" si="0"/>
        <v>0</v>
      </c>
      <c r="E13" s="192"/>
      <c r="F13" s="191"/>
      <c r="G13" s="277"/>
    </row>
    <row r="14" spans="1:7" s="274" customFormat="1">
      <c r="A14" s="291" t="s">
        <v>1813</v>
      </c>
      <c r="B14" s="190">
        <f>'Sources and Uses Budget'!$C13</f>
        <v>1485000</v>
      </c>
      <c r="C14" s="190">
        <f>'Sources and Uses Budget'!$C13</f>
        <v>1485000</v>
      </c>
      <c r="D14" s="194">
        <f t="shared" si="0"/>
        <v>0</v>
      </c>
      <c r="E14" s="192"/>
      <c r="F14" s="191"/>
      <c r="G14" s="277"/>
    </row>
    <row r="15" spans="1:7" s="274" customFormat="1" ht="24">
      <c r="A15" s="289" t="s">
        <v>1931</v>
      </c>
      <c r="B15" s="190">
        <f>'Sources and Uses Budget'!$C14</f>
        <v>0</v>
      </c>
      <c r="C15" s="190">
        <f>'Sources and Uses Budget'!$C14</f>
        <v>0</v>
      </c>
      <c r="D15" s="194">
        <f t="shared" si="0"/>
        <v>0</v>
      </c>
      <c r="E15" s="192"/>
      <c r="F15" s="191"/>
      <c r="G15" s="277"/>
    </row>
    <row r="16" spans="1:7" s="274" customFormat="1">
      <c r="A16" s="289" t="s">
        <v>1815</v>
      </c>
      <c r="B16" s="190">
        <f>'Sources and Uses Budget'!$C15</f>
        <v>0</v>
      </c>
      <c r="C16" s="190">
        <f>'Sources and Uses Budget'!$C15</f>
        <v>0</v>
      </c>
      <c r="D16" s="194">
        <f t="shared" si="0"/>
        <v>0</v>
      </c>
      <c r="E16" s="192"/>
      <c r="F16" s="191"/>
      <c r="G16" s="277"/>
    </row>
    <row r="17" spans="1:7" s="274" customFormat="1">
      <c r="A17" s="188" t="s">
        <v>1816</v>
      </c>
      <c r="B17" s="188"/>
      <c r="C17" s="188"/>
      <c r="D17" s="188"/>
      <c r="E17" s="207"/>
      <c r="F17" s="188"/>
      <c r="G17" s="277"/>
    </row>
    <row r="18" spans="1:7" s="274" customFormat="1">
      <c r="A18" s="208" t="s">
        <v>1817</v>
      </c>
      <c r="B18" s="190">
        <f>'Sources and Uses Budget'!$C17</f>
        <v>0</v>
      </c>
      <c r="C18" s="190">
        <f>'Sources and Uses Budget'!$C17</f>
        <v>0</v>
      </c>
      <c r="D18" s="194">
        <f t="shared" si="0"/>
        <v>0</v>
      </c>
      <c r="E18" s="192"/>
      <c r="F18" s="191"/>
      <c r="G18" s="277"/>
    </row>
    <row r="19" spans="1:7" s="274" customFormat="1">
      <c r="A19" s="208" t="s">
        <v>1818</v>
      </c>
      <c r="B19" s="190">
        <f>'Sources and Uses Budget'!$C18</f>
        <v>0</v>
      </c>
      <c r="C19" s="190">
        <f>'Sources and Uses Budget'!$C18</f>
        <v>0</v>
      </c>
      <c r="D19" s="194">
        <f t="shared" si="0"/>
        <v>0</v>
      </c>
      <c r="E19" s="192"/>
      <c r="F19" s="191"/>
      <c r="G19" s="277"/>
    </row>
    <row r="20" spans="1:7" s="274" customFormat="1">
      <c r="A20" s="208" t="s">
        <v>1819</v>
      </c>
      <c r="B20" s="190">
        <f>'Sources and Uses Budget'!$C19</f>
        <v>0</v>
      </c>
      <c r="C20" s="190">
        <f>'Sources and Uses Budget'!$C19</f>
        <v>0</v>
      </c>
      <c r="D20" s="194">
        <f t="shared" si="0"/>
        <v>0</v>
      </c>
      <c r="E20" s="192"/>
      <c r="F20" s="191"/>
      <c r="G20" s="277"/>
    </row>
    <row r="21" spans="1:7" s="274" customFormat="1">
      <c r="A21" s="208" t="s">
        <v>1820</v>
      </c>
      <c r="B21" s="190">
        <f>'Sources and Uses Budget'!$C20</f>
        <v>0</v>
      </c>
      <c r="C21" s="190">
        <f>'Sources and Uses Budget'!$C20</f>
        <v>0</v>
      </c>
      <c r="D21" s="194">
        <f t="shared" si="0"/>
        <v>0</v>
      </c>
      <c r="E21" s="192"/>
      <c r="F21" s="191"/>
      <c r="G21" s="277"/>
    </row>
    <row r="22" spans="1:7" s="274" customFormat="1">
      <c r="A22" s="208" t="s">
        <v>1821</v>
      </c>
      <c r="B22" s="190">
        <f>'Sources and Uses Budget'!$C21</f>
        <v>0</v>
      </c>
      <c r="C22" s="190">
        <f>'Sources and Uses Budget'!$C21</f>
        <v>0</v>
      </c>
      <c r="D22" s="194">
        <f t="shared" si="0"/>
        <v>0</v>
      </c>
      <c r="E22" s="192"/>
      <c r="F22" s="191"/>
      <c r="G22" s="277"/>
    </row>
    <row r="23" spans="1:7" s="274" customFormat="1">
      <c r="A23" s="208" t="s">
        <v>1740</v>
      </c>
      <c r="B23" s="190">
        <f>'Sources and Uses Budget'!$C22</f>
        <v>0</v>
      </c>
      <c r="C23" s="190">
        <f>'Sources and Uses Budget'!$C22</f>
        <v>0</v>
      </c>
      <c r="D23" s="194">
        <f t="shared" si="0"/>
        <v>0</v>
      </c>
      <c r="E23" s="192"/>
      <c r="F23" s="191"/>
      <c r="G23" s="277"/>
    </row>
    <row r="24" spans="1:7" s="274" customFormat="1">
      <c r="A24" s="208" t="s">
        <v>1822</v>
      </c>
      <c r="B24" s="190">
        <f>'Sources and Uses Budget'!$C23</f>
        <v>0</v>
      </c>
      <c r="C24" s="190">
        <f>'Sources and Uses Budget'!$C23</f>
        <v>0</v>
      </c>
      <c r="D24" s="194">
        <f t="shared" si="0"/>
        <v>0</v>
      </c>
      <c r="E24" s="192"/>
      <c r="F24" s="191"/>
      <c r="G24" s="277"/>
    </row>
    <row r="25" spans="1:7" s="274" customFormat="1">
      <c r="A25" s="434" t="s">
        <v>1823</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6" t="s">
        <v>1825</v>
      </c>
      <c r="B27" s="194">
        <f>SUM(B18:B26)</f>
        <v>0</v>
      </c>
      <c r="C27" s="194">
        <f>SUM(C18:C26)</f>
        <v>0</v>
      </c>
      <c r="D27" s="194">
        <f>SUM(D18:D26)</f>
        <v>0</v>
      </c>
      <c r="E27" s="192"/>
      <c r="F27" s="191"/>
      <c r="G27" s="277"/>
    </row>
    <row r="28" spans="1:7" s="274" customFormat="1">
      <c r="A28" s="195" t="s">
        <v>1826</v>
      </c>
      <c r="B28" s="190">
        <f>'Sources and Uses Budget'!$C$27</f>
        <v>0</v>
      </c>
      <c r="C28" s="190">
        <f>'Sources and Uses Budget'!$C$27</f>
        <v>0</v>
      </c>
      <c r="D28" s="194">
        <f t="shared" si="0"/>
        <v>0</v>
      </c>
      <c r="E28" s="192"/>
      <c r="F28" s="191"/>
      <c r="G28" s="277"/>
    </row>
    <row r="29" spans="1:7" s="274" customFormat="1">
      <c r="A29" s="188" t="s">
        <v>1827</v>
      </c>
      <c r="B29" s="188"/>
      <c r="C29" s="188"/>
      <c r="D29" s="188"/>
      <c r="E29" s="207"/>
      <c r="F29" s="188"/>
      <c r="G29" s="277"/>
    </row>
    <row r="30" spans="1:7" s="274" customFormat="1">
      <c r="A30" s="208" t="s">
        <v>1817</v>
      </c>
      <c r="B30" s="190">
        <f>'Sources and Uses Budget'!$C29</f>
        <v>3608713</v>
      </c>
      <c r="C30" s="190">
        <f>'Sources and Uses Budget'!$C29</f>
        <v>3608713</v>
      </c>
      <c r="D30" s="194">
        <f t="shared" si="0"/>
        <v>0</v>
      </c>
      <c r="E30" s="192"/>
      <c r="F30" s="191"/>
      <c r="G30" s="277"/>
    </row>
    <row r="31" spans="1:7" s="274" customFormat="1">
      <c r="A31" s="208" t="s">
        <v>1818</v>
      </c>
      <c r="B31" s="190">
        <f>'Sources and Uses Budget'!$C30</f>
        <v>39668253</v>
      </c>
      <c r="C31" s="190">
        <f>'Sources and Uses Budget'!$C30</f>
        <v>39668253</v>
      </c>
      <c r="D31" s="194">
        <f t="shared" si="0"/>
        <v>0</v>
      </c>
      <c r="E31" s="192"/>
      <c r="F31" s="191"/>
      <c r="G31" s="277"/>
    </row>
    <row r="32" spans="1:7" s="274" customFormat="1">
      <c r="A32" s="208" t="s">
        <v>1819</v>
      </c>
      <c r="B32" s="190">
        <f>'Sources and Uses Budget'!$C31</f>
        <v>1998015.3599999999</v>
      </c>
      <c r="C32" s="190">
        <f>'Sources and Uses Budget'!$C31</f>
        <v>1998015.3599999999</v>
      </c>
      <c r="D32" s="194">
        <f t="shared" si="0"/>
        <v>0</v>
      </c>
      <c r="E32" s="192"/>
      <c r="F32" s="191"/>
      <c r="G32" s="277"/>
    </row>
    <row r="33" spans="1:7" s="274" customFormat="1">
      <c r="A33" s="208" t="s">
        <v>1820</v>
      </c>
      <c r="B33" s="190">
        <f>'Sources and Uses Budget'!$C32</f>
        <v>1665012</v>
      </c>
      <c r="C33" s="190">
        <f>'Sources and Uses Budget'!$C32</f>
        <v>1665012</v>
      </c>
      <c r="D33" s="194">
        <f t="shared" si="0"/>
        <v>0</v>
      </c>
      <c r="E33" s="192"/>
      <c r="F33" s="191"/>
      <c r="G33" s="277"/>
    </row>
    <row r="34" spans="1:7" s="274" customFormat="1">
      <c r="A34" s="208" t="s">
        <v>1821</v>
      </c>
      <c r="B34" s="190">
        <f>'Sources and Uses Budget'!$C33</f>
        <v>4329034</v>
      </c>
      <c r="C34" s="190">
        <f>'Sources and Uses Budget'!$C33</f>
        <v>4329034</v>
      </c>
      <c r="D34" s="194">
        <f t="shared" si="0"/>
        <v>0</v>
      </c>
      <c r="E34" s="192"/>
      <c r="F34" s="191"/>
      <c r="G34" s="277"/>
    </row>
    <row r="35" spans="1:7" s="274" customFormat="1">
      <c r="A35" s="208" t="s">
        <v>1740</v>
      </c>
      <c r="B35" s="190">
        <f>'Sources and Uses Budget'!$C34</f>
        <v>23323546</v>
      </c>
      <c r="C35" s="190">
        <f>'Sources and Uses Budget'!$C34</f>
        <v>23323546</v>
      </c>
      <c r="D35" s="194">
        <f t="shared" si="0"/>
        <v>0</v>
      </c>
      <c r="E35" s="192"/>
      <c r="F35" s="191"/>
      <c r="G35" s="277"/>
    </row>
    <row r="36" spans="1:7" s="274" customFormat="1">
      <c r="A36" s="208" t="s">
        <v>1822</v>
      </c>
      <c r="B36" s="190">
        <f>'Sources and Uses Budget'!$C35</f>
        <v>778000</v>
      </c>
      <c r="C36" s="190">
        <f>'Sources and Uses Budget'!$C35</f>
        <v>778000</v>
      </c>
      <c r="D36" s="194">
        <f t="shared" si="0"/>
        <v>0</v>
      </c>
      <c r="E36" s="192"/>
      <c r="F36" s="191"/>
      <c r="G36" s="277"/>
    </row>
    <row r="37" spans="1:7" s="274" customFormat="1">
      <c r="A37" s="208" t="s">
        <v>1823</v>
      </c>
      <c r="B37" s="190">
        <f>'Sources and Uses Budget'!$C36</f>
        <v>435000</v>
      </c>
      <c r="C37" s="190">
        <f>'Sources and Uses Budget'!$C36</f>
        <v>435000</v>
      </c>
      <c r="D37" s="194"/>
      <c r="E37" s="192"/>
      <c r="F37" s="191"/>
      <c r="G37" s="277"/>
    </row>
    <row r="38" spans="1:7" s="274" customFormat="1">
      <c r="A38" s="434" t="str">
        <f>'Sources and Uses Budget'!A37</f>
        <v>Contractor Contingency</v>
      </c>
      <c r="B38" s="190">
        <f>'Sources and Uses Budget'!$C37</f>
        <v>1491851.4672000001</v>
      </c>
      <c r="C38" s="190">
        <f>'Sources and Uses Budget'!$C37</f>
        <v>1491851.4672000001</v>
      </c>
      <c r="D38" s="194">
        <f t="shared" si="0"/>
        <v>0</v>
      </c>
      <c r="E38" s="192"/>
      <c r="F38" s="191"/>
      <c r="G38" s="277"/>
    </row>
    <row r="39" spans="1:7" s="274" customFormat="1">
      <c r="A39" s="195" t="s">
        <v>1829</v>
      </c>
      <c r="B39" s="194">
        <f>SUM(B30:B38)</f>
        <v>77297424.827199996</v>
      </c>
      <c r="C39" s="194">
        <f>SUM(C30:C38)</f>
        <v>77297424.827199996</v>
      </c>
      <c r="D39" s="194">
        <f t="shared" si="0"/>
        <v>0</v>
      </c>
      <c r="E39" s="192"/>
      <c r="F39" s="191"/>
      <c r="G39" s="277"/>
    </row>
    <row r="40" spans="1:7" s="274" customFormat="1">
      <c r="A40" s="188" t="s">
        <v>1830</v>
      </c>
      <c r="B40" s="188"/>
      <c r="C40" s="188"/>
      <c r="D40" s="188"/>
      <c r="E40" s="207"/>
      <c r="F40" s="188"/>
      <c r="G40" s="277"/>
    </row>
    <row r="41" spans="1:7" s="274" customFormat="1">
      <c r="A41" s="193" t="s">
        <v>1831</v>
      </c>
      <c r="B41" s="190">
        <f>'Sources and Uses Budget'!$C40</f>
        <v>1456000</v>
      </c>
      <c r="C41" s="190">
        <f>'Sources and Uses Budget'!$C40</f>
        <v>1456000</v>
      </c>
      <c r="D41" s="194">
        <f t="shared" si="0"/>
        <v>0</v>
      </c>
      <c r="E41" s="192"/>
      <c r="F41" s="191"/>
      <c r="G41" s="277"/>
    </row>
    <row r="42" spans="1:7" s="274" customFormat="1">
      <c r="A42" s="193" t="s">
        <v>1832</v>
      </c>
      <c r="B42" s="190">
        <f>'Sources and Uses Budget'!$C41</f>
        <v>275000</v>
      </c>
      <c r="C42" s="190">
        <f>'Sources and Uses Budget'!$C41</f>
        <v>275000</v>
      </c>
      <c r="D42" s="194">
        <f t="shared" si="0"/>
        <v>0</v>
      </c>
      <c r="E42" s="192"/>
      <c r="F42" s="191"/>
      <c r="G42" s="277"/>
    </row>
    <row r="43" spans="1:7" s="274" customFormat="1">
      <c r="A43" s="195" t="s">
        <v>1833</v>
      </c>
      <c r="B43" s="194">
        <f>SUM(B41:B42)</f>
        <v>1731000</v>
      </c>
      <c r="C43" s="194">
        <f>SUM(C41:C42)</f>
        <v>1731000</v>
      </c>
      <c r="D43" s="194">
        <f t="shared" si="0"/>
        <v>0</v>
      </c>
      <c r="E43" s="192"/>
      <c r="F43" s="191"/>
      <c r="G43" s="277"/>
    </row>
    <row r="44" spans="1:7" s="274" customFormat="1">
      <c r="A44" s="195" t="s">
        <v>1834</v>
      </c>
      <c r="B44" s="190">
        <f>'Sources and Uses Budget'!$C43</f>
        <v>1275000</v>
      </c>
      <c r="C44" s="190">
        <f>'Sources and Uses Budget'!$C43</f>
        <v>1275000</v>
      </c>
      <c r="D44" s="194">
        <f t="shared" si="0"/>
        <v>0</v>
      </c>
      <c r="E44" s="192"/>
      <c r="F44" s="191"/>
      <c r="G44" s="277"/>
    </row>
    <row r="45" spans="1:7" s="274" customFormat="1" ht="12" customHeight="1">
      <c r="A45" s="188" t="s">
        <v>1835</v>
      </c>
      <c r="B45" s="188"/>
      <c r="C45" s="188"/>
      <c r="D45" s="188"/>
      <c r="E45" s="207"/>
      <c r="F45" s="188"/>
      <c r="G45" s="277"/>
    </row>
    <row r="46" spans="1:7" s="274" customFormat="1">
      <c r="A46" s="208" t="s">
        <v>1836</v>
      </c>
      <c r="B46" s="190">
        <f>'Sources and Uses Budget'!$C45</f>
        <v>13119000</v>
      </c>
      <c r="C46" s="190">
        <f>'Sources and Uses Budget'!$C45</f>
        <v>13119000</v>
      </c>
      <c r="D46" s="194">
        <f t="shared" si="0"/>
        <v>0</v>
      </c>
      <c r="E46" s="192"/>
      <c r="F46" s="191"/>
      <c r="G46" s="277"/>
    </row>
    <row r="47" spans="1:7" s="274" customFormat="1">
      <c r="A47" s="208" t="s">
        <v>1837</v>
      </c>
      <c r="B47" s="190">
        <f>'Sources and Uses Budget'!$C46</f>
        <v>1030000</v>
      </c>
      <c r="C47" s="190">
        <f>'Sources and Uses Budget'!$C46</f>
        <v>1030000</v>
      </c>
      <c r="D47" s="194">
        <f t="shared" si="0"/>
        <v>0</v>
      </c>
      <c r="E47" s="192"/>
      <c r="F47" s="191"/>
      <c r="G47" s="277"/>
    </row>
    <row r="48" spans="1:7" s="274" customFormat="1" ht="12" customHeight="1">
      <c r="A48" s="1211" t="s">
        <v>1838</v>
      </c>
      <c r="B48" s="190">
        <f>'Sources and Uses Budget'!$C47</f>
        <v>25000</v>
      </c>
      <c r="C48" s="190">
        <f>'Sources and Uses Budget'!$C47</f>
        <v>25000</v>
      </c>
      <c r="D48" s="194">
        <f t="shared" si="0"/>
        <v>0</v>
      </c>
      <c r="E48" s="192"/>
      <c r="F48" s="191"/>
      <c r="G48" s="277"/>
    </row>
    <row r="49" spans="1:7" s="274" customFormat="1">
      <c r="A49" s="208" t="s">
        <v>1839</v>
      </c>
      <c r="B49" s="190">
        <f>'Sources and Uses Budget'!$C48</f>
        <v>75000</v>
      </c>
      <c r="C49" s="190">
        <f>'Sources and Uses Budget'!$C48</f>
        <v>75000</v>
      </c>
      <c r="D49" s="194">
        <f t="shared" si="0"/>
        <v>0</v>
      </c>
      <c r="E49" s="192"/>
      <c r="F49" s="191"/>
      <c r="G49" s="277"/>
    </row>
    <row r="50" spans="1:7" s="274" customFormat="1">
      <c r="A50" s="208" t="s">
        <v>1840</v>
      </c>
      <c r="B50" s="190">
        <f>'Sources and Uses Budget'!$C49</f>
        <v>775000</v>
      </c>
      <c r="C50" s="190">
        <f>'Sources and Uses Budget'!$C49</f>
        <v>775000</v>
      </c>
      <c r="D50" s="194">
        <f t="shared" si="0"/>
        <v>0</v>
      </c>
      <c r="E50" s="192"/>
      <c r="F50" s="191"/>
      <c r="G50" s="277"/>
    </row>
    <row r="51" spans="1:7" s="274" customFormat="1">
      <c r="A51" s="208" t="s">
        <v>1841</v>
      </c>
      <c r="B51" s="190">
        <f>'Sources and Uses Budget'!$C50</f>
        <v>165000</v>
      </c>
      <c r="C51" s="190">
        <f>'Sources and Uses Budget'!$C50</f>
        <v>165000</v>
      </c>
      <c r="D51" s="194">
        <f t="shared" si="0"/>
        <v>0</v>
      </c>
      <c r="E51" s="192"/>
      <c r="F51" s="191"/>
      <c r="G51" s="277"/>
    </row>
    <row r="52" spans="1:7" s="274" customFormat="1">
      <c r="A52" s="208" t="s">
        <v>1842</v>
      </c>
      <c r="B52" s="190">
        <f>'Sources and Uses Budget'!$C51</f>
        <v>115000</v>
      </c>
      <c r="C52" s="190">
        <f>'Sources and Uses Budget'!$C51</f>
        <v>115000</v>
      </c>
      <c r="D52" s="194">
        <f t="shared" si="0"/>
        <v>0</v>
      </c>
      <c r="E52" s="192"/>
      <c r="F52" s="191"/>
      <c r="G52" s="277"/>
    </row>
    <row r="53" spans="1:7" s="274" customFormat="1">
      <c r="A53" s="208" t="s">
        <v>1843</v>
      </c>
      <c r="B53" s="190">
        <f>'Sources and Uses Budget'!$C52</f>
        <v>615000</v>
      </c>
      <c r="C53" s="190">
        <f>'Sources and Uses Budget'!$C52</f>
        <v>615000</v>
      </c>
      <c r="D53" s="194">
        <f t="shared" si="0"/>
        <v>0</v>
      </c>
      <c r="E53" s="192"/>
      <c r="F53" s="191"/>
      <c r="G53" s="277"/>
    </row>
    <row r="54" spans="1:7" s="274" customFormat="1">
      <c r="A54" s="434" t="str">
        <f>'Sources and Uses Budget'!A53</f>
        <v>Bridge Loan Interest</v>
      </c>
      <c r="B54" s="190">
        <f>'Sources and Uses Budget'!$C53</f>
        <v>3136452</v>
      </c>
      <c r="C54" s="190">
        <f>'Sources and Uses Budget'!$C53</f>
        <v>3136452</v>
      </c>
      <c r="D54" s="194">
        <f t="shared" si="0"/>
        <v>0</v>
      </c>
      <c r="E54" s="192"/>
      <c r="F54" s="191"/>
      <c r="G54" s="277"/>
    </row>
    <row r="55" spans="1:7" s="275" customFormat="1">
      <c r="A55" s="195" t="s">
        <v>1845</v>
      </c>
      <c r="B55" s="197">
        <f>SUM(B46:B54)</f>
        <v>19055452</v>
      </c>
      <c r="C55" s="197">
        <f>SUM(C46:C54)</f>
        <v>19055452</v>
      </c>
      <c r="D55" s="194">
        <f t="shared" si="0"/>
        <v>0</v>
      </c>
      <c r="E55" s="192"/>
      <c r="F55" s="191"/>
      <c r="G55" s="278"/>
    </row>
    <row r="56" spans="1:7" s="274" customFormat="1">
      <c r="A56" s="188" t="s">
        <v>1421</v>
      </c>
      <c r="B56" s="188"/>
      <c r="C56" s="188"/>
      <c r="D56" s="188"/>
      <c r="E56" s="207"/>
      <c r="F56" s="188"/>
      <c r="G56" s="277"/>
    </row>
    <row r="57" spans="1:7" s="274" customFormat="1">
      <c r="A57" s="193" t="s">
        <v>1846</v>
      </c>
      <c r="B57" s="190">
        <f>'Sources and Uses Budget'!$C56</f>
        <v>712908</v>
      </c>
      <c r="C57" s="190">
        <f>'Sources and Uses Budget'!$C56</f>
        <v>712908</v>
      </c>
      <c r="D57" s="194">
        <f t="shared" si="0"/>
        <v>0</v>
      </c>
      <c r="E57" s="192"/>
      <c r="F57" s="191"/>
      <c r="G57" s="277"/>
    </row>
    <row r="58" spans="1:7" s="274" customFormat="1" ht="12" customHeight="1">
      <c r="A58" s="193" t="s">
        <v>1838</v>
      </c>
      <c r="B58" s="190">
        <f>'Sources and Uses Budget'!$C57</f>
        <v>15000</v>
      </c>
      <c r="C58" s="190">
        <f>'Sources and Uses Budget'!$C57</f>
        <v>15000</v>
      </c>
      <c r="D58" s="194">
        <f t="shared" si="0"/>
        <v>0</v>
      </c>
      <c r="E58" s="192"/>
      <c r="F58" s="191"/>
      <c r="G58" s="277"/>
    </row>
    <row r="59" spans="1:7" s="274" customFormat="1">
      <c r="A59" s="193" t="s">
        <v>1841</v>
      </c>
      <c r="B59" s="190">
        <f>'Sources and Uses Budget'!$C58</f>
        <v>27500</v>
      </c>
      <c r="C59" s="190">
        <f>'Sources and Uses Budget'!$C58</f>
        <v>27500</v>
      </c>
      <c r="D59" s="194">
        <f t="shared" si="0"/>
        <v>0</v>
      </c>
      <c r="E59" s="192"/>
      <c r="F59" s="191"/>
      <c r="G59" s="277"/>
    </row>
    <row r="60" spans="1:7" s="274" customFormat="1">
      <c r="A60" s="193" t="s">
        <v>1842</v>
      </c>
      <c r="B60" s="190">
        <f>'Sources and Uses Budget'!$C59</f>
        <v>0</v>
      </c>
      <c r="C60" s="190">
        <f>'Sources and Uses Budget'!$C59</f>
        <v>0</v>
      </c>
      <c r="D60" s="194">
        <f t="shared" si="0"/>
        <v>0</v>
      </c>
      <c r="E60" s="192"/>
      <c r="F60" s="191"/>
      <c r="G60" s="277"/>
    </row>
    <row r="61" spans="1:7" s="274" customFormat="1">
      <c r="A61" s="193" t="s">
        <v>1843</v>
      </c>
      <c r="B61" s="190">
        <f>'Sources and Uses Budget'!$C60</f>
        <v>0</v>
      </c>
      <c r="C61" s="190">
        <f>'Sources and Uses Budget'!$C60</f>
        <v>0</v>
      </c>
      <c r="D61" s="194">
        <f t="shared" si="0"/>
        <v>0</v>
      </c>
      <c r="E61" s="192"/>
      <c r="F61" s="191"/>
      <c r="G61" s="277"/>
    </row>
    <row r="62" spans="1:7" s="274" customFormat="1">
      <c r="A62" s="937" t="str">
        <f>'Sources and Uses Budget'!A61</f>
        <v>Other: (Specify)</v>
      </c>
      <c r="B62" s="190">
        <f>'Sources and Uses Budget'!$C61</f>
        <v>0</v>
      </c>
      <c r="C62" s="190">
        <f>'Sources and Uses Budget'!$C61</f>
        <v>0</v>
      </c>
      <c r="D62" s="194">
        <f t="shared" si="0"/>
        <v>0</v>
      </c>
      <c r="E62" s="192"/>
      <c r="F62" s="191"/>
      <c r="G62" s="277"/>
    </row>
    <row r="63" spans="1:7" s="274" customFormat="1" ht="13.7" customHeight="1">
      <c r="A63" s="195" t="s">
        <v>1847</v>
      </c>
      <c r="B63" s="194">
        <f>SUM(B57:B62)</f>
        <v>755408</v>
      </c>
      <c r="C63" s="194">
        <f>SUM(C57:C62)</f>
        <v>755408</v>
      </c>
      <c r="D63" s="194">
        <f t="shared" si="0"/>
        <v>0</v>
      </c>
      <c r="E63" s="192"/>
      <c r="F63" s="191"/>
      <c r="G63" s="277"/>
    </row>
    <row r="64" spans="1:7" s="274" customFormat="1">
      <c r="A64" s="198" t="s">
        <v>1848</v>
      </c>
      <c r="B64" s="194">
        <f>SUM(B9+B12+B14+B15+B17+B26+B28+B39+B43+B44+B55+B63)</f>
        <v>111658284.8272</v>
      </c>
      <c r="C64" s="194">
        <f>SUM(C9+C12+C14+C15+C17+C26+C28+C39+C43+C44+C55+C63)</f>
        <v>111658284.8272</v>
      </c>
      <c r="D64" s="194">
        <f t="shared" si="0"/>
        <v>0</v>
      </c>
      <c r="E64" s="192"/>
      <c r="F64" s="191"/>
      <c r="G64" s="277"/>
    </row>
    <row r="65" spans="1:7" s="274" customFormat="1" ht="24">
      <c r="A65" s="105" t="s">
        <v>1849</v>
      </c>
      <c r="B65" s="188"/>
      <c r="C65" s="188"/>
      <c r="D65" s="188"/>
      <c r="E65" s="207"/>
      <c r="F65" s="188"/>
      <c r="G65" s="277"/>
    </row>
    <row r="66" spans="1:7" s="274" customFormat="1">
      <c r="A66" s="208" t="s">
        <v>1850</v>
      </c>
      <c r="B66" s="190">
        <f>'Sources and Uses Budget'!$C65</f>
        <v>65000</v>
      </c>
      <c r="C66" s="190">
        <f>'Sources and Uses Budget'!$C65</f>
        <v>65000</v>
      </c>
      <c r="D66" s="194">
        <f t="shared" si="0"/>
        <v>0</v>
      </c>
      <c r="E66" s="192"/>
      <c r="F66" s="191"/>
      <c r="G66" s="277"/>
    </row>
    <row r="67" spans="1:7" s="274" customFormat="1" ht="24">
      <c r="A67" s="208" t="s">
        <v>1851</v>
      </c>
      <c r="B67" s="190">
        <f>'Sources and Uses Budget'!$C66</f>
        <v>75000</v>
      </c>
      <c r="C67" s="190">
        <f>'Sources and Uses Budget'!$C66</f>
        <v>75000</v>
      </c>
      <c r="D67" s="194"/>
      <c r="E67" s="192"/>
      <c r="F67" s="191"/>
      <c r="G67" s="277"/>
    </row>
    <row r="68" spans="1:7" s="274" customFormat="1" ht="24">
      <c r="A68" s="208" t="s">
        <v>1852</v>
      </c>
      <c r="B68" s="190">
        <f>'Sources and Uses Budget'!$C67</f>
        <v>135000</v>
      </c>
      <c r="C68" s="190">
        <f>'Sources and Uses Budget'!$C67</f>
        <v>135000</v>
      </c>
      <c r="D68" s="194"/>
      <c r="E68" s="192"/>
      <c r="F68" s="191"/>
      <c r="G68" s="277"/>
    </row>
    <row r="69" spans="1:7" s="274" customFormat="1">
      <c r="A69" s="208" t="s">
        <v>1853</v>
      </c>
      <c r="B69" s="190">
        <f>'Sources and Uses Budget'!$C68</f>
        <v>0</v>
      </c>
      <c r="C69" s="190">
        <f>'Sources and Uses Budget'!$C68</f>
        <v>0</v>
      </c>
      <c r="D69" s="194"/>
      <c r="E69" s="192"/>
      <c r="F69" s="191"/>
      <c r="G69" s="277"/>
    </row>
    <row r="70" spans="1:7" s="274" customFormat="1">
      <c r="A70" s="434" t="str">
        <f>'Sources and Uses Budget'!A69</f>
        <v>Mgmt Lease up review Fee</v>
      </c>
      <c r="B70" s="190">
        <f>'Sources and Uses Budget'!$C69</f>
        <v>15000</v>
      </c>
      <c r="C70" s="190">
        <f>'Sources and Uses Budget'!$C69</f>
        <v>15000</v>
      </c>
      <c r="D70" s="194">
        <f t="shared" si="0"/>
        <v>0</v>
      </c>
      <c r="E70" s="192"/>
      <c r="F70" s="191"/>
      <c r="G70" s="277"/>
    </row>
    <row r="71" spans="1:7" s="274" customFormat="1">
      <c r="A71" s="107" t="s">
        <v>1855</v>
      </c>
      <c r="B71" s="194">
        <f>SUM(B66:B70)</f>
        <v>290000</v>
      </c>
      <c r="C71" s="194">
        <f>SUM(C66:C70)</f>
        <v>290000</v>
      </c>
      <c r="D71" s="194">
        <f t="shared" si="0"/>
        <v>0</v>
      </c>
      <c r="E71" s="192"/>
      <c r="F71" s="191"/>
      <c r="G71" s="277"/>
    </row>
    <row r="72" spans="1:7" s="274" customFormat="1">
      <c r="A72" s="188" t="s">
        <v>1856</v>
      </c>
      <c r="B72" s="188"/>
      <c r="C72" s="188"/>
      <c r="D72" s="188"/>
      <c r="E72" s="207"/>
      <c r="F72" s="188"/>
      <c r="G72" s="277"/>
    </row>
    <row r="73" spans="1:7" s="274" customFormat="1">
      <c r="A73" s="193" t="s">
        <v>1857</v>
      </c>
      <c r="B73" s="190">
        <f>'Sources and Uses Budget'!$C72</f>
        <v>0</v>
      </c>
      <c r="C73" s="190">
        <f>'Sources and Uses Budget'!$C72</f>
        <v>0</v>
      </c>
      <c r="D73" s="194">
        <f t="shared" si="0"/>
        <v>0</v>
      </c>
      <c r="E73" s="192"/>
      <c r="F73" s="191"/>
      <c r="G73" s="277"/>
    </row>
    <row r="74" spans="1:7" s="274" customFormat="1">
      <c r="A74" s="193" t="s">
        <v>1858</v>
      </c>
      <c r="B74" s="190">
        <f>'Sources and Uses Budget'!$C73</f>
        <v>0</v>
      </c>
      <c r="C74" s="190">
        <f>'Sources and Uses Budget'!$C73</f>
        <v>0</v>
      </c>
      <c r="D74" s="194">
        <f t="shared" si="0"/>
        <v>0</v>
      </c>
      <c r="E74" s="192"/>
      <c r="F74" s="191"/>
      <c r="G74" s="277"/>
    </row>
    <row r="75" spans="1:7" s="274" customFormat="1">
      <c r="A75" s="211" t="s">
        <v>1859</v>
      </c>
      <c r="B75" s="190">
        <f>'Sources and Uses Budget'!$C74</f>
        <v>0</v>
      </c>
      <c r="C75" s="190">
        <f>'Sources and Uses Budget'!$C74</f>
        <v>0</v>
      </c>
      <c r="D75" s="194">
        <f t="shared" si="0"/>
        <v>0</v>
      </c>
      <c r="E75" s="192"/>
      <c r="F75" s="191"/>
      <c r="G75" s="277"/>
    </row>
    <row r="76" spans="1:7" s="274" customFormat="1">
      <c r="A76" s="193" t="s">
        <v>1860</v>
      </c>
      <c r="B76" s="190">
        <f>'Sources and Uses Budget'!$C75</f>
        <v>1450000</v>
      </c>
      <c r="C76" s="190">
        <f>'Sources and Uses Budget'!$C75</f>
        <v>1450000</v>
      </c>
      <c r="D76" s="194">
        <f t="shared" si="0"/>
        <v>0</v>
      </c>
      <c r="E76" s="192"/>
      <c r="F76" s="191"/>
      <c r="G76" s="277"/>
    </row>
    <row r="77" spans="1:7" s="274" customFormat="1">
      <c r="A77" s="196" t="s">
        <v>1824</v>
      </c>
      <c r="B77" s="190">
        <f>'Sources and Uses Budget'!$C76</f>
        <v>2000000</v>
      </c>
      <c r="C77" s="190">
        <f>'Sources and Uses Budget'!$C76</f>
        <v>2000000</v>
      </c>
      <c r="D77" s="194">
        <f t="shared" si="0"/>
        <v>0</v>
      </c>
      <c r="E77" s="192"/>
      <c r="F77" s="191"/>
      <c r="G77" s="277"/>
    </row>
    <row r="78" spans="1:7" s="274" customFormat="1">
      <c r="A78" s="195" t="s">
        <v>1862</v>
      </c>
      <c r="B78" s="194">
        <f>SUM(B73:B77)</f>
        <v>3450000</v>
      </c>
      <c r="C78" s="194">
        <f>SUM(C73:C77)</f>
        <v>3450000</v>
      </c>
      <c r="D78" s="194">
        <f t="shared" ref="D78:D106" si="1">C78-B78</f>
        <v>0</v>
      </c>
      <c r="E78" s="192"/>
      <c r="F78" s="191"/>
      <c r="G78" s="277"/>
    </row>
    <row r="79" spans="1:7" s="274" customFormat="1">
      <c r="A79" s="188" t="s">
        <v>1863</v>
      </c>
      <c r="B79" s="188"/>
      <c r="C79" s="188"/>
      <c r="D79" s="188"/>
      <c r="E79" s="207"/>
      <c r="F79" s="188"/>
      <c r="G79" s="277"/>
    </row>
    <row r="80" spans="1:7" s="274" customFormat="1">
      <c r="A80" s="435" t="s">
        <v>1864</v>
      </c>
      <c r="B80" s="190">
        <f>'Sources and Uses Budget'!$C79</f>
        <v>3864871.2413599999</v>
      </c>
      <c r="C80" s="190">
        <f>'Sources and Uses Budget'!$C79</f>
        <v>3864871.2413599999</v>
      </c>
      <c r="D80" s="194">
        <f t="shared" si="1"/>
        <v>0</v>
      </c>
      <c r="E80" s="192"/>
      <c r="F80" s="191"/>
      <c r="G80" s="277"/>
    </row>
    <row r="81" spans="1:7" s="274" customFormat="1">
      <c r="A81" s="435" t="s">
        <v>1865</v>
      </c>
      <c r="B81" s="190">
        <f>'Sources and Uses Budget'!$C80</f>
        <v>1250000</v>
      </c>
      <c r="C81" s="190">
        <f>'Sources and Uses Budget'!$C80</f>
        <v>1250000</v>
      </c>
      <c r="D81" s="194">
        <f>C81-B81</f>
        <v>0</v>
      </c>
      <c r="E81" s="192"/>
      <c r="F81" s="191"/>
      <c r="G81" s="277"/>
    </row>
    <row r="82" spans="1:7" s="274" customFormat="1">
      <c r="A82" s="195" t="s">
        <v>1866</v>
      </c>
      <c r="B82" s="194">
        <f>SUM(B80:B81)</f>
        <v>5114871.2413599994</v>
      </c>
      <c r="C82" s="194">
        <f>SUM(C80:C81)</f>
        <v>5114871.2413599994</v>
      </c>
      <c r="D82" s="194">
        <f t="shared" si="1"/>
        <v>0</v>
      </c>
      <c r="E82" s="192"/>
      <c r="F82" s="191"/>
      <c r="G82" s="277"/>
    </row>
    <row r="83" spans="1:7" s="274" customFormat="1">
      <c r="A83" s="188" t="s">
        <v>1867</v>
      </c>
      <c r="B83" s="188"/>
      <c r="C83" s="188"/>
      <c r="D83" s="188"/>
      <c r="E83" s="207"/>
      <c r="F83" s="188"/>
      <c r="G83" s="277"/>
    </row>
    <row r="84" spans="1:7" s="274" customFormat="1" ht="13.7" customHeight="1">
      <c r="A84" s="193" t="s">
        <v>2787</v>
      </c>
      <c r="B84" s="190">
        <f>'Sources and Uses Budget'!$C83</f>
        <v>194340</v>
      </c>
      <c r="C84" s="190">
        <f>'Sources and Uses Budget'!$C83</f>
        <v>194340</v>
      </c>
      <c r="D84" s="194">
        <f t="shared" si="1"/>
        <v>0</v>
      </c>
      <c r="E84" s="192"/>
      <c r="F84" s="191"/>
      <c r="G84" s="277"/>
    </row>
    <row r="85" spans="1:7" s="274" customFormat="1">
      <c r="A85" s="193" t="s">
        <v>1869</v>
      </c>
      <c r="B85" s="190">
        <f>'Sources and Uses Budget'!$C84</f>
        <v>125000</v>
      </c>
      <c r="C85" s="190">
        <f>'Sources and Uses Budget'!$C84</f>
        <v>125000</v>
      </c>
      <c r="D85" s="194">
        <f t="shared" si="1"/>
        <v>0</v>
      </c>
      <c r="E85" s="192"/>
      <c r="F85" s="191"/>
      <c r="G85" s="277"/>
    </row>
    <row r="86" spans="1:7" s="274" customFormat="1">
      <c r="A86" s="193" t="s">
        <v>1870</v>
      </c>
      <c r="B86" s="190">
        <f>'Sources and Uses Budget'!$C85</f>
        <v>745000</v>
      </c>
      <c r="C86" s="190">
        <f>'Sources and Uses Budget'!$C85</f>
        <v>745000</v>
      </c>
      <c r="D86" s="194">
        <f t="shared" si="1"/>
        <v>0</v>
      </c>
      <c r="E86" s="192"/>
      <c r="F86" s="191"/>
      <c r="G86" s="277"/>
    </row>
    <row r="87" spans="1:7" s="274" customFormat="1">
      <c r="A87" s="193" t="s">
        <v>1871</v>
      </c>
      <c r="B87" s="190">
        <f>'Sources and Uses Budget'!$C86</f>
        <v>2746531</v>
      </c>
      <c r="C87" s="190">
        <f>'Sources and Uses Budget'!$C86</f>
        <v>2746531</v>
      </c>
      <c r="D87" s="194">
        <f t="shared" si="1"/>
        <v>0</v>
      </c>
      <c r="E87" s="192"/>
      <c r="F87" s="191"/>
      <c r="G87" s="277"/>
    </row>
    <row r="88" spans="1:7" s="274" customFormat="1">
      <c r="A88" s="193" t="s">
        <v>1872</v>
      </c>
      <c r="B88" s="190">
        <f>'Sources and Uses Budget'!$C87</f>
        <v>1135000</v>
      </c>
      <c r="C88" s="190">
        <f>'Sources and Uses Budget'!$C87</f>
        <v>1135000</v>
      </c>
      <c r="D88" s="194">
        <f t="shared" si="1"/>
        <v>0</v>
      </c>
      <c r="E88" s="192"/>
      <c r="F88" s="191"/>
      <c r="G88" s="277"/>
    </row>
    <row r="89" spans="1:7" s="274" customFormat="1">
      <c r="A89" s="193" t="s">
        <v>1873</v>
      </c>
      <c r="B89" s="190">
        <f>'Sources and Uses Budget'!$C88</f>
        <v>35000</v>
      </c>
      <c r="C89" s="190">
        <f>'Sources and Uses Budget'!$C88</f>
        <v>35000</v>
      </c>
      <c r="D89" s="194">
        <f t="shared" si="1"/>
        <v>0</v>
      </c>
      <c r="E89" s="192"/>
      <c r="F89" s="191"/>
      <c r="G89" s="277"/>
    </row>
    <row r="90" spans="1:7" s="274" customFormat="1">
      <c r="A90" s="193" t="s">
        <v>1874</v>
      </c>
      <c r="B90" s="190">
        <f>'Sources and Uses Budget'!$C89</f>
        <v>1329500</v>
      </c>
      <c r="C90" s="190">
        <f>'Sources and Uses Budget'!$C89</f>
        <v>1329500</v>
      </c>
      <c r="D90" s="194">
        <f t="shared" si="1"/>
        <v>0</v>
      </c>
      <c r="E90" s="192"/>
      <c r="F90" s="191"/>
      <c r="G90" s="277"/>
    </row>
    <row r="91" spans="1:7" s="274" customFormat="1">
      <c r="A91" s="193" t="s">
        <v>1875</v>
      </c>
      <c r="B91" s="190">
        <f>'Sources and Uses Budget'!$C90</f>
        <v>8500</v>
      </c>
      <c r="C91" s="190">
        <f>'Sources and Uses Budget'!$C90</f>
        <v>8500</v>
      </c>
      <c r="D91" s="194">
        <f t="shared" si="1"/>
        <v>0</v>
      </c>
      <c r="E91" s="192"/>
      <c r="F91" s="191"/>
      <c r="G91" s="277"/>
    </row>
    <row r="92" spans="1:7" s="274" customFormat="1">
      <c r="A92" s="193" t="s">
        <v>1876</v>
      </c>
      <c r="B92" s="190">
        <f>'Sources and Uses Budget'!$C91</f>
        <v>75000</v>
      </c>
      <c r="C92" s="190">
        <f>'Sources and Uses Budget'!$C91</f>
        <v>75000</v>
      </c>
      <c r="D92" s="194">
        <f t="shared" si="1"/>
        <v>0</v>
      </c>
      <c r="E92" s="192"/>
      <c r="F92" s="191"/>
      <c r="G92" s="277"/>
    </row>
    <row r="93" spans="1:7" s="274" customFormat="1">
      <c r="A93" s="435" t="s">
        <v>1877</v>
      </c>
      <c r="B93" s="190">
        <f>'Sources and Uses Budget'!$C92</f>
        <v>18500</v>
      </c>
      <c r="C93" s="190">
        <f>'Sources and Uses Budget'!$C92</f>
        <v>18500</v>
      </c>
      <c r="D93" s="194">
        <f t="shared" si="1"/>
        <v>0</v>
      </c>
      <c r="E93" s="192"/>
      <c r="F93" s="191"/>
      <c r="G93" s="277"/>
    </row>
    <row r="94" spans="1:7" s="274" customFormat="1">
      <c r="A94" s="196" t="s">
        <v>1824</v>
      </c>
      <c r="B94" s="190">
        <f>'Sources and Uses Budget'!$C93</f>
        <v>1568495</v>
      </c>
      <c r="C94" s="190">
        <f>'Sources and Uses Budget'!$C93</f>
        <v>1568495</v>
      </c>
      <c r="D94" s="194">
        <f t="shared" si="1"/>
        <v>0</v>
      </c>
      <c r="E94" s="192"/>
      <c r="F94" s="191"/>
      <c r="G94" s="277"/>
    </row>
    <row r="95" spans="1:7" s="274" customFormat="1">
      <c r="A95" s="196" t="s">
        <v>1824</v>
      </c>
      <c r="B95" s="190">
        <f>'Sources and Uses Budget'!$C94</f>
        <v>0</v>
      </c>
      <c r="C95" s="190">
        <f>'Sources and Uses Budget'!$C94</f>
        <v>0</v>
      </c>
      <c r="D95" s="194">
        <f t="shared" si="1"/>
        <v>0</v>
      </c>
      <c r="E95" s="192"/>
      <c r="F95" s="191"/>
      <c r="G95" s="277"/>
    </row>
    <row r="96" spans="1:7" s="274" customFormat="1">
      <c r="A96" s="196" t="s">
        <v>1824</v>
      </c>
      <c r="B96" s="190">
        <f>'Sources and Uses Budget'!$C95</f>
        <v>0</v>
      </c>
      <c r="C96" s="190">
        <f>'Sources and Uses Budget'!$C95</f>
        <v>0</v>
      </c>
      <c r="D96" s="194">
        <f t="shared" si="1"/>
        <v>0</v>
      </c>
      <c r="E96" s="192"/>
      <c r="F96" s="191"/>
      <c r="G96" s="277"/>
    </row>
    <row r="97" spans="1:7" s="274" customFormat="1">
      <c r="A97" s="195" t="s">
        <v>1879</v>
      </c>
      <c r="B97" s="194">
        <f>SUM(B84:B96)</f>
        <v>7980866</v>
      </c>
      <c r="C97" s="194">
        <f>SUM(C84:C96)</f>
        <v>7980866</v>
      </c>
      <c r="D97" s="194">
        <f t="shared" si="1"/>
        <v>0</v>
      </c>
      <c r="E97" s="192"/>
      <c r="F97" s="191"/>
      <c r="G97" s="277"/>
    </row>
    <row r="98" spans="1:7" s="274" customFormat="1">
      <c r="A98" s="195" t="s">
        <v>1880</v>
      </c>
      <c r="B98" s="194">
        <f>SUM(B64+B71+B78+B82+B97)</f>
        <v>128494022.06855999</v>
      </c>
      <c r="C98" s="194">
        <f>SUM(C64+C71+C78+C82+C97)</f>
        <v>128494022.06855999</v>
      </c>
      <c r="D98" s="194">
        <f t="shared" si="1"/>
        <v>0</v>
      </c>
      <c r="E98" s="192"/>
      <c r="F98" s="191"/>
      <c r="G98" s="277"/>
    </row>
    <row r="99" spans="1:7" s="274" customFormat="1">
      <c r="A99" s="188" t="s">
        <v>1881</v>
      </c>
      <c r="B99" s="188"/>
      <c r="C99" s="188"/>
      <c r="D99" s="188"/>
      <c r="E99" s="207"/>
      <c r="F99" s="188"/>
      <c r="G99" s="277"/>
    </row>
    <row r="100" spans="1:7" s="274" customFormat="1">
      <c r="A100" s="208" t="s">
        <v>1882</v>
      </c>
      <c r="B100" s="190">
        <f>'Sources and Uses Budget'!$C99</f>
        <v>22800054</v>
      </c>
      <c r="C100" s="190">
        <f>'Sources and Uses Budget'!$C99</f>
        <v>22800054</v>
      </c>
      <c r="D100" s="194">
        <f t="shared" si="1"/>
        <v>0</v>
      </c>
      <c r="E100" s="192"/>
      <c r="F100" s="191"/>
      <c r="G100" s="277"/>
    </row>
    <row r="101" spans="1:7" s="274" customFormat="1">
      <c r="A101" s="208" t="s">
        <v>1883</v>
      </c>
      <c r="B101" s="190">
        <f>'Sources and Uses Budget'!$C100</f>
        <v>0</v>
      </c>
      <c r="C101" s="190">
        <f>'Sources and Uses Budget'!$C100</f>
        <v>0</v>
      </c>
      <c r="D101" s="194">
        <f t="shared" si="1"/>
        <v>0</v>
      </c>
      <c r="E101" s="192"/>
      <c r="F101" s="191"/>
      <c r="G101" s="277"/>
    </row>
    <row r="102" spans="1:7" s="274" customFormat="1">
      <c r="A102" s="208" t="s">
        <v>1884</v>
      </c>
      <c r="B102" s="190">
        <f>'Sources and Uses Budget'!$C101</f>
        <v>0</v>
      </c>
      <c r="C102" s="190">
        <f>'Sources and Uses Budget'!$C101</f>
        <v>0</v>
      </c>
      <c r="D102" s="194">
        <f t="shared" si="1"/>
        <v>0</v>
      </c>
      <c r="E102" s="192"/>
      <c r="F102" s="191"/>
      <c r="G102" s="277"/>
    </row>
    <row r="103" spans="1:7" s="274" customFormat="1" ht="12" customHeight="1">
      <c r="A103" s="208" t="s">
        <v>1885</v>
      </c>
      <c r="B103" s="190">
        <f>'Sources and Uses Budget'!$C102</f>
        <v>0</v>
      </c>
      <c r="C103" s="190">
        <f>'Sources and Uses Budget'!$C102</f>
        <v>0</v>
      </c>
      <c r="D103" s="194">
        <f t="shared" si="1"/>
        <v>0</v>
      </c>
      <c r="E103" s="192"/>
      <c r="F103" s="191"/>
      <c r="G103" s="277"/>
    </row>
    <row r="104" spans="1:7" s="274" customFormat="1">
      <c r="A104" s="937"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1886</v>
      </c>
      <c r="B105" s="194">
        <f>SUM(B100:B104)</f>
        <v>22800054</v>
      </c>
      <c r="C105" s="194">
        <f>SUM(C100:C104)</f>
        <v>22800054</v>
      </c>
      <c r="D105" s="194">
        <f t="shared" si="1"/>
        <v>0</v>
      </c>
      <c r="E105" s="192"/>
      <c r="F105" s="191"/>
      <c r="G105" s="277"/>
    </row>
    <row r="106" spans="1:7" s="274" customFormat="1">
      <c r="A106" s="195" t="s">
        <v>1887</v>
      </c>
      <c r="B106" s="197">
        <f>SUM(B98+B105)</f>
        <v>151294076.06856</v>
      </c>
      <c r="C106" s="197">
        <f>SUM(C98+C105)</f>
        <v>151294076.06856</v>
      </c>
      <c r="D106" s="194">
        <f t="shared" si="1"/>
        <v>0</v>
      </c>
      <c r="E106" s="192"/>
      <c r="F106" s="191"/>
      <c r="G106" s="277"/>
    </row>
    <row r="107" spans="1:7" s="274" customFormat="1">
      <c r="A107" s="202" t="s">
        <v>2788</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70" workbookViewId="0">
      <selection activeCell="F111" sqref="F111"/>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2605" t="s">
        <v>1921</v>
      </c>
      <c r="B1" s="2606"/>
      <c r="C1" s="2606"/>
      <c r="D1" s="2606"/>
      <c r="E1" s="2606"/>
      <c r="F1" s="2606"/>
      <c r="G1" s="2606"/>
      <c r="H1" s="2606"/>
      <c r="I1" s="2606"/>
      <c r="J1" s="2607"/>
      <c r="K1" s="280"/>
    </row>
    <row r="2" spans="1:11" s="326" customFormat="1" ht="72">
      <c r="A2" s="323"/>
      <c r="B2" s="324" t="s">
        <v>1922</v>
      </c>
      <c r="C2" s="324" t="s">
        <v>1923</v>
      </c>
      <c r="D2" s="324" t="s">
        <v>1924</v>
      </c>
      <c r="E2" s="324" t="s">
        <v>1925</v>
      </c>
      <c r="F2" s="324" t="s">
        <v>1926</v>
      </c>
      <c r="G2" s="324" t="s">
        <v>1927</v>
      </c>
      <c r="H2" s="324" t="s">
        <v>1928</v>
      </c>
      <c r="I2" s="324" t="s">
        <v>1929</v>
      </c>
      <c r="J2" s="324" t="s">
        <v>1930</v>
      </c>
      <c r="K2" s="325"/>
    </row>
    <row r="3" spans="1:11" s="285" customFormat="1">
      <c r="A3" s="282" t="s">
        <v>1803</v>
      </c>
      <c r="B3" s="283"/>
      <c r="C3" s="283"/>
      <c r="D3" s="283"/>
      <c r="E3" s="283"/>
      <c r="F3" s="283"/>
      <c r="G3" s="283"/>
      <c r="H3" s="283"/>
      <c r="I3" s="283"/>
      <c r="J3" s="283"/>
      <c r="K3" s="284"/>
    </row>
    <row r="4" spans="1:11" s="285" customFormat="1">
      <c r="A4" s="289" t="s">
        <v>1804</v>
      </c>
      <c r="B4" s="286">
        <f>'Sources and Uses Budget'!C4</f>
        <v>10024000</v>
      </c>
      <c r="C4" s="287">
        <f>B4</f>
        <v>10024000</v>
      </c>
      <c r="D4" s="287"/>
      <c r="E4" s="288"/>
      <c r="F4" s="288"/>
      <c r="G4" s="288"/>
      <c r="H4" s="288"/>
      <c r="I4" s="288"/>
      <c r="J4" s="288"/>
      <c r="K4" s="284"/>
    </row>
    <row r="5" spans="1:11" s="285" customFormat="1">
      <c r="A5" s="289" t="s">
        <v>1805</v>
      </c>
      <c r="B5" s="286">
        <f>'Sources and Uses Budget'!C5</f>
        <v>0</v>
      </c>
      <c r="C5" s="287">
        <f t="shared" ref="C5:C7" si="0">B5</f>
        <v>0</v>
      </c>
      <c r="D5" s="287"/>
      <c r="E5" s="288"/>
      <c r="F5" s="288"/>
      <c r="G5" s="288"/>
      <c r="H5" s="288"/>
      <c r="I5" s="288"/>
      <c r="J5" s="288"/>
      <c r="K5" s="284"/>
    </row>
    <row r="6" spans="1:11" s="285" customFormat="1">
      <c r="A6" s="289" t="s">
        <v>1806</v>
      </c>
      <c r="B6" s="286">
        <f>'Sources and Uses Budget'!C6</f>
        <v>35000</v>
      </c>
      <c r="C6" s="287">
        <f t="shared" si="0"/>
        <v>35000</v>
      </c>
      <c r="D6" s="287"/>
      <c r="E6" s="288"/>
      <c r="F6" s="288"/>
      <c r="G6" s="288"/>
      <c r="H6" s="288"/>
      <c r="I6" s="288"/>
      <c r="J6" s="288"/>
      <c r="K6" s="284"/>
    </row>
    <row r="7" spans="1:11" s="285" customFormat="1">
      <c r="A7" s="289" t="s">
        <v>1807</v>
      </c>
      <c r="B7" s="286">
        <f>'Sources and Uses Budget'!C7</f>
        <v>0</v>
      </c>
      <c r="C7" s="287">
        <f t="shared" si="0"/>
        <v>0</v>
      </c>
      <c r="D7" s="287"/>
      <c r="E7" s="288"/>
      <c r="F7" s="288"/>
      <c r="G7" s="288"/>
      <c r="H7" s="288"/>
      <c r="I7" s="288"/>
      <c r="J7" s="288"/>
      <c r="K7" s="284"/>
    </row>
    <row r="8" spans="1:11" s="285" customFormat="1">
      <c r="A8" s="290" t="s">
        <v>1808</v>
      </c>
      <c r="B8" s="286">
        <f>'Sources and Uses Budget'!C8</f>
        <v>10059000</v>
      </c>
      <c r="C8" s="286">
        <f>SUM(C4:C7)</f>
        <v>10059000</v>
      </c>
      <c r="D8" s="286">
        <f>SUM(D4:D7)</f>
        <v>0</v>
      </c>
      <c r="E8" s="288"/>
      <c r="F8" s="288"/>
      <c r="G8" s="288"/>
      <c r="H8" s="288"/>
      <c r="I8" s="288"/>
      <c r="J8" s="288"/>
      <c r="K8" s="284"/>
    </row>
    <row r="9" spans="1:11" s="285" customFormat="1">
      <c r="A9" s="289" t="s">
        <v>1809</v>
      </c>
      <c r="B9" s="286">
        <f>'Sources and Uses Budget'!C9</f>
        <v>0</v>
      </c>
      <c r="C9" s="287"/>
      <c r="D9" s="287"/>
      <c r="E9" s="288"/>
      <c r="F9" s="288"/>
      <c r="G9" s="288"/>
      <c r="H9" s="286">
        <f>'Sources and Uses Budget'!T9</f>
        <v>0</v>
      </c>
      <c r="I9" s="287">
        <f>H9</f>
        <v>0</v>
      </c>
      <c r="J9" s="287"/>
      <c r="K9" s="284"/>
    </row>
    <row r="10" spans="1:11" s="285" customFormat="1">
      <c r="A10" s="289" t="s">
        <v>1810</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1811</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1812</v>
      </c>
      <c r="B12" s="286">
        <f>'Sources and Uses Budget'!C12</f>
        <v>10059000</v>
      </c>
      <c r="C12" s="286">
        <f>SUM(C8+C11)</f>
        <v>10059000</v>
      </c>
      <c r="D12" s="286">
        <f>SUM(D8+D11)</f>
        <v>0</v>
      </c>
      <c r="E12" s="288"/>
      <c r="F12" s="288"/>
      <c r="G12" s="288"/>
      <c r="H12" s="288"/>
      <c r="I12" s="288"/>
      <c r="J12" s="288"/>
      <c r="K12" s="284"/>
    </row>
    <row r="13" spans="1:11" s="285" customFormat="1">
      <c r="A13" s="291" t="s">
        <v>1813</v>
      </c>
      <c r="B13" s="286">
        <f>'Sources and Uses Budget'!C13</f>
        <v>1485000</v>
      </c>
      <c r="C13" s="287">
        <f>B13</f>
        <v>1485000</v>
      </c>
      <c r="D13" s="287"/>
      <c r="E13" s="286">
        <f>'Sources and Uses Budget'!S13</f>
        <v>1485000</v>
      </c>
      <c r="F13" s="287">
        <f>E13</f>
        <v>1485000</v>
      </c>
      <c r="G13" s="287"/>
      <c r="H13" s="286">
        <f>'Sources and Uses Budget'!T13</f>
        <v>0</v>
      </c>
      <c r="I13" s="287"/>
      <c r="J13" s="287"/>
      <c r="K13" s="284"/>
    </row>
    <row r="14" spans="1:11" s="285" customFormat="1" ht="24">
      <c r="A14" s="289" t="s">
        <v>1931</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1815</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1816</v>
      </c>
      <c r="B16" s="283"/>
      <c r="C16" s="283"/>
      <c r="D16" s="283"/>
      <c r="E16" s="283"/>
      <c r="F16" s="283"/>
      <c r="G16" s="283"/>
      <c r="H16" s="283"/>
      <c r="I16" s="283"/>
      <c r="J16" s="283"/>
      <c r="K16" s="284"/>
    </row>
    <row r="17" spans="1:11" s="285" customFormat="1">
      <c r="A17" s="289" t="s">
        <v>1817</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1818</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1819</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1820</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1821</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1740</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1822</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1823</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1825</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1826</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1827</v>
      </c>
      <c r="B28" s="283"/>
      <c r="C28" s="283"/>
      <c r="D28" s="283"/>
      <c r="E28" s="283"/>
      <c r="F28" s="283"/>
      <c r="G28" s="283"/>
      <c r="H28" s="283"/>
      <c r="I28" s="283"/>
      <c r="J28" s="283"/>
      <c r="K28" s="284"/>
    </row>
    <row r="29" spans="1:11" s="285" customFormat="1">
      <c r="A29" s="208" t="s">
        <v>1817</v>
      </c>
      <c r="B29" s="286">
        <f>'Sources and Uses Budget'!C29</f>
        <v>3608713</v>
      </c>
      <c r="C29" s="287">
        <f>B29</f>
        <v>3608713</v>
      </c>
      <c r="D29" s="287"/>
      <c r="E29" s="286">
        <f>'Sources and Uses Budget'!S29</f>
        <v>3608713</v>
      </c>
      <c r="F29" s="287">
        <f>E29</f>
        <v>3608713</v>
      </c>
      <c r="G29" s="287"/>
      <c r="H29" s="286">
        <f>'Sources and Uses Budget'!T29</f>
        <v>0</v>
      </c>
      <c r="I29" s="287"/>
      <c r="J29" s="287"/>
      <c r="K29" s="284"/>
    </row>
    <row r="30" spans="1:11" s="285" customFormat="1">
      <c r="A30" s="208" t="s">
        <v>1818</v>
      </c>
      <c r="B30" s="286">
        <f>'Sources and Uses Budget'!C30</f>
        <v>39668253</v>
      </c>
      <c r="C30" s="287">
        <f t="shared" ref="C30:C37" si="1">B30</f>
        <v>39668253</v>
      </c>
      <c r="D30" s="287"/>
      <c r="E30" s="286">
        <f>'Sources and Uses Budget'!S30</f>
        <v>39668253</v>
      </c>
      <c r="F30" s="287">
        <f t="shared" ref="F30:F37" si="2">E30</f>
        <v>39668253</v>
      </c>
      <c r="G30" s="287"/>
      <c r="H30" s="286">
        <f>'Sources and Uses Budget'!T30</f>
        <v>0</v>
      </c>
      <c r="I30" s="287"/>
      <c r="J30" s="287"/>
      <c r="K30" s="284"/>
    </row>
    <row r="31" spans="1:11" s="285" customFormat="1">
      <c r="A31" s="208" t="s">
        <v>1819</v>
      </c>
      <c r="B31" s="286">
        <f>'Sources and Uses Budget'!C31</f>
        <v>1998015.3599999999</v>
      </c>
      <c r="C31" s="287">
        <f t="shared" si="1"/>
        <v>1998015.3599999999</v>
      </c>
      <c r="D31" s="287"/>
      <c r="E31" s="286">
        <f>'Sources and Uses Budget'!S31</f>
        <v>1998015.3599999999</v>
      </c>
      <c r="F31" s="287">
        <f t="shared" si="2"/>
        <v>1998015.3599999999</v>
      </c>
      <c r="G31" s="287"/>
      <c r="H31" s="286">
        <f>'Sources and Uses Budget'!T31</f>
        <v>0</v>
      </c>
      <c r="I31" s="287"/>
      <c r="J31" s="287"/>
      <c r="K31" s="284"/>
    </row>
    <row r="32" spans="1:11" s="285" customFormat="1">
      <c r="A32" s="208" t="s">
        <v>1820</v>
      </c>
      <c r="B32" s="286">
        <f>'Sources and Uses Budget'!C32</f>
        <v>1665012</v>
      </c>
      <c r="C32" s="287">
        <f t="shared" si="1"/>
        <v>1665012</v>
      </c>
      <c r="D32" s="287"/>
      <c r="E32" s="286">
        <f>'Sources and Uses Budget'!S32</f>
        <v>1665012</v>
      </c>
      <c r="F32" s="287">
        <f t="shared" si="2"/>
        <v>1665012</v>
      </c>
      <c r="G32" s="287"/>
      <c r="H32" s="286">
        <f>'Sources and Uses Budget'!T32</f>
        <v>0</v>
      </c>
      <c r="I32" s="287"/>
      <c r="J32" s="287"/>
      <c r="K32" s="284"/>
    </row>
    <row r="33" spans="1:11" s="285" customFormat="1">
      <c r="A33" s="208" t="s">
        <v>1821</v>
      </c>
      <c r="B33" s="286">
        <f>'Sources and Uses Budget'!C33</f>
        <v>4329034</v>
      </c>
      <c r="C33" s="287">
        <f t="shared" si="1"/>
        <v>4329034</v>
      </c>
      <c r="D33" s="287"/>
      <c r="E33" s="286">
        <f>'Sources and Uses Budget'!S33</f>
        <v>4329034</v>
      </c>
      <c r="F33" s="287">
        <f t="shared" si="2"/>
        <v>4329034</v>
      </c>
      <c r="G33" s="287"/>
      <c r="H33" s="286">
        <f>'Sources and Uses Budget'!T33</f>
        <v>0</v>
      </c>
      <c r="I33" s="287"/>
      <c r="J33" s="287"/>
      <c r="K33" s="284"/>
    </row>
    <row r="34" spans="1:11" s="285" customFormat="1">
      <c r="A34" s="208" t="s">
        <v>1740</v>
      </c>
      <c r="B34" s="286">
        <f>'Sources and Uses Budget'!C34</f>
        <v>23323546</v>
      </c>
      <c r="C34" s="287">
        <f t="shared" si="1"/>
        <v>23323546</v>
      </c>
      <c r="D34" s="287"/>
      <c r="E34" s="286">
        <f>'Sources and Uses Budget'!S34</f>
        <v>23323546</v>
      </c>
      <c r="F34" s="287">
        <f t="shared" si="2"/>
        <v>23323546</v>
      </c>
      <c r="G34" s="287"/>
      <c r="H34" s="286">
        <f>'Sources and Uses Budget'!T34</f>
        <v>0</v>
      </c>
      <c r="I34" s="287"/>
      <c r="J34" s="287"/>
      <c r="K34" s="284"/>
    </row>
    <row r="35" spans="1:11" s="285" customFormat="1">
      <c r="A35" s="208" t="s">
        <v>1822</v>
      </c>
      <c r="B35" s="286">
        <f>'Sources and Uses Budget'!C35</f>
        <v>778000</v>
      </c>
      <c r="C35" s="287">
        <f t="shared" si="1"/>
        <v>778000</v>
      </c>
      <c r="D35" s="287"/>
      <c r="E35" s="286">
        <f>'Sources and Uses Budget'!S35</f>
        <v>778000</v>
      </c>
      <c r="F35" s="287">
        <f t="shared" si="2"/>
        <v>778000</v>
      </c>
      <c r="G35" s="287"/>
      <c r="H35" s="286">
        <f>'Sources and Uses Budget'!T35</f>
        <v>0</v>
      </c>
      <c r="I35" s="287"/>
      <c r="J35" s="287"/>
      <c r="K35" s="284"/>
    </row>
    <row r="36" spans="1:11" s="285" customFormat="1">
      <c r="A36" s="434" t="s">
        <v>1823</v>
      </c>
      <c r="B36" s="286">
        <f>'Sources and Uses Budget'!C36</f>
        <v>435000</v>
      </c>
      <c r="C36" s="287">
        <f t="shared" si="1"/>
        <v>435000</v>
      </c>
      <c r="D36" s="287"/>
      <c r="E36" s="286">
        <f>'Sources and Uses Budget'!S36</f>
        <v>435000</v>
      </c>
      <c r="F36" s="287">
        <f t="shared" si="2"/>
        <v>435000</v>
      </c>
      <c r="G36" s="287"/>
      <c r="H36" s="286">
        <f>'Sources and Uses Budget'!T36</f>
        <v>0</v>
      </c>
      <c r="I36" s="287"/>
      <c r="J36" s="287"/>
      <c r="K36" s="284"/>
    </row>
    <row r="37" spans="1:11" s="285" customFormat="1">
      <c r="A37" s="289" t="str">
        <f>'Sources and Uses Budget'!$A37</f>
        <v>Contractor Contingency</v>
      </c>
      <c r="B37" s="286">
        <f>'Sources and Uses Budget'!C37</f>
        <v>1491851.4672000001</v>
      </c>
      <c r="C37" s="287">
        <f t="shared" si="1"/>
        <v>1491851.4672000001</v>
      </c>
      <c r="D37" s="287"/>
      <c r="E37" s="286">
        <f>'Sources and Uses Budget'!S37</f>
        <v>1491851.4672000001</v>
      </c>
      <c r="F37" s="287">
        <f t="shared" si="2"/>
        <v>1491851.4672000001</v>
      </c>
      <c r="G37" s="287"/>
      <c r="H37" s="286">
        <f>'Sources and Uses Budget'!T37</f>
        <v>0</v>
      </c>
      <c r="I37" s="287"/>
      <c r="J37" s="287"/>
      <c r="K37" s="284"/>
    </row>
    <row r="38" spans="1:11" s="285" customFormat="1">
      <c r="A38" s="290" t="s">
        <v>1829</v>
      </c>
      <c r="B38" s="286">
        <f>'Sources and Uses Budget'!C38</f>
        <v>77297424.827199996</v>
      </c>
      <c r="C38" s="286">
        <f>SUM(C29:C37)</f>
        <v>77297424.827199996</v>
      </c>
      <c r="D38" s="286">
        <f>SUM(D29:D37)</f>
        <v>0</v>
      </c>
      <c r="E38" s="286">
        <f>'Sources and Uses Budget'!S38</f>
        <v>77297424.827199996</v>
      </c>
      <c r="F38" s="292">
        <f>SUM(F29:F37)</f>
        <v>77297424.827199996</v>
      </c>
      <c r="G38" s="292">
        <f>SUM(G29:G37)</f>
        <v>0</v>
      </c>
      <c r="H38" s="286">
        <f>'Sources and Uses Budget'!T38</f>
        <v>0</v>
      </c>
      <c r="I38" s="292">
        <f>SUM(I29:I37)</f>
        <v>0</v>
      </c>
      <c r="J38" s="292">
        <f>SUM(J29:J37)</f>
        <v>0</v>
      </c>
      <c r="K38" s="284"/>
    </row>
    <row r="39" spans="1:11" s="285" customFormat="1">
      <c r="A39" s="282" t="s">
        <v>1830</v>
      </c>
      <c r="B39" s="283"/>
      <c r="C39" s="283"/>
      <c r="D39" s="283"/>
      <c r="E39" s="283"/>
      <c r="F39" s="283"/>
      <c r="G39" s="283"/>
      <c r="H39" s="283"/>
      <c r="I39" s="283"/>
      <c r="J39" s="283"/>
      <c r="K39" s="284"/>
    </row>
    <row r="40" spans="1:11" s="285" customFormat="1">
      <c r="A40" s="289" t="s">
        <v>1831</v>
      </c>
      <c r="B40" s="286">
        <f>'Sources and Uses Budget'!C40</f>
        <v>1456000</v>
      </c>
      <c r="C40" s="287">
        <f>B40</f>
        <v>1456000</v>
      </c>
      <c r="D40" s="287"/>
      <c r="E40" s="286">
        <f>'Sources and Uses Budget'!S40</f>
        <v>1456000</v>
      </c>
      <c r="F40" s="287">
        <f>E40</f>
        <v>1456000</v>
      </c>
      <c r="G40" s="287"/>
      <c r="H40" s="286">
        <f>'Sources and Uses Budget'!T40</f>
        <v>0</v>
      </c>
      <c r="I40" s="287"/>
      <c r="J40" s="287"/>
      <c r="K40" s="284"/>
    </row>
    <row r="41" spans="1:11" s="285" customFormat="1">
      <c r="A41" s="289" t="s">
        <v>1832</v>
      </c>
      <c r="B41" s="286">
        <f>'Sources and Uses Budget'!C41</f>
        <v>275000</v>
      </c>
      <c r="C41" s="287">
        <f>B41</f>
        <v>275000</v>
      </c>
      <c r="D41" s="287"/>
      <c r="E41" s="286">
        <f>'Sources and Uses Budget'!S41</f>
        <v>275000</v>
      </c>
      <c r="F41" s="287">
        <f>E41</f>
        <v>275000</v>
      </c>
      <c r="G41" s="287"/>
      <c r="H41" s="286">
        <f>'Sources and Uses Budget'!T41</f>
        <v>0</v>
      </c>
      <c r="I41" s="287"/>
      <c r="J41" s="287"/>
      <c r="K41" s="284"/>
    </row>
    <row r="42" spans="1:11" s="285" customFormat="1">
      <c r="A42" s="290" t="s">
        <v>1833</v>
      </c>
      <c r="B42" s="286">
        <f>'Sources and Uses Budget'!C42</f>
        <v>1731000</v>
      </c>
      <c r="C42" s="286">
        <f>SUM(C39:C41)</f>
        <v>1731000</v>
      </c>
      <c r="D42" s="286">
        <f>SUM(D39:D41)</f>
        <v>0</v>
      </c>
      <c r="E42" s="286">
        <f>'Sources and Uses Budget'!S42</f>
        <v>1731000</v>
      </c>
      <c r="F42" s="292">
        <f>SUM(F40:F41)</f>
        <v>1731000</v>
      </c>
      <c r="G42" s="292">
        <f>SUM(G40:G41)</f>
        <v>0</v>
      </c>
      <c r="H42" s="286">
        <f>'Sources and Uses Budget'!T42</f>
        <v>0</v>
      </c>
      <c r="I42" s="292">
        <f>SUM(I40:I41)</f>
        <v>0</v>
      </c>
      <c r="J42" s="292">
        <f>SUM(J40:J41)</f>
        <v>0</v>
      </c>
      <c r="K42" s="284"/>
    </row>
    <row r="43" spans="1:11" s="285" customFormat="1">
      <c r="A43" s="290" t="s">
        <v>1834</v>
      </c>
      <c r="B43" s="286">
        <f>'Sources and Uses Budget'!C43</f>
        <v>1275000</v>
      </c>
      <c r="C43" s="287">
        <f>B43</f>
        <v>1275000</v>
      </c>
      <c r="D43" s="287"/>
      <c r="E43" s="286">
        <f>'Sources and Uses Budget'!S43</f>
        <v>1275000</v>
      </c>
      <c r="F43" s="287">
        <f>E43</f>
        <v>1275000</v>
      </c>
      <c r="G43" s="287"/>
      <c r="H43" s="286">
        <f>'Sources and Uses Budget'!T43</f>
        <v>0</v>
      </c>
      <c r="I43" s="287"/>
      <c r="J43" s="287"/>
      <c r="K43" s="284"/>
    </row>
    <row r="44" spans="1:11" s="285" customFormat="1">
      <c r="A44" s="282" t="s">
        <v>1835</v>
      </c>
      <c r="B44" s="283"/>
      <c r="C44" s="283"/>
      <c r="D44" s="283"/>
      <c r="E44" s="283"/>
      <c r="F44" s="283"/>
      <c r="G44" s="283"/>
      <c r="H44" s="283"/>
      <c r="I44" s="283"/>
      <c r="J44" s="283"/>
      <c r="K44" s="284"/>
    </row>
    <row r="45" spans="1:11" s="285" customFormat="1">
      <c r="A45" s="289" t="s">
        <v>1836</v>
      </c>
      <c r="B45" s="286">
        <f>'Sources and Uses Budget'!C45</f>
        <v>13119000</v>
      </c>
      <c r="C45" s="287">
        <f>B45</f>
        <v>13119000</v>
      </c>
      <c r="D45" s="287"/>
      <c r="E45" s="286">
        <f>'Sources and Uses Budget'!S45</f>
        <v>13119000</v>
      </c>
      <c r="F45" s="287">
        <f>E45</f>
        <v>13119000</v>
      </c>
      <c r="G45" s="287"/>
      <c r="H45" s="286">
        <f>'Sources and Uses Budget'!T45</f>
        <v>0</v>
      </c>
      <c r="I45" s="287"/>
      <c r="J45" s="287"/>
      <c r="K45" s="284"/>
    </row>
    <row r="46" spans="1:11" s="285" customFormat="1">
      <c r="A46" s="289" t="s">
        <v>1837</v>
      </c>
      <c r="B46" s="286">
        <f>'Sources and Uses Budget'!C46</f>
        <v>1030000</v>
      </c>
      <c r="C46" s="287">
        <f t="shared" ref="C46:C53" si="3">B46</f>
        <v>1030000</v>
      </c>
      <c r="D46" s="287"/>
      <c r="E46" s="286">
        <f>'Sources and Uses Budget'!S46</f>
        <v>1030000</v>
      </c>
      <c r="F46" s="287">
        <f t="shared" ref="F46:F53" si="4">E46</f>
        <v>1030000</v>
      </c>
      <c r="G46" s="287"/>
      <c r="H46" s="286">
        <f>'Sources and Uses Budget'!T46</f>
        <v>0</v>
      </c>
      <c r="I46" s="287"/>
      <c r="J46" s="287"/>
      <c r="K46" s="284"/>
    </row>
    <row r="47" spans="1:11" s="285" customFormat="1" ht="12" customHeight="1">
      <c r="A47" s="289" t="s">
        <v>1838</v>
      </c>
      <c r="B47" s="286">
        <f>'Sources and Uses Budget'!C47</f>
        <v>25000</v>
      </c>
      <c r="C47" s="287">
        <f t="shared" si="3"/>
        <v>25000</v>
      </c>
      <c r="D47" s="287"/>
      <c r="E47" s="286">
        <f>'Sources and Uses Budget'!S47</f>
        <v>25000</v>
      </c>
      <c r="F47" s="287">
        <f t="shared" si="4"/>
        <v>25000</v>
      </c>
      <c r="G47" s="287"/>
      <c r="H47" s="286">
        <f>'Sources and Uses Budget'!T47</f>
        <v>0</v>
      </c>
      <c r="I47" s="287"/>
      <c r="J47" s="287"/>
      <c r="K47" s="284"/>
    </row>
    <row r="48" spans="1:11" s="285" customFormat="1">
      <c r="A48" s="289" t="s">
        <v>1839</v>
      </c>
      <c r="B48" s="286">
        <f>'Sources and Uses Budget'!C48</f>
        <v>75000</v>
      </c>
      <c r="C48" s="287">
        <f t="shared" si="3"/>
        <v>75000</v>
      </c>
      <c r="D48" s="287"/>
      <c r="E48" s="286">
        <f>'Sources and Uses Budget'!S48</f>
        <v>75000</v>
      </c>
      <c r="F48" s="287">
        <f t="shared" si="4"/>
        <v>75000</v>
      </c>
      <c r="G48" s="287"/>
      <c r="H48" s="286">
        <f>'Sources and Uses Budget'!T48</f>
        <v>0</v>
      </c>
      <c r="I48" s="287"/>
      <c r="J48" s="287"/>
      <c r="K48" s="284"/>
    </row>
    <row r="49" spans="1:11" s="285" customFormat="1">
      <c r="A49" s="208" t="s">
        <v>1840</v>
      </c>
      <c r="B49" s="286">
        <f>'Sources and Uses Budget'!C49</f>
        <v>775000</v>
      </c>
      <c r="C49" s="287">
        <f t="shared" si="3"/>
        <v>775000</v>
      </c>
      <c r="D49" s="287"/>
      <c r="E49" s="286">
        <f>'Sources and Uses Budget'!S49</f>
        <v>775000</v>
      </c>
      <c r="F49" s="287">
        <f t="shared" si="4"/>
        <v>775000</v>
      </c>
      <c r="G49" s="287"/>
      <c r="H49" s="286">
        <f>'Sources and Uses Budget'!T49</f>
        <v>0</v>
      </c>
      <c r="I49" s="287"/>
      <c r="J49" s="287"/>
      <c r="K49" s="284"/>
    </row>
    <row r="50" spans="1:11" s="285" customFormat="1">
      <c r="A50" s="289" t="s">
        <v>1841</v>
      </c>
      <c r="B50" s="286">
        <f>'Sources and Uses Budget'!C50</f>
        <v>165000</v>
      </c>
      <c r="C50" s="287">
        <f t="shared" si="3"/>
        <v>165000</v>
      </c>
      <c r="D50" s="287"/>
      <c r="E50" s="286">
        <f>'Sources and Uses Budget'!S50</f>
        <v>165000</v>
      </c>
      <c r="F50" s="287">
        <f t="shared" si="4"/>
        <v>165000</v>
      </c>
      <c r="G50" s="287"/>
      <c r="H50" s="286">
        <f>'Sources and Uses Budget'!T50</f>
        <v>0</v>
      </c>
      <c r="I50" s="287"/>
      <c r="J50" s="287"/>
      <c r="K50" s="284"/>
    </row>
    <row r="51" spans="1:11" s="285" customFormat="1">
      <c r="A51" s="289" t="s">
        <v>1842</v>
      </c>
      <c r="B51" s="286">
        <f>'Sources and Uses Budget'!C51</f>
        <v>115000</v>
      </c>
      <c r="C51" s="287">
        <f t="shared" si="3"/>
        <v>115000</v>
      </c>
      <c r="D51" s="287"/>
      <c r="E51" s="286">
        <f>'Sources and Uses Budget'!S51</f>
        <v>115000</v>
      </c>
      <c r="F51" s="287">
        <f t="shared" si="4"/>
        <v>115000</v>
      </c>
      <c r="G51" s="287"/>
      <c r="H51" s="286">
        <f>'Sources and Uses Budget'!T51</f>
        <v>0</v>
      </c>
      <c r="I51" s="287"/>
      <c r="J51" s="287"/>
      <c r="K51" s="284"/>
    </row>
    <row r="52" spans="1:11" s="285" customFormat="1">
      <c r="A52" s="289" t="s">
        <v>1843</v>
      </c>
      <c r="B52" s="286">
        <f>'Sources and Uses Budget'!C52</f>
        <v>615000</v>
      </c>
      <c r="C52" s="287">
        <f t="shared" si="3"/>
        <v>615000</v>
      </c>
      <c r="D52" s="287"/>
      <c r="E52" s="286">
        <f>'Sources and Uses Budget'!S52</f>
        <v>615000</v>
      </c>
      <c r="F52" s="287">
        <f t="shared" si="4"/>
        <v>615000</v>
      </c>
      <c r="G52" s="287"/>
      <c r="H52" s="286">
        <f>'Sources and Uses Budget'!T52</f>
        <v>0</v>
      </c>
      <c r="I52" s="287"/>
      <c r="J52" s="287"/>
      <c r="K52" s="284"/>
    </row>
    <row r="53" spans="1:11" s="285" customFormat="1">
      <c r="A53" s="289" t="str">
        <f>'Sources and Uses Budget'!$A53</f>
        <v>Bridge Loan Interest</v>
      </c>
      <c r="B53" s="286">
        <f>'Sources and Uses Budget'!C53</f>
        <v>3136452</v>
      </c>
      <c r="C53" s="287">
        <f t="shared" si="3"/>
        <v>3136452</v>
      </c>
      <c r="D53" s="287"/>
      <c r="E53" s="286">
        <f>'Sources and Uses Budget'!S53</f>
        <v>3136452</v>
      </c>
      <c r="F53" s="287">
        <f t="shared" si="4"/>
        <v>3136452</v>
      </c>
      <c r="G53" s="287"/>
      <c r="H53" s="286">
        <f>'Sources and Uses Budget'!T53</f>
        <v>0</v>
      </c>
      <c r="I53" s="287"/>
      <c r="J53" s="287"/>
      <c r="K53" s="284"/>
    </row>
    <row r="54" spans="1:11" s="294" customFormat="1">
      <c r="A54" s="290" t="s">
        <v>1845</v>
      </c>
      <c r="B54" s="286">
        <f>'Sources and Uses Budget'!C54</f>
        <v>19055452</v>
      </c>
      <c r="C54" s="292">
        <f>SUM(C45:C53)</f>
        <v>19055452</v>
      </c>
      <c r="D54" s="292">
        <f>SUM(D45:D53)</f>
        <v>0</v>
      </c>
      <c r="E54" s="286">
        <f>'Sources and Uses Budget'!S54</f>
        <v>19055452</v>
      </c>
      <c r="F54" s="292">
        <f>SUM(F45:F53)</f>
        <v>19055452</v>
      </c>
      <c r="G54" s="292">
        <f>SUM(G45:G53)</f>
        <v>0</v>
      </c>
      <c r="H54" s="286">
        <f>'Sources and Uses Budget'!T54</f>
        <v>0</v>
      </c>
      <c r="I54" s="292">
        <f>SUM(I45:I53)</f>
        <v>0</v>
      </c>
      <c r="J54" s="292">
        <f>SUM(J45:J53)</f>
        <v>0</v>
      </c>
      <c r="K54" s="293"/>
    </row>
    <row r="55" spans="1:11" s="285" customFormat="1">
      <c r="A55" s="282" t="s">
        <v>1421</v>
      </c>
      <c r="B55" s="283"/>
      <c r="C55" s="283"/>
      <c r="D55" s="283"/>
      <c r="E55" s="283"/>
      <c r="F55" s="283"/>
      <c r="G55" s="283"/>
      <c r="H55" s="283"/>
      <c r="I55" s="283"/>
      <c r="J55" s="283"/>
      <c r="K55" s="284"/>
    </row>
    <row r="56" spans="1:11" s="285" customFormat="1">
      <c r="A56" s="289" t="s">
        <v>1846</v>
      </c>
      <c r="B56" s="286">
        <f>'Sources and Uses Budget'!C56</f>
        <v>712908</v>
      </c>
      <c r="C56" s="287">
        <f>B56</f>
        <v>712908</v>
      </c>
      <c r="D56" s="287"/>
      <c r="E56" s="288"/>
      <c r="F56" s="288"/>
      <c r="G56" s="288"/>
      <c r="H56" s="288"/>
      <c r="I56" s="288"/>
      <c r="J56" s="288"/>
      <c r="K56" s="284"/>
    </row>
    <row r="57" spans="1:11" s="285" customFormat="1" ht="12" customHeight="1">
      <c r="A57" s="289" t="s">
        <v>1838</v>
      </c>
      <c r="B57" s="286">
        <f>'Sources and Uses Budget'!C57</f>
        <v>15000</v>
      </c>
      <c r="C57" s="287">
        <f t="shared" ref="C57:C61" si="5">B57</f>
        <v>15000</v>
      </c>
      <c r="D57" s="287"/>
      <c r="E57" s="288"/>
      <c r="F57" s="288"/>
      <c r="G57" s="288"/>
      <c r="H57" s="288"/>
      <c r="I57" s="288"/>
      <c r="J57" s="288"/>
      <c r="K57" s="284"/>
    </row>
    <row r="58" spans="1:11" s="285" customFormat="1">
      <c r="A58" s="289" t="s">
        <v>1841</v>
      </c>
      <c r="B58" s="286">
        <f>'Sources and Uses Budget'!C58</f>
        <v>27500</v>
      </c>
      <c r="C58" s="287">
        <f t="shared" si="5"/>
        <v>27500</v>
      </c>
      <c r="D58" s="287"/>
      <c r="E58" s="288"/>
      <c r="F58" s="288"/>
      <c r="G58" s="288"/>
      <c r="H58" s="288"/>
      <c r="I58" s="288"/>
      <c r="J58" s="288"/>
      <c r="K58" s="284"/>
    </row>
    <row r="59" spans="1:11" s="285" customFormat="1">
      <c r="A59" s="289" t="s">
        <v>1842</v>
      </c>
      <c r="B59" s="286">
        <f>'Sources and Uses Budget'!C59</f>
        <v>0</v>
      </c>
      <c r="C59" s="287">
        <f t="shared" si="5"/>
        <v>0</v>
      </c>
      <c r="D59" s="287"/>
      <c r="E59" s="288"/>
      <c r="F59" s="288"/>
      <c r="G59" s="288"/>
      <c r="H59" s="288"/>
      <c r="I59" s="288"/>
      <c r="J59" s="288"/>
      <c r="K59" s="284"/>
    </row>
    <row r="60" spans="1:11" s="285" customFormat="1">
      <c r="A60" s="289" t="s">
        <v>1843</v>
      </c>
      <c r="B60" s="286">
        <f>'Sources and Uses Budget'!C60</f>
        <v>0</v>
      </c>
      <c r="C60" s="287">
        <f t="shared" si="5"/>
        <v>0</v>
      </c>
      <c r="D60" s="287"/>
      <c r="E60" s="288"/>
      <c r="F60" s="288"/>
      <c r="G60" s="288"/>
      <c r="H60" s="288"/>
      <c r="I60" s="288"/>
      <c r="J60" s="288"/>
      <c r="K60" s="284"/>
    </row>
    <row r="61" spans="1:11" s="285" customFormat="1">
      <c r="A61" s="289" t="str">
        <f>'Sources and Uses Budget'!$A61</f>
        <v>Other: (Specify)</v>
      </c>
      <c r="B61" s="286">
        <f>'Sources and Uses Budget'!C61</f>
        <v>0</v>
      </c>
      <c r="C61" s="287">
        <f t="shared" si="5"/>
        <v>0</v>
      </c>
      <c r="D61" s="287"/>
      <c r="E61" s="288"/>
      <c r="F61" s="288"/>
      <c r="G61" s="288"/>
      <c r="H61" s="288"/>
      <c r="I61" s="288"/>
      <c r="J61" s="288"/>
      <c r="K61" s="284"/>
    </row>
    <row r="62" spans="1:11" s="285" customFormat="1" ht="13.7" customHeight="1">
      <c r="A62" s="290" t="s">
        <v>1847</v>
      </c>
      <c r="B62" s="286">
        <f>'Sources and Uses Budget'!C62</f>
        <v>755408</v>
      </c>
      <c r="C62" s="286">
        <f>SUM(C56:C61)</f>
        <v>755408</v>
      </c>
      <c r="D62" s="286">
        <f>SUM(D56:D61)</f>
        <v>0</v>
      </c>
      <c r="E62" s="288"/>
      <c r="F62" s="288"/>
      <c r="G62" s="288"/>
      <c r="H62" s="288"/>
      <c r="I62" s="288"/>
      <c r="J62" s="288"/>
      <c r="K62" s="284"/>
    </row>
    <row r="63" spans="1:11" s="285" customFormat="1">
      <c r="A63" s="295" t="s">
        <v>1848</v>
      </c>
      <c r="B63" s="286">
        <f>'Sources and Uses Budget'!C63</f>
        <v>111658284.8272</v>
      </c>
      <c r="C63" s="286">
        <f>SUM(C8+C11+C13+C14+C15+C26+C27+C38+C42+C43+C54+C62)</f>
        <v>111658284.8272</v>
      </c>
      <c r="D63" s="286">
        <f>SUM(D8+D11+D13+D14+D15+D26+D27+D38+D42+D43+D54+D62)</f>
        <v>0</v>
      </c>
      <c r="E63" s="286">
        <f>'Sources and Uses Budget'!S63</f>
        <v>100843876.8272</v>
      </c>
      <c r="F63" s="286">
        <f>SUM(F10+F13+F14+F15+F26+F27+F38+F42+F43+F54)</f>
        <v>100843876.8272</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1849</v>
      </c>
      <c r="B64" s="283"/>
      <c r="C64" s="283"/>
      <c r="D64" s="283"/>
      <c r="E64" s="283"/>
      <c r="F64" s="283"/>
      <c r="G64" s="283"/>
      <c r="H64" s="283"/>
      <c r="I64" s="283"/>
      <c r="J64" s="283"/>
      <c r="K64" s="284"/>
    </row>
    <row r="65" spans="1:11" s="285" customFormat="1">
      <c r="A65" s="208" t="s">
        <v>1850</v>
      </c>
      <c r="B65" s="286">
        <f>'Sources and Uses Budget'!C65</f>
        <v>65000</v>
      </c>
      <c r="C65" s="287">
        <f>B65</f>
        <v>65000</v>
      </c>
      <c r="D65" s="287"/>
      <c r="E65" s="286">
        <f>'Sources and Uses Budget'!S65</f>
        <v>65000</v>
      </c>
      <c r="F65" s="287">
        <f>E65</f>
        <v>65000</v>
      </c>
      <c r="G65" s="287"/>
      <c r="H65" s="286">
        <f>'Sources and Uses Budget'!T65</f>
        <v>0</v>
      </c>
      <c r="I65" s="287"/>
      <c r="J65" s="287"/>
      <c r="K65" s="284"/>
    </row>
    <row r="66" spans="1:11" s="285" customFormat="1" ht="24">
      <c r="A66" s="208" t="s">
        <v>1851</v>
      </c>
      <c r="B66" s="286">
        <f>'Sources and Uses Budget'!C66</f>
        <v>75000</v>
      </c>
      <c r="C66" s="287">
        <f t="shared" ref="C66:C69" si="6">B66</f>
        <v>75000</v>
      </c>
      <c r="D66" s="287"/>
      <c r="E66" s="286">
        <f>'Sources and Uses Budget'!S66</f>
        <v>75000</v>
      </c>
      <c r="F66" s="287">
        <f t="shared" ref="F66:F69" si="7">E66</f>
        <v>75000</v>
      </c>
      <c r="G66" s="287"/>
      <c r="H66" s="286">
        <f>'Sources and Uses Budget'!T66</f>
        <v>0</v>
      </c>
      <c r="I66" s="287"/>
      <c r="J66" s="287"/>
      <c r="K66" s="284"/>
    </row>
    <row r="67" spans="1:11" s="285" customFormat="1" ht="24">
      <c r="A67" s="208" t="s">
        <v>1852</v>
      </c>
      <c r="B67" s="286">
        <f>'Sources and Uses Budget'!C67</f>
        <v>135000</v>
      </c>
      <c r="C67" s="287">
        <f t="shared" si="6"/>
        <v>135000</v>
      </c>
      <c r="D67" s="287"/>
      <c r="E67" s="286">
        <f>'Sources and Uses Budget'!S67</f>
        <v>135000</v>
      </c>
      <c r="F67" s="287">
        <f t="shared" si="7"/>
        <v>135000</v>
      </c>
      <c r="G67" s="287"/>
      <c r="H67" s="286">
        <f>'Sources and Uses Budget'!T67</f>
        <v>0</v>
      </c>
      <c r="I67" s="287"/>
      <c r="J67" s="287"/>
      <c r="K67" s="284"/>
    </row>
    <row r="68" spans="1:11" s="285" customFormat="1">
      <c r="A68" s="208" t="s">
        <v>1853</v>
      </c>
      <c r="B68" s="286">
        <f>'Sources and Uses Budget'!C68</f>
        <v>0</v>
      </c>
      <c r="C68" s="287">
        <f t="shared" si="6"/>
        <v>0</v>
      </c>
      <c r="D68" s="287"/>
      <c r="E68" s="286">
        <f>'Sources and Uses Budget'!S68</f>
        <v>0</v>
      </c>
      <c r="F68" s="287">
        <f t="shared" si="7"/>
        <v>0</v>
      </c>
      <c r="G68" s="287"/>
      <c r="H68" s="286">
        <f>'Sources and Uses Budget'!T68</f>
        <v>0</v>
      </c>
      <c r="I68" s="287"/>
      <c r="J68" s="287"/>
      <c r="K68" s="284"/>
    </row>
    <row r="69" spans="1:11" s="285" customFormat="1">
      <c r="A69" s="289" t="str">
        <f>'Sources and Uses Budget'!$A69</f>
        <v>Mgmt Lease up review Fee</v>
      </c>
      <c r="B69" s="286">
        <f>'Sources and Uses Budget'!C69</f>
        <v>15000</v>
      </c>
      <c r="C69" s="287">
        <f t="shared" si="6"/>
        <v>15000</v>
      </c>
      <c r="D69" s="287"/>
      <c r="E69" s="286">
        <f>'Sources and Uses Budget'!S69</f>
        <v>15000</v>
      </c>
      <c r="F69" s="287">
        <f t="shared" si="7"/>
        <v>15000</v>
      </c>
      <c r="G69" s="287"/>
      <c r="H69" s="286">
        <f>'Sources and Uses Budget'!T69</f>
        <v>0</v>
      </c>
      <c r="I69" s="287"/>
      <c r="J69" s="287"/>
      <c r="K69" s="284"/>
    </row>
    <row r="70" spans="1:11" s="285" customFormat="1">
      <c r="A70" s="290" t="s">
        <v>1932</v>
      </c>
      <c r="B70" s="286">
        <f>'Sources and Uses Budget'!C70</f>
        <v>290000</v>
      </c>
      <c r="C70" s="286">
        <f>SUM(C64:C69)</f>
        <v>290000</v>
      </c>
      <c r="D70" s="286">
        <f>SUM(D64:D69)</f>
        <v>0</v>
      </c>
      <c r="E70" s="286">
        <f>'Sources and Uses Budget'!S70</f>
        <v>290000</v>
      </c>
      <c r="F70" s="292">
        <f>SUM(F65:F69)</f>
        <v>290000</v>
      </c>
      <c r="G70" s="292">
        <f>SUM(G65:G69)</f>
        <v>0</v>
      </c>
      <c r="H70" s="286">
        <f>'Sources and Uses Budget'!T70</f>
        <v>0</v>
      </c>
      <c r="I70" s="292">
        <f>SUM(I65:I69)</f>
        <v>0</v>
      </c>
      <c r="J70" s="292">
        <f>SUM(J65:J69)</f>
        <v>0</v>
      </c>
      <c r="K70" s="284"/>
    </row>
    <row r="71" spans="1:11" s="285" customFormat="1">
      <c r="A71" s="282" t="s">
        <v>1856</v>
      </c>
      <c r="B71" s="283"/>
      <c r="C71" s="283"/>
      <c r="D71" s="283"/>
      <c r="E71" s="283"/>
      <c r="F71" s="283"/>
      <c r="G71" s="283"/>
      <c r="H71" s="283"/>
      <c r="I71" s="283"/>
      <c r="J71" s="283"/>
      <c r="K71" s="284"/>
    </row>
    <row r="72" spans="1:11" s="285" customFormat="1">
      <c r="A72" s="289" t="s">
        <v>1857</v>
      </c>
      <c r="B72" s="286">
        <f>'Sources and Uses Budget'!C72</f>
        <v>0</v>
      </c>
      <c r="C72" s="287"/>
      <c r="D72" s="287"/>
      <c r="E72" s="288"/>
      <c r="F72" s="288"/>
      <c r="G72" s="288"/>
      <c r="H72" s="288"/>
      <c r="I72" s="288"/>
      <c r="J72" s="288"/>
      <c r="K72" s="284"/>
    </row>
    <row r="73" spans="1:11" s="285" customFormat="1">
      <c r="A73" s="289" t="s">
        <v>1858</v>
      </c>
      <c r="B73" s="286">
        <f>'Sources and Uses Budget'!C73</f>
        <v>0</v>
      </c>
      <c r="C73" s="287"/>
      <c r="D73" s="287"/>
      <c r="E73" s="288"/>
      <c r="F73" s="288"/>
      <c r="G73" s="288"/>
      <c r="H73" s="288"/>
      <c r="I73" s="288"/>
      <c r="J73" s="288"/>
      <c r="K73" s="284"/>
    </row>
    <row r="74" spans="1:11" s="285" customFormat="1">
      <c r="A74" s="291" t="s">
        <v>1859</v>
      </c>
      <c r="B74" s="286">
        <f>'Sources and Uses Budget'!C74</f>
        <v>0</v>
      </c>
      <c r="C74" s="287"/>
      <c r="D74" s="287"/>
      <c r="E74" s="288"/>
      <c r="F74" s="288"/>
      <c r="G74" s="288"/>
      <c r="H74" s="288"/>
      <c r="I74" s="288"/>
      <c r="J74" s="288"/>
      <c r="K74" s="284"/>
    </row>
    <row r="75" spans="1:11" s="285" customFormat="1">
      <c r="A75" s="289" t="s">
        <v>1860</v>
      </c>
      <c r="B75" s="286">
        <f>'Sources and Uses Budget'!C75</f>
        <v>1450000</v>
      </c>
      <c r="C75" s="287">
        <f>B75</f>
        <v>1450000</v>
      </c>
      <c r="D75" s="287"/>
      <c r="E75" s="288"/>
      <c r="F75" s="288"/>
      <c r="G75" s="288"/>
      <c r="H75" s="288"/>
      <c r="I75" s="288"/>
      <c r="J75" s="288"/>
      <c r="K75" s="284"/>
    </row>
    <row r="76" spans="1:11" s="285" customFormat="1" ht="24">
      <c r="A76" s="289" t="str">
        <f>'Sources and Uses Budget'!$A76</f>
        <v>6-Mo Sec-8 Voucher Transitional Reserve</v>
      </c>
      <c r="B76" s="286">
        <f>'Sources and Uses Budget'!C76</f>
        <v>2000000</v>
      </c>
      <c r="C76" s="287">
        <f>B76</f>
        <v>2000000</v>
      </c>
      <c r="D76" s="287"/>
      <c r="E76" s="288"/>
      <c r="F76" s="288"/>
      <c r="G76" s="288"/>
      <c r="H76" s="288"/>
      <c r="I76" s="288"/>
      <c r="J76" s="288"/>
      <c r="K76" s="284"/>
    </row>
    <row r="77" spans="1:11" s="285" customFormat="1">
      <c r="A77" s="290" t="s">
        <v>1862</v>
      </c>
      <c r="B77" s="286">
        <f>'Sources and Uses Budget'!C77</f>
        <v>3450000</v>
      </c>
      <c r="C77" s="286">
        <f>SUM(C72:C76)</f>
        <v>3450000</v>
      </c>
      <c r="D77" s="286">
        <f>SUM(D72:D76)</f>
        <v>0</v>
      </c>
      <c r="E77" s="288"/>
      <c r="F77" s="288"/>
      <c r="G77" s="288"/>
      <c r="H77" s="288"/>
      <c r="I77" s="288"/>
      <c r="J77" s="288"/>
      <c r="K77" s="284"/>
    </row>
    <row r="78" spans="1:11" s="285" customFormat="1">
      <c r="A78" s="282" t="s">
        <v>1863</v>
      </c>
      <c r="B78" s="283"/>
      <c r="C78" s="283"/>
      <c r="D78" s="283"/>
      <c r="E78" s="283"/>
      <c r="F78" s="283"/>
      <c r="G78" s="283"/>
      <c r="H78" s="283"/>
      <c r="I78" s="283"/>
      <c r="J78" s="283"/>
      <c r="K78" s="284"/>
    </row>
    <row r="79" spans="1:11" s="285" customFormat="1">
      <c r="A79" s="289" t="s">
        <v>1864</v>
      </c>
      <c r="B79" s="286">
        <f>'Sources and Uses Budget'!C79</f>
        <v>3864871.2413599999</v>
      </c>
      <c r="C79" s="287">
        <f>B79</f>
        <v>3864871.2413599999</v>
      </c>
      <c r="D79" s="287"/>
      <c r="E79" s="286">
        <f>'Sources and Uses Budget'!S79</f>
        <v>3864871.2413599999</v>
      </c>
      <c r="F79" s="287">
        <f>E79</f>
        <v>3864871.2413599999</v>
      </c>
      <c r="G79" s="287"/>
      <c r="H79" s="286">
        <f>'Sources and Uses Budget'!T79</f>
        <v>0</v>
      </c>
      <c r="I79" s="287"/>
      <c r="J79" s="287"/>
      <c r="K79" s="284"/>
    </row>
    <row r="80" spans="1:11" s="285" customFormat="1">
      <c r="A80" s="289" t="s">
        <v>1865</v>
      </c>
      <c r="B80" s="286">
        <f>'Sources and Uses Budget'!C80</f>
        <v>1250000</v>
      </c>
      <c r="C80" s="287">
        <f>B80</f>
        <v>1250000</v>
      </c>
      <c r="D80" s="287"/>
      <c r="E80" s="286">
        <f>'Sources and Uses Budget'!S80</f>
        <v>1250000</v>
      </c>
      <c r="F80" s="287">
        <f>E80</f>
        <v>1250000</v>
      </c>
      <c r="G80" s="287"/>
      <c r="H80" s="286">
        <f>'Sources and Uses Budget'!T80</f>
        <v>0</v>
      </c>
      <c r="I80" s="287"/>
      <c r="J80" s="287"/>
      <c r="K80" s="284"/>
    </row>
    <row r="81" spans="1:11" s="285" customFormat="1">
      <c r="A81" s="290" t="s">
        <v>1866</v>
      </c>
      <c r="B81" s="286">
        <f>'Sources and Uses Budget'!C81</f>
        <v>5114871.2413599994</v>
      </c>
      <c r="C81" s="286">
        <f>SUM(C79:C80)</f>
        <v>5114871.2413599994</v>
      </c>
      <c r="D81" s="286">
        <f>SUM(D79:D80)</f>
        <v>0</v>
      </c>
      <c r="E81" s="286">
        <f>'Sources and Uses Budget'!S81</f>
        <v>5114871.2413599994</v>
      </c>
      <c r="F81" s="286">
        <f>SUM(F79:F80)</f>
        <v>5114871.2413599994</v>
      </c>
      <c r="G81" s="286">
        <f>SUM(G79:G80)</f>
        <v>0</v>
      </c>
      <c r="H81" s="286">
        <f>'Sources and Uses Budget'!T81</f>
        <v>0</v>
      </c>
      <c r="I81" s="286">
        <f>SUM(I79:I80)</f>
        <v>0</v>
      </c>
      <c r="J81" s="286">
        <f>SUM(J79:J80)</f>
        <v>0</v>
      </c>
      <c r="K81" s="284"/>
    </row>
    <row r="82" spans="1:11" s="285" customFormat="1">
      <c r="A82" s="282" t="s">
        <v>1867</v>
      </c>
      <c r="B82" s="283"/>
      <c r="C82" s="283"/>
      <c r="D82" s="283"/>
      <c r="E82" s="283"/>
      <c r="F82" s="283"/>
      <c r="G82" s="283"/>
      <c r="H82" s="283"/>
      <c r="I82" s="283"/>
      <c r="J82" s="283"/>
      <c r="K82" s="284"/>
    </row>
    <row r="83" spans="1:11" s="285" customFormat="1" ht="13.7" customHeight="1">
      <c r="A83" s="208" t="s">
        <v>1868</v>
      </c>
      <c r="B83" s="286">
        <f>'Sources and Uses Budget'!C83</f>
        <v>194340</v>
      </c>
      <c r="C83" s="287">
        <f>B83</f>
        <v>194340</v>
      </c>
      <c r="D83" s="287"/>
      <c r="E83" s="288"/>
      <c r="F83" s="288"/>
      <c r="G83" s="288"/>
      <c r="H83" s="288"/>
      <c r="I83" s="288"/>
      <c r="J83" s="288"/>
      <c r="K83" s="284"/>
    </row>
    <row r="84" spans="1:11" s="285" customFormat="1">
      <c r="A84" s="208" t="s">
        <v>1869</v>
      </c>
      <c r="B84" s="286">
        <f>'Sources and Uses Budget'!C84</f>
        <v>125000</v>
      </c>
      <c r="C84" s="287">
        <f t="shared" ref="C84:C95" si="8">B84</f>
        <v>125000</v>
      </c>
      <c r="D84" s="287"/>
      <c r="E84" s="286">
        <f>'Sources and Uses Budget'!S84</f>
        <v>125000</v>
      </c>
      <c r="F84" s="287">
        <f>E84</f>
        <v>125000</v>
      </c>
      <c r="G84" s="287"/>
      <c r="H84" s="286">
        <f>'Sources and Uses Budget'!T84</f>
        <v>0</v>
      </c>
      <c r="I84" s="287"/>
      <c r="J84" s="287"/>
      <c r="K84" s="284"/>
    </row>
    <row r="85" spans="1:11" s="285" customFormat="1">
      <c r="A85" s="208" t="s">
        <v>1870</v>
      </c>
      <c r="B85" s="286">
        <f>'Sources and Uses Budget'!C85</f>
        <v>745000</v>
      </c>
      <c r="C85" s="287">
        <f t="shared" si="8"/>
        <v>745000</v>
      </c>
      <c r="D85" s="287"/>
      <c r="E85" s="286">
        <f>'Sources and Uses Budget'!S85</f>
        <v>745000</v>
      </c>
      <c r="F85" s="287">
        <f t="shared" ref="F85:F87" si="9">E85</f>
        <v>745000</v>
      </c>
      <c r="G85" s="287"/>
      <c r="H85" s="286">
        <f>'Sources and Uses Budget'!T85</f>
        <v>0</v>
      </c>
      <c r="I85" s="287"/>
      <c r="J85" s="287"/>
      <c r="K85" s="284"/>
    </row>
    <row r="86" spans="1:11" s="285" customFormat="1">
      <c r="A86" s="208" t="s">
        <v>1871</v>
      </c>
      <c r="B86" s="286">
        <f>'Sources and Uses Budget'!C86</f>
        <v>2746531</v>
      </c>
      <c r="C86" s="287">
        <f t="shared" si="8"/>
        <v>2746531</v>
      </c>
      <c r="D86" s="287"/>
      <c r="E86" s="286">
        <f>'Sources and Uses Budget'!S86</f>
        <v>2746531</v>
      </c>
      <c r="F86" s="287">
        <f t="shared" si="9"/>
        <v>2746531</v>
      </c>
      <c r="G86" s="287"/>
      <c r="H86" s="286">
        <f>'Sources and Uses Budget'!T86</f>
        <v>0</v>
      </c>
      <c r="I86" s="287"/>
      <c r="J86" s="287"/>
      <c r="K86" s="284"/>
    </row>
    <row r="87" spans="1:11" s="285" customFormat="1">
      <c r="A87" s="208" t="s">
        <v>1872</v>
      </c>
      <c r="B87" s="286">
        <f>'Sources and Uses Budget'!C87</f>
        <v>1135000</v>
      </c>
      <c r="C87" s="287">
        <f t="shared" si="8"/>
        <v>1135000</v>
      </c>
      <c r="D87" s="287"/>
      <c r="E87" s="286">
        <f>'Sources and Uses Budget'!S87</f>
        <v>1135000</v>
      </c>
      <c r="F87" s="287">
        <f t="shared" si="9"/>
        <v>1135000</v>
      </c>
      <c r="G87" s="287"/>
      <c r="H87" s="286">
        <f>'Sources and Uses Budget'!T87</f>
        <v>0</v>
      </c>
      <c r="I87" s="287"/>
      <c r="J87" s="287"/>
      <c r="K87" s="284"/>
    </row>
    <row r="88" spans="1:11" s="285" customFormat="1">
      <c r="A88" s="208" t="s">
        <v>1873</v>
      </c>
      <c r="B88" s="286">
        <f>'Sources and Uses Budget'!C88</f>
        <v>35000</v>
      </c>
      <c r="C88" s="287">
        <f t="shared" si="8"/>
        <v>35000</v>
      </c>
      <c r="D88" s="287"/>
      <c r="E88" s="288"/>
      <c r="F88" s="288"/>
      <c r="G88" s="288"/>
      <c r="H88" s="288"/>
      <c r="I88" s="288"/>
      <c r="J88" s="288"/>
      <c r="K88" s="284"/>
    </row>
    <row r="89" spans="1:11" s="285" customFormat="1">
      <c r="A89" s="208" t="s">
        <v>1874</v>
      </c>
      <c r="B89" s="286">
        <f>'Sources and Uses Budget'!C89</f>
        <v>1329500</v>
      </c>
      <c r="C89" s="287">
        <f t="shared" si="8"/>
        <v>1329500</v>
      </c>
      <c r="D89" s="287"/>
      <c r="E89" s="286">
        <f>'Sources and Uses Budget'!S89</f>
        <v>1329500</v>
      </c>
      <c r="F89" s="287">
        <f>E89</f>
        <v>1329500</v>
      </c>
      <c r="G89" s="287"/>
      <c r="H89" s="286">
        <f>'Sources and Uses Budget'!T89</f>
        <v>0</v>
      </c>
      <c r="I89" s="287"/>
      <c r="J89" s="287"/>
      <c r="K89" s="284"/>
    </row>
    <row r="90" spans="1:11" s="285" customFormat="1">
      <c r="A90" s="208" t="s">
        <v>1875</v>
      </c>
      <c r="B90" s="286">
        <f>'Sources and Uses Budget'!C90</f>
        <v>8500</v>
      </c>
      <c r="C90" s="287">
        <f t="shared" si="8"/>
        <v>8500</v>
      </c>
      <c r="D90" s="287"/>
      <c r="E90" s="286">
        <f>'Sources and Uses Budget'!S90</f>
        <v>8500</v>
      </c>
      <c r="F90" s="287">
        <f t="shared" ref="F90:F95" si="10">E90</f>
        <v>8500</v>
      </c>
      <c r="G90" s="287"/>
      <c r="H90" s="286">
        <f>'Sources and Uses Budget'!T90</f>
        <v>0</v>
      </c>
      <c r="I90" s="287"/>
      <c r="J90" s="287"/>
      <c r="K90" s="284"/>
    </row>
    <row r="91" spans="1:11" s="285" customFormat="1">
      <c r="A91" s="434" t="s">
        <v>1876</v>
      </c>
      <c r="B91" s="286">
        <f>'Sources and Uses Budget'!C91</f>
        <v>75000</v>
      </c>
      <c r="C91" s="287">
        <f t="shared" si="8"/>
        <v>75000</v>
      </c>
      <c r="D91" s="287"/>
      <c r="E91" s="286">
        <f>'Sources and Uses Budget'!S91</f>
        <v>75000</v>
      </c>
      <c r="F91" s="287">
        <f t="shared" si="10"/>
        <v>75000</v>
      </c>
      <c r="G91" s="287"/>
      <c r="H91" s="286">
        <f>'Sources and Uses Budget'!T91</f>
        <v>0</v>
      </c>
      <c r="I91" s="287"/>
      <c r="J91" s="287"/>
      <c r="K91" s="284"/>
    </row>
    <row r="92" spans="1:11" s="285" customFormat="1">
      <c r="A92" s="434" t="s">
        <v>1877</v>
      </c>
      <c r="B92" s="286">
        <f>'Sources and Uses Budget'!C92</f>
        <v>18500</v>
      </c>
      <c r="C92" s="287">
        <f t="shared" si="8"/>
        <v>18500</v>
      </c>
      <c r="D92" s="287"/>
      <c r="E92" s="286">
        <f>'Sources and Uses Budget'!S92</f>
        <v>18500</v>
      </c>
      <c r="F92" s="287">
        <f t="shared" si="10"/>
        <v>18500</v>
      </c>
      <c r="G92" s="287"/>
      <c r="H92" s="286">
        <f>'Sources and Uses Budget'!T92</f>
        <v>0</v>
      </c>
      <c r="I92" s="287"/>
      <c r="J92" s="287"/>
      <c r="K92" s="284"/>
    </row>
    <row r="93" spans="1:11" s="285" customFormat="1">
      <c r="A93" s="289" t="str">
        <f>'Sources and Uses Budget'!$A93</f>
        <v>Deputy Inspections/Structural Hi-rise</v>
      </c>
      <c r="B93" s="286">
        <f>'Sources and Uses Budget'!C93</f>
        <v>1568495</v>
      </c>
      <c r="C93" s="287">
        <f t="shared" si="8"/>
        <v>1568495</v>
      </c>
      <c r="D93" s="287"/>
      <c r="E93" s="286">
        <f>'Sources and Uses Budget'!S93</f>
        <v>1568495</v>
      </c>
      <c r="F93" s="287">
        <f t="shared" si="10"/>
        <v>1568495</v>
      </c>
      <c r="G93" s="287"/>
      <c r="H93" s="286">
        <f>'Sources and Uses Budget'!T93</f>
        <v>0</v>
      </c>
      <c r="I93" s="287"/>
      <c r="J93" s="287"/>
      <c r="K93" s="284"/>
    </row>
    <row r="94" spans="1:11" s="285" customFormat="1">
      <c r="A94" s="289" t="str">
        <f>'Sources and Uses Budget'!$A94</f>
        <v>Other: (Specify)</v>
      </c>
      <c r="B94" s="286">
        <f>'Sources and Uses Budget'!C94</f>
        <v>0</v>
      </c>
      <c r="C94" s="287">
        <f t="shared" si="8"/>
        <v>0</v>
      </c>
      <c r="D94" s="287"/>
      <c r="E94" s="286">
        <f>'Sources and Uses Budget'!S94</f>
        <v>0</v>
      </c>
      <c r="F94" s="287">
        <f t="shared" si="10"/>
        <v>0</v>
      </c>
      <c r="G94" s="287"/>
      <c r="H94" s="286">
        <f>'Sources and Uses Budget'!T94</f>
        <v>0</v>
      </c>
      <c r="I94" s="287"/>
      <c r="J94" s="287"/>
      <c r="K94" s="284"/>
    </row>
    <row r="95" spans="1:11" s="285" customFormat="1">
      <c r="A95" s="289" t="str">
        <f>'Sources and Uses Budget'!$A95</f>
        <v>Other: (Specify)</v>
      </c>
      <c r="B95" s="286">
        <f>'Sources and Uses Budget'!C95</f>
        <v>0</v>
      </c>
      <c r="C95" s="287">
        <f t="shared" si="8"/>
        <v>0</v>
      </c>
      <c r="D95" s="287"/>
      <c r="E95" s="286">
        <f>'Sources and Uses Budget'!S95</f>
        <v>0</v>
      </c>
      <c r="F95" s="287">
        <f t="shared" si="10"/>
        <v>0</v>
      </c>
      <c r="G95" s="287"/>
      <c r="H95" s="286">
        <f>'Sources and Uses Budget'!T95</f>
        <v>0</v>
      </c>
      <c r="I95" s="287"/>
      <c r="J95" s="287"/>
      <c r="K95" s="284"/>
    </row>
    <row r="96" spans="1:11" s="285" customFormat="1">
      <c r="A96" s="290" t="s">
        <v>1879</v>
      </c>
      <c r="B96" s="286">
        <f>'Sources and Uses Budget'!C96</f>
        <v>7980866</v>
      </c>
      <c r="C96" s="286">
        <f>SUM(C83:C95)</f>
        <v>7980866</v>
      </c>
      <c r="D96" s="286">
        <f>SUM(D83:D95)</f>
        <v>0</v>
      </c>
      <c r="E96" s="286">
        <f>'Sources and Uses Budget'!S96</f>
        <v>7751526</v>
      </c>
      <c r="F96" s="292">
        <f>SUM(F84:F87,F89:F95)</f>
        <v>7751526</v>
      </c>
      <c r="G96" s="292">
        <f>SUM(G84:G87,G89:G95)</f>
        <v>0</v>
      </c>
      <c r="H96" s="286">
        <f>'Sources and Uses Budget'!T96</f>
        <v>0</v>
      </c>
      <c r="I96" s="286">
        <f>SUM(I84:I87,I89:I95)</f>
        <v>0</v>
      </c>
      <c r="J96" s="286">
        <f>SUM(J84:J87,J89:J95)</f>
        <v>0</v>
      </c>
      <c r="K96" s="284"/>
    </row>
    <row r="97" spans="1:11" s="285" customFormat="1">
      <c r="A97" s="290" t="s">
        <v>1933</v>
      </c>
      <c r="B97" s="286">
        <f>'Sources and Uses Budget'!C97</f>
        <v>128494022.06855999</v>
      </c>
      <c r="C97" s="286">
        <f>SUM(C63+C70+C77+C81+C96)</f>
        <v>128494022.06855999</v>
      </c>
      <c r="D97" s="286">
        <f>SUM(D63+D70+D77+D81+D96)</f>
        <v>0</v>
      </c>
      <c r="E97" s="286">
        <f>'Sources and Uses Budget'!S97</f>
        <v>114000274.06855999</v>
      </c>
      <c r="F97" s="292">
        <f>SUM(+F63+F70+F81+F96)</f>
        <v>114000274.06855999</v>
      </c>
      <c r="G97" s="292">
        <f>SUM(+G63+G70+G81+G96)</f>
        <v>0</v>
      </c>
      <c r="H97" s="286">
        <f>'Sources and Uses Budget'!T97</f>
        <v>0</v>
      </c>
      <c r="I97" s="292">
        <f>SUM(I63+I70+I81+I96)</f>
        <v>0</v>
      </c>
      <c r="J97" s="292">
        <f>SUM(J63+J70+J81+J96)</f>
        <v>0</v>
      </c>
      <c r="K97" s="284"/>
    </row>
    <row r="98" spans="1:11" s="285" customFormat="1">
      <c r="A98" s="282" t="s">
        <v>1881</v>
      </c>
      <c r="B98" s="283"/>
      <c r="C98" s="283"/>
      <c r="D98" s="283"/>
      <c r="E98" s="283"/>
      <c r="F98" s="283"/>
      <c r="G98" s="283"/>
      <c r="H98" s="283"/>
      <c r="I98" s="283"/>
      <c r="J98" s="283"/>
      <c r="K98" s="284"/>
    </row>
    <row r="99" spans="1:11" s="285" customFormat="1">
      <c r="A99" s="208" t="s">
        <v>1882</v>
      </c>
      <c r="B99" s="286">
        <f>'Sources and Uses Budget'!C99</f>
        <v>22800054</v>
      </c>
      <c r="C99" s="287">
        <f>B99</f>
        <v>22800054</v>
      </c>
      <c r="D99" s="287"/>
      <c r="E99" s="286">
        <f>'Sources and Uses Budget'!S99</f>
        <v>22800054</v>
      </c>
      <c r="F99" s="287">
        <f>E99</f>
        <v>22800054</v>
      </c>
      <c r="G99" s="287"/>
      <c r="H99" s="286">
        <f>'Sources and Uses Budget'!T99</f>
        <v>0</v>
      </c>
      <c r="I99" s="287">
        <f>H99</f>
        <v>0</v>
      </c>
      <c r="J99" s="287"/>
      <c r="K99" s="284"/>
    </row>
    <row r="100" spans="1:11" s="285" customFormat="1">
      <c r="A100" s="208" t="s">
        <v>1883</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1884</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1885</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1886</v>
      </c>
      <c r="B104" s="286">
        <f>'Sources and Uses Budget'!C104</f>
        <v>22800054</v>
      </c>
      <c r="C104" s="286">
        <f>SUM(C99:C103)</f>
        <v>22800054</v>
      </c>
      <c r="D104" s="286">
        <f>SUM(D99:D103)</f>
        <v>0</v>
      </c>
      <c r="E104" s="286">
        <f>'Sources and Uses Budget'!S104</f>
        <v>22800054</v>
      </c>
      <c r="F104" s="292">
        <f>SUM(F99:F103)</f>
        <v>22800054</v>
      </c>
      <c r="G104" s="292">
        <f>SUM(G99:G103)</f>
        <v>0</v>
      </c>
      <c r="H104" s="286">
        <f>'Sources and Uses Budget'!T104</f>
        <v>0</v>
      </c>
      <c r="I104" s="292">
        <f>SUM(I99:I103)</f>
        <v>0</v>
      </c>
      <c r="J104" s="292">
        <f>SUM(J99:J103)</f>
        <v>0</v>
      </c>
      <c r="K104" s="284"/>
    </row>
    <row r="105" spans="1:11" s="285" customFormat="1">
      <c r="A105" s="290" t="s">
        <v>1934</v>
      </c>
      <c r="B105" s="286">
        <f>'Sources and Uses Budget'!C105</f>
        <v>151294076.06856</v>
      </c>
      <c r="C105" s="292">
        <f>SUM(C97+C104)</f>
        <v>151294076.06856</v>
      </c>
      <c r="D105" s="292">
        <f>SUM(D97+D104)</f>
        <v>0</v>
      </c>
      <c r="E105" s="286">
        <f>'Sources and Uses Budget'!S105</f>
        <v>136800328.06856</v>
      </c>
      <c r="F105" s="292">
        <f>F97+F104</f>
        <v>136800328.06856</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1935</v>
      </c>
      <c r="E107" s="286">
        <f>'Sources and Uses Budget'!S107</f>
        <v>136800328.06856</v>
      </c>
      <c r="F107" s="292">
        <f>F105+F106</f>
        <v>136800328.06856</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2603"/>
      <c r="E124" s="1294"/>
      <c r="F124" s="1294"/>
      <c r="G124" s="1294"/>
      <c r="H124" s="1294"/>
      <c r="I124" s="1294"/>
      <c r="J124" s="301"/>
      <c r="K124" s="284"/>
    </row>
    <row r="125" spans="1:11" s="285" customFormat="1" ht="12.75">
      <c r="A125" s="310"/>
      <c r="B125" s="309"/>
      <c r="C125" s="310"/>
      <c r="D125" s="1294"/>
      <c r="E125" s="1294"/>
      <c r="F125" s="1294"/>
      <c r="G125" s="1294"/>
      <c r="H125" s="1294"/>
      <c r="I125" s="1294"/>
      <c r="J125" s="301"/>
      <c r="K125" s="284"/>
    </row>
    <row r="126" spans="1:11" s="285" customFormat="1" ht="12.75">
      <c r="A126" s="310"/>
      <c r="B126" s="309"/>
      <c r="C126" s="310"/>
      <c r="D126" s="1294"/>
      <c r="E126" s="1294"/>
      <c r="F126" s="1294"/>
      <c r="G126" s="1294"/>
      <c r="H126" s="1294"/>
      <c r="I126" s="1294"/>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2604"/>
      <c r="B139" s="1294"/>
      <c r="C139" s="1294"/>
      <c r="D139" s="281"/>
      <c r="E139" s="310"/>
      <c r="F139" s="310"/>
      <c r="G139" s="310"/>
    </row>
    <row r="140" spans="1:11" ht="12" customHeight="1">
      <c r="A140" s="1255"/>
      <c r="B140" s="1255"/>
      <c r="C140" s="1255"/>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2" priority="5" stopIfTrue="1" operator="notEqual">
      <formula>$C3+$D3</formula>
    </cfRule>
  </conditionalFormatting>
  <conditionalFormatting sqref="E3:E107">
    <cfRule type="cellIs" dxfId="1" priority="2" stopIfTrue="1" operator="notEqual">
      <formula>$F3+$G3</formula>
    </cfRule>
  </conditionalFormatting>
  <conditionalFormatting sqref="H3:H107">
    <cfRule type="cellIs" dxfId="0"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62" t="s">
        <v>292</v>
      </c>
      <c r="B2" s="1262"/>
      <c r="C2" s="1237"/>
      <c r="D2" s="1237"/>
      <c r="E2" s="1237"/>
      <c r="F2" s="1237"/>
      <c r="G2" s="1237"/>
    </row>
    <row r="3" spans="1:9" s="121" customFormat="1">
      <c r="A3" s="1262" t="s">
        <v>293</v>
      </c>
      <c r="B3" s="1262"/>
      <c r="C3" s="1237"/>
      <c r="D3" s="1237"/>
      <c r="E3" s="1237"/>
      <c r="F3" s="1237"/>
      <c r="G3" s="1237"/>
      <c r="I3" t="s">
        <v>294</v>
      </c>
    </row>
    <row r="4" spans="1:9">
      <c r="A4" s="279"/>
      <c r="B4" s="279"/>
      <c r="C4" s="279"/>
      <c r="D4" s="3"/>
      <c r="E4" s="3"/>
      <c r="F4" s="3"/>
      <c r="G4" s="3"/>
      <c r="I4" s="3" t="s">
        <v>295</v>
      </c>
    </row>
    <row r="5" spans="1:9">
      <c r="A5" s="1264" t="s">
        <v>296</v>
      </c>
      <c r="B5" s="1264"/>
      <c r="C5" s="1237"/>
      <c r="D5" s="1237"/>
      <c r="E5" s="1237"/>
      <c r="F5" s="1237"/>
      <c r="G5" s="1237"/>
      <c r="I5" s="3" t="s">
        <v>297</v>
      </c>
    </row>
    <row r="6" spans="1:9">
      <c r="A6" s="1264" t="s">
        <v>298</v>
      </c>
      <c r="B6" s="1264"/>
      <c r="C6" s="1237"/>
      <c r="D6" s="1237"/>
      <c r="E6" s="1237"/>
      <c r="F6" s="1237"/>
      <c r="G6" s="1237"/>
      <c r="I6" t="s">
        <v>299</v>
      </c>
    </row>
    <row r="7" spans="1:9" ht="11.85" customHeight="1">
      <c r="A7" s="279"/>
      <c r="B7" s="279"/>
      <c r="C7" s="279"/>
      <c r="D7" s="3"/>
      <c r="E7" s="3"/>
      <c r="F7" s="3"/>
      <c r="G7" s="3"/>
    </row>
    <row r="8" spans="1:9">
      <c r="A8" s="1262" t="s">
        <v>300</v>
      </c>
      <c r="B8" s="1262"/>
      <c r="C8" s="1263"/>
      <c r="D8" s="1263"/>
      <c r="E8" s="1263"/>
      <c r="F8" s="1263"/>
      <c r="G8" s="1263"/>
    </row>
    <row r="9" spans="1:9">
      <c r="A9" s="1262" t="s">
        <v>301</v>
      </c>
      <c r="B9" s="1262"/>
      <c r="C9" s="1263"/>
      <c r="D9" s="1263"/>
      <c r="E9" s="1263"/>
      <c r="F9" s="1263"/>
      <c r="G9" s="1263"/>
    </row>
    <row r="10" spans="1:9">
      <c r="A10" s="122"/>
      <c r="B10" s="122"/>
      <c r="C10" s="120"/>
      <c r="D10" s="120"/>
      <c r="E10" s="120"/>
      <c r="F10" s="120"/>
      <c r="G10" s="3"/>
    </row>
    <row r="11" spans="1:9">
      <c r="A11" s="1244" t="s">
        <v>302</v>
      </c>
      <c r="B11" s="1244"/>
      <c r="C11" s="1244"/>
      <c r="D11" s="1244"/>
      <c r="E11" s="1244"/>
      <c r="F11" s="1244"/>
      <c r="G11" s="1244"/>
    </row>
    <row r="12" spans="1:9">
      <c r="A12" s="120"/>
      <c r="B12" s="120"/>
      <c r="C12" s="279"/>
      <c r="D12" s="3"/>
      <c r="E12" s="2"/>
      <c r="F12" s="3"/>
      <c r="G12" s="3"/>
    </row>
    <row r="13" spans="1:9" ht="13.35" customHeight="1">
      <c r="A13" s="279"/>
      <c r="B13" s="279"/>
      <c r="C13" s="120"/>
      <c r="D13" s="1275" t="s">
        <v>303</v>
      </c>
      <c r="E13" s="1275"/>
      <c r="F13" s="1275"/>
      <c r="G13" s="3"/>
    </row>
    <row r="14" spans="1:9">
      <c r="A14" s="279"/>
      <c r="B14" s="279"/>
      <c r="C14" s="120"/>
      <c r="D14" s="1275"/>
      <c r="E14" s="1275"/>
      <c r="F14" s="1275"/>
      <c r="G14" s="3"/>
    </row>
    <row r="15" spans="1:9">
      <c r="A15" s="123"/>
      <c r="B15" s="123"/>
      <c r="C15" s="123"/>
      <c r="D15" s="1240" t="s">
        <v>304</v>
      </c>
      <c r="E15" s="1240"/>
      <c r="F15" s="1240"/>
      <c r="G15" s="3"/>
    </row>
    <row r="16" spans="1:9">
      <c r="A16" s="123"/>
      <c r="B16" s="123"/>
      <c r="C16" s="123"/>
      <c r="D16" s="143"/>
      <c r="E16" s="3"/>
      <c r="F16" s="3"/>
      <c r="G16" s="3"/>
    </row>
    <row r="17" spans="1:6" ht="14.25">
      <c r="A17" s="124"/>
      <c r="B17" s="362" t="s">
        <v>294</v>
      </c>
      <c r="C17" s="123"/>
      <c r="D17" s="1229" t="s">
        <v>305</v>
      </c>
      <c r="E17" s="1229"/>
      <c r="F17" s="1229"/>
    </row>
    <row r="18" spans="1:6">
      <c r="A18" s="123"/>
      <c r="B18" s="123"/>
      <c r="C18" s="123"/>
      <c r="D18" s="1229"/>
      <c r="E18" s="1229"/>
      <c r="F18" s="1229"/>
    </row>
    <row r="19" spans="1:6">
      <c r="A19" s="123"/>
      <c r="B19" s="123"/>
      <c r="C19" s="123"/>
      <c r="D19" s="1229"/>
      <c r="E19" s="1229"/>
      <c r="F19" s="1229"/>
    </row>
    <row r="20" spans="1:6">
      <c r="A20" s="123"/>
      <c r="B20" s="123"/>
      <c r="C20" s="123"/>
      <c r="D20" s="3"/>
      <c r="E20" s="3"/>
      <c r="F20" s="3"/>
    </row>
    <row r="21" spans="1:6" ht="14.25">
      <c r="A21" s="124"/>
      <c r="B21" s="362" t="s">
        <v>294</v>
      </c>
      <c r="C21" s="279"/>
      <c r="D21" s="1260" t="s">
        <v>306</v>
      </c>
      <c r="E21" s="1260"/>
      <c r="F21" s="1260"/>
    </row>
    <row r="22" spans="1:6" ht="14.25">
      <c r="A22" s="124"/>
      <c r="B22" s="124"/>
      <c r="C22" s="279"/>
      <c r="D22" s="85"/>
      <c r="E22" s="3"/>
      <c r="F22" s="3"/>
    </row>
    <row r="23" spans="1:6" ht="14.25">
      <c r="A23" s="124"/>
      <c r="B23" s="362" t="s">
        <v>294</v>
      </c>
      <c r="C23" s="279"/>
      <c r="D23" s="1229" t="s">
        <v>307</v>
      </c>
      <c r="E23" s="1229"/>
      <c r="F23" s="1229"/>
    </row>
    <row r="24" spans="1:6" ht="14.25">
      <c r="A24" s="124"/>
      <c r="B24" s="124"/>
      <c r="C24" s="279"/>
      <c r="D24" s="1229"/>
      <c r="E24" s="1229"/>
      <c r="F24" s="1229"/>
    </row>
    <row r="25" spans="1:6">
      <c r="A25" s="279"/>
      <c r="B25" s="279"/>
      <c r="C25" s="279"/>
      <c r="D25" s="3"/>
      <c r="E25" s="3"/>
      <c r="F25" s="3"/>
    </row>
    <row r="26" spans="1:6" ht="14.25">
      <c r="A26" s="124"/>
      <c r="B26" s="362" t="s">
        <v>294</v>
      </c>
      <c r="C26" s="279"/>
      <c r="D26" s="1229" t="s">
        <v>308</v>
      </c>
      <c r="E26" s="1229"/>
      <c r="F26" s="1229"/>
    </row>
    <row r="27" spans="1:6">
      <c r="A27" s="279"/>
      <c r="B27" s="279"/>
      <c r="C27" s="279"/>
      <c r="D27" s="1229"/>
      <c r="E27" s="1229"/>
      <c r="F27" s="1229"/>
    </row>
    <row r="28" spans="1:6">
      <c r="A28" s="279"/>
      <c r="B28" s="279"/>
      <c r="C28" s="279"/>
      <c r="D28" s="1229"/>
      <c r="E28" s="1229"/>
      <c r="F28" s="1229"/>
    </row>
    <row r="29" spans="1:6">
      <c r="A29" s="279"/>
      <c r="B29" s="279"/>
      <c r="C29" s="279"/>
      <c r="D29" s="1229"/>
      <c r="E29" s="1229"/>
      <c r="F29" s="1229"/>
    </row>
    <row r="30" spans="1:6">
      <c r="A30" s="279"/>
      <c r="B30" s="279"/>
      <c r="C30" s="279"/>
      <c r="D30" s="1229"/>
      <c r="E30" s="1229"/>
      <c r="F30" s="1229"/>
    </row>
    <row r="31" spans="1:6">
      <c r="A31" s="279"/>
      <c r="B31" s="279"/>
      <c r="C31" s="279"/>
      <c r="D31" s="145"/>
      <c r="E31" s="3"/>
      <c r="F31" s="3"/>
    </row>
    <row r="32" spans="1:6">
      <c r="A32" s="279"/>
      <c r="B32" s="362" t="s">
        <v>294</v>
      </c>
      <c r="C32" s="279"/>
      <c r="D32" s="1229" t="s">
        <v>309</v>
      </c>
      <c r="E32" s="1229"/>
      <c r="F32" s="1229"/>
    </row>
    <row r="33" spans="1:6">
      <c r="A33" s="279"/>
      <c r="B33" s="279"/>
      <c r="C33" s="279"/>
      <c r="D33" s="1229"/>
      <c r="E33" s="1229"/>
      <c r="F33" s="1229"/>
    </row>
    <row r="34" spans="1:6" ht="14.25">
      <c r="A34" s="124"/>
      <c r="B34" s="124"/>
      <c r="C34" s="279"/>
      <c r="D34" s="145"/>
      <c r="E34" s="3"/>
      <c r="F34" s="3"/>
    </row>
    <row r="35" spans="1:6" ht="14.45" customHeight="1">
      <c r="A35" s="124"/>
      <c r="B35" s="362" t="s">
        <v>294</v>
      </c>
      <c r="C35" s="279"/>
      <c r="D35" s="1229" t="s">
        <v>310</v>
      </c>
      <c r="E35" s="1229"/>
      <c r="F35" s="1229"/>
    </row>
    <row r="36" spans="1:6" ht="14.25">
      <c r="A36" s="124"/>
      <c r="B36" s="124"/>
      <c r="C36" s="279"/>
      <c r="D36" s="1229"/>
      <c r="E36" s="1229"/>
      <c r="F36" s="1229"/>
    </row>
    <row r="37" spans="1:6" ht="14.25">
      <c r="A37" s="124"/>
      <c r="B37" s="124"/>
      <c r="C37" s="279"/>
      <c r="D37" s="1229"/>
      <c r="E37" s="1229"/>
      <c r="F37" s="1229"/>
    </row>
    <row r="38" spans="1:6" ht="14.25">
      <c r="A38" s="124"/>
      <c r="B38" s="124"/>
      <c r="C38" s="279"/>
      <c r="D38"/>
      <c r="E38" s="3"/>
      <c r="F38" s="3"/>
    </row>
    <row r="39" spans="1:6" ht="14.25">
      <c r="A39" s="124"/>
      <c r="B39" s="362" t="s">
        <v>294</v>
      </c>
      <c r="C39" s="279"/>
      <c r="D39" s="1229" t="s">
        <v>311</v>
      </c>
      <c r="E39" s="1229"/>
      <c r="F39" s="1229"/>
    </row>
    <row r="40" spans="1:6" ht="14.25">
      <c r="A40" s="124"/>
      <c r="B40" s="124"/>
      <c r="C40" s="279"/>
      <c r="D40" s="1229"/>
      <c r="E40" s="1229"/>
      <c r="F40" s="1229"/>
    </row>
    <row r="41" spans="1:6" ht="14.25">
      <c r="A41" s="124"/>
      <c r="B41" s="124"/>
      <c r="C41" s="279"/>
      <c r="D41" s="1229"/>
      <c r="E41" s="1229"/>
      <c r="F41" s="1229"/>
    </row>
    <row r="42" spans="1:6" ht="14.25">
      <c r="A42" s="124"/>
      <c r="B42" s="124"/>
      <c r="C42" s="279"/>
      <c r="D42" s="1229"/>
      <c r="E42" s="1229"/>
      <c r="F42" s="1229"/>
    </row>
    <row r="43" spans="1:6" ht="14.25">
      <c r="A43" s="124"/>
      <c r="B43" s="124"/>
      <c r="C43" s="279"/>
      <c r="D43" s="1229"/>
      <c r="E43" s="1229"/>
      <c r="F43" s="1229"/>
    </row>
    <row r="44" spans="1:6" ht="14.25">
      <c r="A44" s="124"/>
      <c r="B44" s="124"/>
      <c r="C44" s="279"/>
      <c r="D44" s="368"/>
      <c r="E44" s="368"/>
      <c r="F44" s="368"/>
    </row>
    <row r="45" spans="1:6" ht="14.25">
      <c r="A45" s="124"/>
      <c r="B45" s="362" t="s">
        <v>294</v>
      </c>
      <c r="C45" s="279"/>
      <c r="D45" s="1229" t="s">
        <v>312</v>
      </c>
      <c r="E45" s="1229"/>
      <c r="F45" s="1229"/>
    </row>
    <row r="46" spans="1:6" ht="14.25">
      <c r="A46" s="124"/>
      <c r="B46" s="124"/>
      <c r="C46" s="279"/>
      <c r="D46" s="1229"/>
      <c r="E46" s="1229"/>
      <c r="F46" s="1229"/>
    </row>
    <row r="47" spans="1:6" ht="14.25">
      <c r="A47" s="124"/>
      <c r="B47" s="124"/>
      <c r="C47" s="279"/>
      <c r="D47" s="1229"/>
      <c r="E47" s="1229"/>
      <c r="F47" s="1229"/>
    </row>
    <row r="48" spans="1:6" ht="23.25" customHeight="1">
      <c r="A48" s="124"/>
      <c r="B48" s="124"/>
      <c r="C48" s="279"/>
      <c r="D48" s="1229"/>
      <c r="E48" s="1229"/>
      <c r="F48" s="1229"/>
    </row>
    <row r="49" spans="1:7" ht="14.25">
      <c r="A49" s="124"/>
      <c r="B49" s="124"/>
      <c r="C49" s="279"/>
      <c r="D49" s="85"/>
      <c r="E49" s="3"/>
      <c r="F49" s="3"/>
      <c r="G49" s="3"/>
    </row>
    <row r="50" spans="1:7" ht="14.45" customHeight="1">
      <c r="A50" s="124"/>
      <c r="B50" s="362" t="s">
        <v>294</v>
      </c>
      <c r="C50" s="279"/>
      <c r="D50" s="1229" t="s">
        <v>313</v>
      </c>
      <c r="E50" s="1229"/>
      <c r="F50" s="1229"/>
      <c r="G50" s="3"/>
    </row>
    <row r="51" spans="1:7" ht="14.25">
      <c r="A51" s="124"/>
      <c r="B51" s="124"/>
      <c r="C51" s="279"/>
      <c r="D51" s="1229"/>
      <c r="E51" s="1229"/>
      <c r="F51" s="1229"/>
      <c r="G51" s="3"/>
    </row>
    <row r="52" spans="1:7" ht="14.25">
      <c r="A52" s="124"/>
      <c r="B52" s="124"/>
      <c r="C52" s="279"/>
      <c r="D52" s="1229"/>
      <c r="E52" s="1229"/>
      <c r="F52" s="1229"/>
      <c r="G52" s="3"/>
    </row>
    <row r="53" spans="1:7" ht="14.25">
      <c r="A53" s="124"/>
      <c r="B53" s="124"/>
      <c r="C53" s="279"/>
      <c r="D53" s="3"/>
      <c r="E53" s="3"/>
      <c r="F53" s="3"/>
      <c r="G53" s="3"/>
    </row>
    <row r="54" spans="1:7" ht="14.25">
      <c r="A54" s="124"/>
      <c r="B54" s="362" t="s">
        <v>294</v>
      </c>
      <c r="C54" s="279"/>
      <c r="D54" s="1229" t="s">
        <v>314</v>
      </c>
      <c r="E54" s="1229"/>
      <c r="F54" s="1229"/>
      <c r="G54" s="3"/>
    </row>
    <row r="55" spans="1:7" ht="14.25">
      <c r="A55" s="124"/>
      <c r="B55" s="124"/>
      <c r="C55" s="279"/>
      <c r="D55" s="1229"/>
      <c r="E55" s="1229"/>
      <c r="F55" s="1229"/>
      <c r="G55" s="3"/>
    </row>
    <row r="56" spans="1:7">
      <c r="A56" s="279"/>
      <c r="B56" s="279"/>
      <c r="C56" s="279"/>
      <c r="D56" s="145"/>
      <c r="E56" s="3"/>
      <c r="F56" s="3"/>
      <c r="G56" s="3"/>
    </row>
    <row r="57" spans="1:7" ht="14.25">
      <c r="A57" s="124"/>
      <c r="B57" s="362" t="s">
        <v>294</v>
      </c>
      <c r="C57" s="279"/>
      <c r="D57" s="1229" t="s">
        <v>315</v>
      </c>
      <c r="E57" s="1229"/>
      <c r="F57" s="1229"/>
      <c r="G57" s="3"/>
    </row>
    <row r="58" spans="1:7">
      <c r="A58" s="279"/>
      <c r="B58" s="279"/>
      <c r="C58" s="279"/>
      <c r="D58" s="1229"/>
      <c r="E58" s="1229"/>
      <c r="F58" s="1229"/>
      <c r="G58" s="3"/>
    </row>
    <row r="59" spans="1:7">
      <c r="A59" s="279"/>
      <c r="B59" s="279"/>
      <c r="C59" s="279"/>
      <c r="D59" s="1229"/>
      <c r="E59" s="1229"/>
      <c r="F59" s="1229"/>
      <c r="G59" s="3"/>
    </row>
    <row r="60" spans="1:7">
      <c r="A60" s="279"/>
      <c r="B60" s="279"/>
      <c r="C60" s="279"/>
      <c r="D60" s="3"/>
      <c r="E60" s="3"/>
      <c r="F60" s="3"/>
      <c r="G60" s="3"/>
    </row>
    <row r="61" spans="1:7" ht="14.25">
      <c r="A61" s="124"/>
      <c r="B61" s="362" t="s">
        <v>294</v>
      </c>
      <c r="C61" s="279"/>
      <c r="D61" s="1229" t="s">
        <v>316</v>
      </c>
      <c r="E61" s="1229"/>
      <c r="F61" s="1229"/>
      <c r="G61" s="3"/>
    </row>
    <row r="62" spans="1:7">
      <c r="A62" s="279"/>
      <c r="B62" s="279"/>
      <c r="C62" s="279"/>
      <c r="D62" s="1229"/>
      <c r="E62" s="1229"/>
      <c r="F62" s="1229"/>
      <c r="G62" s="3"/>
    </row>
    <row r="63" spans="1:7">
      <c r="A63" s="279"/>
      <c r="B63" s="279"/>
      <c r="C63" s="279"/>
      <c r="D63" s="3"/>
      <c r="E63" s="3"/>
      <c r="F63" s="3"/>
      <c r="G63" s="3"/>
    </row>
    <row r="64" spans="1:7" ht="14.25">
      <c r="A64" s="124"/>
      <c r="B64" s="362" t="s">
        <v>294</v>
      </c>
      <c r="C64" s="279"/>
      <c r="D64" s="1229" t="s">
        <v>317</v>
      </c>
      <c r="E64" s="1229"/>
      <c r="F64" s="1229"/>
      <c r="G64" s="3"/>
    </row>
    <row r="65" spans="1:7">
      <c r="A65" s="279"/>
      <c r="B65" s="279"/>
      <c r="C65" s="279"/>
      <c r="D65" s="1229"/>
      <c r="E65" s="1229"/>
      <c r="F65" s="1229"/>
      <c r="G65" s="3"/>
    </row>
    <row r="66" spans="1:7">
      <c r="A66" s="279"/>
      <c r="B66" s="279"/>
      <c r="C66" s="279"/>
      <c r="D66" s="1229"/>
      <c r="E66" s="1229"/>
      <c r="F66" s="1229"/>
      <c r="G66" s="3"/>
    </row>
    <row r="67" spans="1:7">
      <c r="A67" s="279"/>
      <c r="B67" s="279"/>
      <c r="C67" s="279"/>
      <c r="D67"/>
      <c r="E67" s="3"/>
      <c r="F67" s="3"/>
      <c r="G67" s="3"/>
    </row>
    <row r="68" spans="1:7" ht="14.25">
      <c r="A68" s="124"/>
      <c r="B68" s="362" t="s">
        <v>294</v>
      </c>
      <c r="C68" s="279"/>
      <c r="D68" s="1229" t="s">
        <v>318</v>
      </c>
      <c r="E68" s="1229"/>
      <c r="F68" s="1229"/>
      <c r="G68" s="3"/>
    </row>
    <row r="69" spans="1:7">
      <c r="A69" s="279"/>
      <c r="B69" s="279"/>
      <c r="C69" s="279"/>
      <c r="D69" s="1229"/>
      <c r="E69" s="1229"/>
      <c r="F69" s="1229"/>
      <c r="G69" s="3"/>
    </row>
    <row r="70" spans="1:7" ht="14.25">
      <c r="A70" s="124"/>
      <c r="B70" s="124"/>
      <c r="C70" s="279"/>
      <c r="D70" s="85"/>
      <c r="E70" s="3"/>
      <c r="F70" s="3"/>
      <c r="G70" s="3"/>
    </row>
    <row r="71" spans="1:7">
      <c r="A71" s="1244" t="s">
        <v>319</v>
      </c>
      <c r="B71" s="1244"/>
      <c r="C71" s="1244"/>
      <c r="D71" s="1244"/>
      <c r="E71" s="1244"/>
      <c r="F71" s="1244"/>
      <c r="G71" s="1244"/>
    </row>
    <row r="72" spans="1:7">
      <c r="A72" s="279"/>
      <c r="B72" s="279"/>
      <c r="C72" s="279"/>
      <c r="D72" s="3"/>
      <c r="E72" s="3"/>
      <c r="F72" s="3"/>
      <c r="G72" s="3"/>
    </row>
    <row r="73" spans="1:7">
      <c r="A73" s="279"/>
      <c r="B73" s="279"/>
      <c r="C73" s="412"/>
      <c r="D73" s="1261" t="s">
        <v>320</v>
      </c>
      <c r="E73" s="1261"/>
      <c r="F73" s="1261"/>
      <c r="G73" s="3"/>
    </row>
    <row r="74" spans="1:7">
      <c r="A74" s="85"/>
      <c r="B74" s="85"/>
      <c r="C74" s="279"/>
      <c r="D74" s="1229" t="s">
        <v>321</v>
      </c>
      <c r="E74" s="1229"/>
      <c r="F74" s="1229"/>
      <c r="G74" s="3"/>
    </row>
    <row r="75" spans="1:7">
      <c r="A75" s="85"/>
      <c r="B75" s="85"/>
      <c r="C75" s="279"/>
      <c r="D75" s="3"/>
      <c r="E75" s="3"/>
      <c r="F75" s="3"/>
      <c r="G75" s="3"/>
    </row>
    <row r="76" spans="1:7" ht="14.25">
      <c r="A76" s="124"/>
      <c r="B76" s="362" t="s">
        <v>294</v>
      </c>
      <c r="C76" s="279"/>
      <c r="D76" s="1229" t="s">
        <v>322</v>
      </c>
      <c r="E76" s="1229"/>
      <c r="F76" s="1229"/>
      <c r="G76" s="3"/>
    </row>
    <row r="77" spans="1:7" ht="14.25">
      <c r="A77" s="124"/>
      <c r="B77" s="124"/>
      <c r="C77" s="279"/>
      <c r="D77" s="1229"/>
      <c r="E77" s="1229"/>
      <c r="F77" s="1229"/>
      <c r="G77" s="3"/>
    </row>
    <row r="78" spans="1:7" ht="14.25">
      <c r="A78" s="124"/>
      <c r="B78" s="124"/>
      <c r="C78" s="279"/>
      <c r="D78" s="1229"/>
      <c r="E78" s="1229"/>
      <c r="F78" s="1229"/>
      <c r="G78" s="3"/>
    </row>
    <row r="79" spans="1:7" ht="14.25">
      <c r="A79" s="124"/>
      <c r="B79" s="124"/>
      <c r="C79" s="279"/>
      <c r="D79" s="1229"/>
      <c r="E79" s="1229"/>
      <c r="F79" s="1229"/>
      <c r="G79" s="3"/>
    </row>
    <row r="80" spans="1:7" ht="14.25">
      <c r="A80" s="124"/>
      <c r="B80" s="124"/>
      <c r="C80" s="279"/>
      <c r="D80" s="1229"/>
      <c r="E80" s="1229"/>
      <c r="F80" s="1229"/>
      <c r="G80" s="3"/>
    </row>
    <row r="81" spans="1:6" ht="14.25">
      <c r="A81" s="124"/>
      <c r="B81" s="124"/>
      <c r="C81" s="279"/>
      <c r="D81" s="1229"/>
      <c r="E81" s="1229"/>
      <c r="F81" s="1229"/>
    </row>
    <row r="82" spans="1:6" ht="14.25">
      <c r="A82" s="124"/>
      <c r="B82" s="124"/>
      <c r="C82" s="279"/>
      <c r="D82" s="368"/>
      <c r="E82" s="368"/>
      <c r="F82" s="368"/>
    </row>
    <row r="83" spans="1:6" ht="14.45" customHeight="1">
      <c r="A83" s="124"/>
      <c r="B83" s="362" t="s">
        <v>294</v>
      </c>
      <c r="C83" s="279"/>
      <c r="D83" s="1238" t="s">
        <v>323</v>
      </c>
      <c r="E83" s="1238"/>
      <c r="F83" s="1238"/>
    </row>
    <row r="84" spans="1:6" ht="14.25">
      <c r="A84" s="124"/>
      <c r="B84" s="124"/>
      <c r="C84" s="279"/>
      <c r="D84" s="1238"/>
      <c r="E84" s="1238"/>
      <c r="F84" s="1238"/>
    </row>
    <row r="85" spans="1:6" ht="14.25">
      <c r="A85" s="124"/>
      <c r="B85" s="124"/>
      <c r="C85" s="279"/>
      <c r="D85" s="1238"/>
      <c r="E85" s="1238"/>
      <c r="F85" s="1238"/>
    </row>
    <row r="86" spans="1:6" ht="14.25">
      <c r="A86" s="124"/>
      <c r="B86" s="124"/>
      <c r="C86" s="279"/>
      <c r="D86" s="1238"/>
      <c r="E86" s="1238"/>
      <c r="F86" s="1238"/>
    </row>
    <row r="87" spans="1:6" ht="14.25">
      <c r="A87" s="124"/>
      <c r="B87" s="124"/>
      <c r="C87" s="279"/>
      <c r="D87" s="1238"/>
      <c r="E87" s="1238"/>
      <c r="F87" s="1238"/>
    </row>
    <row r="88" spans="1:6" ht="14.25">
      <c r="A88" s="124"/>
      <c r="B88" s="124"/>
      <c r="C88" s="279"/>
      <c r="D88" s="1238"/>
      <c r="E88" s="1238"/>
      <c r="F88" s="1238"/>
    </row>
    <row r="89" spans="1:6" ht="14.25">
      <c r="A89" s="124"/>
      <c r="B89" s="124"/>
      <c r="C89" s="279"/>
      <c r="D89" s="1238"/>
      <c r="E89" s="1238"/>
      <c r="F89" s="1238"/>
    </row>
    <row r="90" spans="1:6" ht="14.25">
      <c r="A90" s="124"/>
      <c r="B90" s="124"/>
      <c r="C90" s="279"/>
      <c r="D90" s="1238"/>
      <c r="E90" s="1238"/>
      <c r="F90" s="1238"/>
    </row>
    <row r="91" spans="1:6" ht="14.25">
      <c r="A91" s="124"/>
      <c r="B91" s="124"/>
      <c r="C91" s="279"/>
      <c r="D91" s="1238"/>
      <c r="E91" s="1238"/>
      <c r="F91" s="1238"/>
    </row>
    <row r="92" spans="1:6" ht="14.25">
      <c r="A92" s="124"/>
      <c r="B92" s="124"/>
      <c r="C92" s="279"/>
      <c r="D92" s="1238"/>
      <c r="E92" s="1238"/>
      <c r="F92" s="1238"/>
    </row>
    <row r="93" spans="1:6" ht="14.25">
      <c r="A93" s="124"/>
      <c r="B93" s="124"/>
      <c r="C93" s="279"/>
      <c r="D93" s="1238"/>
      <c r="E93" s="1238"/>
      <c r="F93" s="1238"/>
    </row>
    <row r="94" spans="1:6" ht="14.25">
      <c r="A94" s="124"/>
      <c r="B94" s="124"/>
      <c r="C94" s="279"/>
      <c r="D94" s="1238"/>
      <c r="E94" s="1238"/>
      <c r="F94" s="1238"/>
    </row>
    <row r="95" spans="1:6" ht="14.25">
      <c r="A95" s="124"/>
      <c r="B95" s="124"/>
      <c r="C95" s="279"/>
      <c r="D95" s="1238"/>
      <c r="E95" s="1238"/>
      <c r="F95" s="1238"/>
    </row>
    <row r="96" spans="1:6" ht="14.25">
      <c r="A96" s="124"/>
      <c r="B96" s="124"/>
      <c r="C96" s="279"/>
      <c r="D96" s="1238"/>
      <c r="E96" s="1238"/>
      <c r="F96" s="1238"/>
    </row>
    <row r="97" spans="1:11" ht="14.25">
      <c r="A97" s="124"/>
      <c r="B97" s="362" t="s">
        <v>294</v>
      </c>
      <c r="C97" s="279"/>
      <c r="D97" s="1229" t="s">
        <v>324</v>
      </c>
      <c r="E97" s="1229"/>
      <c r="F97" s="1229"/>
      <c r="G97" s="3"/>
    </row>
    <row r="98" spans="1:11" ht="14.25">
      <c r="A98" s="124"/>
      <c r="B98" s="124"/>
      <c r="C98" s="279"/>
      <c r="D98" s="1229"/>
      <c r="E98" s="1229"/>
      <c r="F98" s="1229"/>
      <c r="G98" s="3"/>
    </row>
    <row r="99" spans="1:11" ht="14.25">
      <c r="A99" s="124"/>
      <c r="B99" s="124"/>
      <c r="C99" s="279"/>
      <c r="D99" s="1229"/>
      <c r="E99" s="1229"/>
      <c r="F99" s="1229"/>
      <c r="G99" s="3"/>
    </row>
    <row r="100" spans="1:11" ht="14.25">
      <c r="A100" s="124"/>
      <c r="B100" s="124"/>
      <c r="C100" s="279"/>
      <c r="D100" s="1229"/>
      <c r="E100" s="1229"/>
      <c r="F100" s="1229"/>
      <c r="G100" s="3"/>
    </row>
    <row r="101" spans="1:11" ht="14.25">
      <c r="A101" s="124"/>
      <c r="B101" s="124"/>
      <c r="C101" s="279"/>
      <c r="D101" s="1229"/>
      <c r="E101" s="1229"/>
      <c r="F101" s="1229"/>
      <c r="G101" s="3"/>
    </row>
    <row r="102" spans="1:11" ht="14.25">
      <c r="A102" s="124"/>
      <c r="B102" s="124"/>
      <c r="C102" s="279"/>
      <c r="D102" s="1229"/>
      <c r="E102" s="1229"/>
      <c r="F102" s="1229"/>
      <c r="G102" s="3"/>
    </row>
    <row r="103" spans="1:11" ht="14.25">
      <c r="A103" s="124"/>
      <c r="B103" s="124"/>
      <c r="C103" s="279"/>
      <c r="D103" s="1229"/>
      <c r="E103" s="1229"/>
      <c r="F103" s="1229"/>
      <c r="G103" s="3"/>
    </row>
    <row r="104" spans="1:11" ht="14.25">
      <c r="A104" s="124"/>
      <c r="B104" s="124"/>
      <c r="C104" s="279"/>
      <c r="D104" s="1229"/>
      <c r="E104" s="1229"/>
      <c r="F104" s="1229"/>
      <c r="G104" s="3"/>
    </row>
    <row r="105" spans="1:11" ht="14.25">
      <c r="A105" s="124"/>
      <c r="B105" s="124"/>
      <c r="C105" s="279"/>
      <c r="D105" s="368"/>
      <c r="E105" s="368"/>
      <c r="F105" s="368"/>
      <c r="G105" s="3"/>
    </row>
    <row r="106" spans="1:11" ht="14.25">
      <c r="A106" s="124"/>
      <c r="B106" s="362" t="s">
        <v>294</v>
      </c>
      <c r="C106" s="909"/>
      <c r="D106" s="1265" t="s">
        <v>325</v>
      </c>
      <c r="E106" s="1265"/>
      <c r="F106" s="1265"/>
      <c r="G106" s="908"/>
      <c r="H106" s="126"/>
      <c r="I106" s="126"/>
      <c r="J106" s="126"/>
      <c r="K106" s="126"/>
    </row>
    <row r="107" spans="1:11" ht="14.25">
      <c r="A107" s="124"/>
      <c r="B107" s="124"/>
      <c r="C107" s="909"/>
      <c r="D107" s="1265"/>
      <c r="E107" s="1265"/>
      <c r="F107" s="1265"/>
      <c r="G107" s="908"/>
      <c r="H107" s="126"/>
      <c r="I107" s="126"/>
      <c r="J107" s="126"/>
      <c r="K107" s="126"/>
    </row>
    <row r="108" spans="1:11" ht="14.25">
      <c r="A108" s="124"/>
      <c r="B108" s="124"/>
      <c r="C108" s="909"/>
      <c r="D108" s="1265"/>
      <c r="E108" s="1265"/>
      <c r="F108" s="1265"/>
      <c r="G108" s="908"/>
      <c r="H108" s="126"/>
      <c r="I108" s="126"/>
      <c r="J108" s="126"/>
      <c r="K108" s="126"/>
    </row>
    <row r="109" spans="1:11" ht="14.25">
      <c r="A109" s="124"/>
      <c r="B109" s="124"/>
      <c r="C109" s="909"/>
      <c r="D109" s="1265"/>
      <c r="E109" s="1265"/>
      <c r="F109" s="1265"/>
      <c r="G109" s="908"/>
      <c r="H109" s="126"/>
      <c r="I109" s="126"/>
      <c r="J109" s="126"/>
      <c r="K109" s="126"/>
    </row>
    <row r="110" spans="1:11" ht="14.25">
      <c r="A110" s="124"/>
      <c r="B110" s="124"/>
      <c r="C110" s="909"/>
      <c r="D110" s="1265"/>
      <c r="E110" s="1265"/>
      <c r="F110" s="1265"/>
      <c r="G110" s="908"/>
      <c r="H110" s="126"/>
      <c r="I110" s="126"/>
      <c r="J110" s="126"/>
      <c r="K110" s="126"/>
    </row>
    <row r="111" spans="1:11">
      <c r="A111" s="279"/>
      <c r="B111" s="279"/>
      <c r="C111"/>
      <c r="D111" s="1265"/>
      <c r="E111" s="1265"/>
      <c r="F111" s="1265"/>
      <c r="G111"/>
    </row>
    <row r="112" spans="1:11">
      <c r="A112" s="279"/>
      <c r="B112" s="279"/>
      <c r="C112"/>
      <c r="D112" s="1265"/>
      <c r="E112" s="1265"/>
      <c r="F112" s="1265"/>
      <c r="G112"/>
    </row>
    <row r="113" spans="1:7">
      <c r="A113" s="279"/>
      <c r="B113" s="279"/>
      <c r="C113"/>
      <c r="D113" s="229"/>
      <c r="E113"/>
      <c r="F113"/>
      <c r="G113"/>
    </row>
    <row r="114" spans="1:7" ht="14.25">
      <c r="A114" s="124"/>
      <c r="B114" s="362" t="s">
        <v>294</v>
      </c>
      <c r="C114"/>
      <c r="D114" s="1266" t="s">
        <v>326</v>
      </c>
      <c r="E114" s="1266"/>
      <c r="F114" s="1266"/>
      <c r="G114"/>
    </row>
    <row r="115" spans="1:7" ht="14.25">
      <c r="A115" s="124"/>
      <c r="B115" s="124"/>
      <c r="C115"/>
      <c r="D115" s="1266"/>
      <c r="E115" s="1266"/>
      <c r="F115" s="1266"/>
      <c r="G115"/>
    </row>
    <row r="116" spans="1:7">
      <c r="A116" s="279"/>
      <c r="B116" s="279"/>
      <c r="C116" s="279"/>
      <c r="D116" s="3"/>
      <c r="E116" s="3"/>
      <c r="F116" s="3"/>
      <c r="G116" s="3"/>
    </row>
    <row r="117" spans="1:7" ht="14.25">
      <c r="A117" s="124"/>
      <c r="B117" s="362" t="s">
        <v>294</v>
      </c>
      <c r="C117" s="279"/>
      <c r="D117" s="1229" t="s">
        <v>327</v>
      </c>
      <c r="E117" s="1229"/>
      <c r="F117" s="1229"/>
      <c r="G117" s="3"/>
    </row>
    <row r="118" spans="1:7">
      <c r="A118" s="279"/>
      <c r="B118" s="279"/>
      <c r="C118" s="279"/>
      <c r="D118" s="1229"/>
      <c r="E118" s="1229"/>
      <c r="F118" s="1229"/>
      <c r="G118" s="3"/>
    </row>
    <row r="119" spans="1:7">
      <c r="A119" s="279"/>
      <c r="B119" s="279"/>
      <c r="C119" s="279"/>
      <c r="D119" s="1229"/>
      <c r="E119" s="1229"/>
      <c r="F119" s="1229"/>
      <c r="G119" s="3"/>
    </row>
    <row r="120" spans="1:7">
      <c r="A120" s="279"/>
      <c r="B120" s="279"/>
      <c r="C120" s="279"/>
      <c r="D120" s="1229"/>
      <c r="E120" s="1229"/>
      <c r="F120" s="1229"/>
      <c r="G120" s="3"/>
    </row>
    <row r="121" spans="1:7">
      <c r="A121" s="279"/>
      <c r="B121" s="279"/>
      <c r="C121" s="279"/>
      <c r="D121" s="1229"/>
      <c r="E121" s="1229"/>
      <c r="F121" s="1229"/>
      <c r="G121" s="3"/>
    </row>
    <row r="122" spans="1:7">
      <c r="A122" s="279"/>
      <c r="B122" s="279"/>
      <c r="C122" s="279"/>
      <c r="D122" s="3"/>
      <c r="E122" s="3"/>
      <c r="F122" s="3"/>
      <c r="G122" s="3"/>
    </row>
    <row r="123" spans="1:7" ht="14.25">
      <c r="A123" s="124"/>
      <c r="B123" s="362" t="s">
        <v>294</v>
      </c>
      <c r="C123" s="279"/>
      <c r="D123" s="1229" t="s">
        <v>328</v>
      </c>
      <c r="E123" s="1229"/>
      <c r="F123" s="1229"/>
      <c r="G123" s="3"/>
    </row>
    <row r="124" spans="1:7" s="134" customFormat="1" ht="13.7" customHeight="1">
      <c r="A124" s="1156"/>
      <c r="B124" s="1156"/>
      <c r="C124" s="1156"/>
      <c r="D124" s="1229"/>
      <c r="E124" s="1229"/>
      <c r="F124" s="1229"/>
      <c r="G124" s="452"/>
    </row>
    <row r="125" spans="1:7" ht="13.7" customHeight="1">
      <c r="A125" s="279"/>
      <c r="B125" s="279"/>
      <c r="C125" s="279"/>
      <c r="D125" s="1229"/>
      <c r="E125" s="1229"/>
      <c r="F125" s="1229"/>
      <c r="G125" s="3"/>
    </row>
    <row r="126" spans="1:7" ht="13.7" customHeight="1">
      <c r="A126" s="279"/>
      <c r="B126" s="279"/>
      <c r="C126" s="279"/>
      <c r="D126" s="1229"/>
      <c r="E126" s="1229"/>
      <c r="F126" s="1229"/>
      <c r="G126" s="3"/>
    </row>
    <row r="127" spans="1:7" ht="13.7" customHeight="1">
      <c r="A127" s="279"/>
      <c r="B127" s="279"/>
      <c r="C127" s="279"/>
      <c r="D127" s="1229"/>
      <c r="E127" s="1229"/>
      <c r="F127" s="1229"/>
      <c r="G127" s="3"/>
    </row>
    <row r="128" spans="1:7" ht="13.7" customHeight="1">
      <c r="A128" s="175"/>
      <c r="B128" s="175"/>
      <c r="C128" s="279"/>
      <c r="D128" s="1229"/>
      <c r="E128" s="1229"/>
      <c r="F128" s="1229"/>
      <c r="G128" s="3"/>
    </row>
    <row r="129" spans="2:6" ht="13.7" customHeight="1">
      <c r="B129" s="279"/>
      <c r="C129" s="279"/>
      <c r="D129" s="1229"/>
      <c r="E129" s="1229"/>
      <c r="F129" s="1229"/>
    </row>
    <row r="130" spans="2:6" ht="13.7" customHeight="1">
      <c r="B130" s="279"/>
      <c r="C130" s="279"/>
      <c r="D130" s="1229"/>
      <c r="E130" s="1229"/>
      <c r="F130" s="1229"/>
    </row>
    <row r="131" spans="2:6" ht="13.7" customHeight="1">
      <c r="B131" s="279"/>
      <c r="C131" s="279"/>
      <c r="D131" s="1229"/>
      <c r="E131" s="1229"/>
      <c r="F131" s="1229"/>
    </row>
    <row r="132" spans="2:6" ht="13.7" customHeight="1">
      <c r="B132" s="279"/>
      <c r="C132" s="279"/>
      <c r="D132" s="1229"/>
      <c r="E132" s="1229"/>
      <c r="F132" s="1229"/>
    </row>
    <row r="133" spans="2:6" ht="13.7" customHeight="1">
      <c r="B133" s="279"/>
      <c r="C133" s="279"/>
      <c r="D133" s="1229"/>
      <c r="E133" s="1229"/>
      <c r="F133" s="1229"/>
    </row>
    <row r="134" spans="2:6" ht="13.7" customHeight="1">
      <c r="B134" s="279"/>
      <c r="C134" s="279"/>
      <c r="D134" s="1229"/>
      <c r="E134" s="1229"/>
      <c r="F134" s="1229"/>
    </row>
    <row r="135" spans="2:6" ht="13.7" customHeight="1">
      <c r="B135" s="279"/>
      <c r="C135" s="279"/>
      <c r="D135" s="143"/>
      <c r="E135" s="85"/>
      <c r="F135" s="85"/>
    </row>
    <row r="136" spans="2:6" ht="13.7" customHeight="1">
      <c r="B136" s="362" t="s">
        <v>294</v>
      </c>
      <c r="C136" s="279"/>
      <c r="D136" s="1229" t="s">
        <v>329</v>
      </c>
      <c r="E136" s="1229"/>
      <c r="F136" s="1229"/>
    </row>
    <row r="137" spans="2:6" ht="13.7" customHeight="1">
      <c r="B137" s="279"/>
      <c r="C137" s="279"/>
      <c r="D137" s="1229"/>
      <c r="E137" s="1229"/>
      <c r="F137" s="1229"/>
    </row>
    <row r="138" spans="2:6" ht="13.7" customHeight="1">
      <c r="B138" s="279"/>
      <c r="C138" s="279"/>
      <c r="D138" s="1229"/>
      <c r="E138" s="1229"/>
      <c r="F138" s="1229"/>
    </row>
    <row r="139" spans="2:6" ht="13.7" customHeight="1">
      <c r="B139" s="279"/>
      <c r="C139" s="279"/>
      <c r="D139" s="1229"/>
      <c r="E139" s="1229"/>
      <c r="F139" s="1229"/>
    </row>
    <row r="140" spans="2:6" ht="13.7" customHeight="1">
      <c r="B140" s="279"/>
      <c r="C140" s="279"/>
      <c r="D140" s="1229"/>
      <c r="E140" s="1229"/>
      <c r="F140" s="1229"/>
    </row>
    <row r="141" spans="2:6" ht="13.7" customHeight="1">
      <c r="B141" s="279"/>
      <c r="C141" s="279"/>
      <c r="D141" s="1229"/>
      <c r="E141" s="1229"/>
      <c r="F141" s="1229"/>
    </row>
    <row r="142" spans="2:6" ht="13.7" customHeight="1">
      <c r="B142" s="279"/>
      <c r="C142" s="279"/>
      <c r="D142" s="1229"/>
      <c r="E142" s="1229"/>
      <c r="F142" s="1229"/>
    </row>
    <row r="143" spans="2:6" ht="13.7" customHeight="1">
      <c r="B143" s="279"/>
      <c r="C143" s="279"/>
      <c r="D143" s="1229"/>
      <c r="E143" s="1229"/>
      <c r="F143" s="1229"/>
    </row>
    <row r="144" spans="2:6" ht="13.7" customHeight="1">
      <c r="B144" s="279"/>
      <c r="C144" s="279"/>
      <c r="D144" s="1229"/>
      <c r="E144" s="1229"/>
      <c r="F144" s="1229"/>
    </row>
    <row r="145" spans="1:7" ht="13.7" customHeight="1">
      <c r="A145" s="279"/>
      <c r="B145" s="279"/>
      <c r="C145" s="279"/>
      <c r="D145" s="1229"/>
      <c r="E145" s="1229"/>
      <c r="F145" s="1229"/>
      <c r="G145" s="3"/>
    </row>
    <row r="146" spans="1:7" ht="13.7" customHeight="1">
      <c r="A146" s="279"/>
      <c r="B146" s="279"/>
      <c r="C146" s="279"/>
      <c r="D146" s="1229"/>
      <c r="E146" s="1229"/>
      <c r="F146" s="1229"/>
      <c r="G146" s="3"/>
    </row>
    <row r="147" spans="1:7" ht="13.7" customHeight="1">
      <c r="A147" s="279"/>
      <c r="B147" s="279"/>
      <c r="C147" s="279"/>
      <c r="D147" s="1229"/>
      <c r="E147" s="1229"/>
      <c r="F147" s="1229"/>
      <c r="G147" s="3"/>
    </row>
    <row r="148" spans="1:7" ht="13.7" customHeight="1">
      <c r="A148" s="279"/>
      <c r="B148" s="279"/>
      <c r="C148" s="279"/>
      <c r="D148" s="1229"/>
      <c r="E148" s="1229"/>
      <c r="F148" s="1229"/>
      <c r="G148" s="3"/>
    </row>
    <row r="149" spans="1:7" ht="13.7" customHeight="1">
      <c r="A149" s="279"/>
      <c r="B149" s="279"/>
      <c r="C149" s="279"/>
      <c r="D149" s="1229"/>
      <c r="E149" s="1229"/>
      <c r="F149" s="1229"/>
      <c r="G149" s="3"/>
    </row>
    <row r="150" spans="1:7" ht="13.7" customHeight="1">
      <c r="A150" s="279"/>
      <c r="B150" s="279"/>
      <c r="C150" s="279"/>
      <c r="D150" s="1229"/>
      <c r="E150" s="1229"/>
      <c r="F150" s="1229"/>
      <c r="G150" s="3"/>
    </row>
    <row r="151" spans="1:7" ht="13.7" customHeight="1">
      <c r="A151" s="279"/>
      <c r="B151" s="279"/>
      <c r="C151" s="279"/>
      <c r="D151" s="1229"/>
      <c r="E151" s="1229"/>
      <c r="F151" s="1229"/>
      <c r="G151" s="3"/>
    </row>
    <row r="152" spans="1:7" ht="13.7" customHeight="1">
      <c r="A152" s="279"/>
      <c r="B152" s="279"/>
      <c r="C152" s="279"/>
      <c r="D152" s="1229"/>
      <c r="E152" s="1229"/>
      <c r="F152" s="1229"/>
      <c r="G152" s="3"/>
    </row>
    <row r="153" spans="1:7" ht="13.7" customHeight="1">
      <c r="A153" s="279"/>
      <c r="B153" s="279"/>
      <c r="C153" s="279"/>
      <c r="D153" s="1229"/>
      <c r="E153" s="1229"/>
      <c r="F153" s="1229"/>
      <c r="G153" s="3"/>
    </row>
    <row r="154" spans="1:7" ht="13.7" customHeight="1">
      <c r="A154" s="279"/>
      <c r="B154" s="279"/>
      <c r="C154" s="279"/>
      <c r="D154" s="1229"/>
      <c r="E154" s="1229"/>
      <c r="F154" s="1229"/>
      <c r="G154" s="3"/>
    </row>
    <row r="155" spans="1:7" ht="13.7" customHeight="1">
      <c r="A155" s="279"/>
      <c r="B155" s="279"/>
      <c r="C155" s="279"/>
      <c r="D155" s="143"/>
      <c r="E155" s="85"/>
      <c r="F155" s="85"/>
      <c r="G155" s="3"/>
    </row>
    <row r="156" spans="1:7" ht="13.7" customHeight="1">
      <c r="A156" s="175"/>
      <c r="B156" s="362" t="s">
        <v>294</v>
      </c>
      <c r="C156" s="143"/>
      <c r="D156" s="1238" t="s">
        <v>330</v>
      </c>
      <c r="E156" s="1238"/>
      <c r="F156" s="1238"/>
      <c r="G156" s="143"/>
    </row>
    <row r="157" spans="1:7" ht="13.7" customHeight="1">
      <c r="A157" s="175"/>
      <c r="B157" s="175"/>
      <c r="C157" s="143"/>
      <c r="D157" s="1238"/>
      <c r="E157" s="1238"/>
      <c r="F157" s="1238"/>
      <c r="G157" s="143"/>
    </row>
    <row r="158" spans="1:7" ht="13.7" customHeight="1">
      <c r="A158" s="175"/>
      <c r="B158" s="175"/>
      <c r="C158" s="143"/>
      <c r="D158" s="143"/>
      <c r="E158" s="143"/>
      <c r="F158" s="143"/>
      <c r="G158" s="143"/>
    </row>
    <row r="159" spans="1:7" ht="13.7" customHeight="1">
      <c r="A159" s="175"/>
      <c r="B159" s="362" t="s">
        <v>294</v>
      </c>
      <c r="C159" s="143"/>
      <c r="D159" s="1238" t="s">
        <v>331</v>
      </c>
      <c r="E159" s="1238"/>
      <c r="F159" s="1238"/>
      <c r="G159" s="143"/>
    </row>
    <row r="160" spans="1:7" ht="13.7" customHeight="1">
      <c r="A160" s="175"/>
      <c r="B160" s="175"/>
      <c r="C160" s="143"/>
      <c r="D160" s="1238"/>
      <c r="E160" s="1238"/>
      <c r="F160" s="1238"/>
      <c r="G160" s="143"/>
    </row>
    <row r="161" spans="1:7" ht="13.7" customHeight="1">
      <c r="A161" s="175"/>
      <c r="B161" s="175"/>
      <c r="C161" s="143"/>
      <c r="D161" s="1238"/>
      <c r="E161" s="1238"/>
      <c r="F161" s="1238"/>
      <c r="G161" s="143"/>
    </row>
    <row r="162" spans="1:7" ht="13.7" customHeight="1">
      <c r="A162" s="175"/>
      <c r="B162" s="175"/>
      <c r="C162" s="143"/>
      <c r="D162" s="1238"/>
      <c r="E162" s="1238"/>
      <c r="F162" s="1238"/>
      <c r="G162" s="143"/>
    </row>
    <row r="163" spans="1:7" ht="13.7" customHeight="1">
      <c r="A163" s="279"/>
      <c r="B163" s="279"/>
      <c r="C163" s="279"/>
      <c r="D163" s="85"/>
      <c r="E163" s="85"/>
      <c r="F163" s="85"/>
      <c r="G163" s="3"/>
    </row>
    <row r="164" spans="1:7" ht="13.7" customHeight="1">
      <c r="A164" s="279"/>
      <c r="B164" s="362" t="s">
        <v>294</v>
      </c>
      <c r="C164" s="279"/>
      <c r="D164" s="1243" t="s">
        <v>332</v>
      </c>
      <c r="E164" s="1243"/>
      <c r="F164" s="1243"/>
      <c r="G164" s="3"/>
    </row>
    <row r="165" spans="1:7" ht="13.7" customHeight="1">
      <c r="A165" s="279"/>
      <c r="B165" s="279"/>
      <c r="C165" s="279"/>
      <c r="D165" s="1243"/>
      <c r="E165" s="1243"/>
      <c r="F165" s="1243"/>
      <c r="G165" s="3"/>
    </row>
    <row r="166" spans="1:7" ht="13.7" customHeight="1">
      <c r="A166" s="279"/>
      <c r="B166" s="279"/>
      <c r="C166" s="279"/>
      <c r="D166" s="1243"/>
      <c r="E166" s="1243"/>
      <c r="F166" s="1243"/>
      <c r="G166" s="3"/>
    </row>
    <row r="167" spans="1:7" ht="13.7" customHeight="1">
      <c r="A167" s="13"/>
      <c r="B167" s="13"/>
      <c r="C167" s="279"/>
      <c r="D167" s="3"/>
      <c r="E167" s="85"/>
      <c r="F167" s="85"/>
      <c r="G167" s="3"/>
    </row>
    <row r="168" spans="1:7">
      <c r="A168" s="1244" t="s">
        <v>333</v>
      </c>
      <c r="B168" s="1244"/>
      <c r="C168" s="1244"/>
      <c r="D168" s="1244"/>
      <c r="E168" s="1244"/>
      <c r="F168" s="1244"/>
      <c r="G168" s="1244"/>
    </row>
    <row r="169" spans="1:7" ht="12" customHeight="1">
      <c r="A169" s="279"/>
      <c r="B169" s="279"/>
      <c r="C169" s="279"/>
      <c r="D169" s="85"/>
      <c r="E169" s="85"/>
      <c r="F169" s="85"/>
      <c r="G169" s="3"/>
    </row>
    <row r="170" spans="1:7">
      <c r="A170" s="279"/>
      <c r="B170" s="1260" t="s">
        <v>334</v>
      </c>
      <c r="C170" s="1260"/>
      <c r="D170" s="1260"/>
      <c r="E170" s="1260"/>
      <c r="F170" s="1260"/>
      <c r="G170" s="3"/>
    </row>
    <row r="171" spans="1:7" ht="12" customHeight="1">
      <c r="A171" s="120"/>
      <c r="B171" s="120"/>
      <c r="C171" s="120"/>
      <c r="D171" s="3"/>
      <c r="E171" s="3"/>
      <c r="F171" s="3"/>
      <c r="G171" s="3"/>
    </row>
    <row r="172" spans="1:7">
      <c r="A172" s="1244" t="s">
        <v>335</v>
      </c>
      <c r="B172" s="1244"/>
      <c r="C172" s="1244"/>
      <c r="D172" s="1244"/>
      <c r="E172" s="1244"/>
      <c r="F172" s="1244"/>
      <c r="G172" s="1244"/>
    </row>
    <row r="173" spans="1:7" ht="12" customHeight="1">
      <c r="A173" s="2"/>
      <c r="B173" s="2"/>
      <c r="C173" s="279"/>
      <c r="D173" s="3"/>
      <c r="E173" s="2"/>
      <c r="F173" s="3"/>
      <c r="G173" s="3"/>
    </row>
    <row r="174" spans="1:7" ht="13.35" customHeight="1">
      <c r="A174" s="2"/>
      <c r="B174" s="2"/>
      <c r="C174" s="279"/>
      <c r="D174" s="1257" t="s">
        <v>336</v>
      </c>
      <c r="E174" s="1257"/>
      <c r="F174" s="1257"/>
      <c r="G174" s="3"/>
    </row>
    <row r="175" spans="1:7">
      <c r="A175" s="2"/>
      <c r="B175" s="2"/>
      <c r="C175" s="279"/>
      <c r="D175" s="1257"/>
      <c r="E175" s="1257"/>
      <c r="F175" s="1257"/>
      <c r="G175" s="3"/>
    </row>
    <row r="176" spans="1:7">
      <c r="A176" s="2"/>
      <c r="B176" s="2"/>
      <c r="C176" s="279"/>
      <c r="D176" s="1258" t="s">
        <v>337</v>
      </c>
      <c r="E176" s="1258"/>
      <c r="F176" s="1258"/>
      <c r="G176" s="3"/>
    </row>
    <row r="177" spans="1:7" ht="12" customHeight="1">
      <c r="A177" s="2"/>
      <c r="B177" s="2"/>
      <c r="C177" s="279"/>
      <c r="D177" s="3"/>
      <c r="E177" s="2"/>
      <c r="F177" s="3"/>
      <c r="G177" s="3"/>
    </row>
    <row r="178" spans="1:7" ht="14.25">
      <c r="A178" s="124"/>
      <c r="B178" s="362" t="s">
        <v>294</v>
      </c>
      <c r="C178" s="279"/>
      <c r="D178" s="1255" t="s">
        <v>338</v>
      </c>
      <c r="E178" s="1255"/>
      <c r="F178" s="1255"/>
      <c r="G178" s="3"/>
    </row>
    <row r="179" spans="1:7" ht="14.25">
      <c r="A179" s="124"/>
      <c r="B179" s="124"/>
      <c r="C179" s="279"/>
      <c r="D179" s="1255"/>
      <c r="E179" s="1255"/>
      <c r="F179" s="1255"/>
      <c r="G179" s="3"/>
    </row>
    <row r="180" spans="1:7" ht="14.25">
      <c r="A180" s="124"/>
      <c r="B180" s="124"/>
      <c r="C180" s="279"/>
      <c r="D180" s="1255"/>
      <c r="E180" s="1255"/>
      <c r="F180" s="1255"/>
      <c r="G180" s="3"/>
    </row>
    <row r="181" spans="1:7">
      <c r="A181" s="279"/>
      <c r="B181" s="279"/>
      <c r="C181" s="279"/>
      <c r="D181" s="1255"/>
      <c r="E181" s="1255"/>
      <c r="F181" s="1255"/>
      <c r="G181" s="3"/>
    </row>
    <row r="182" spans="1:7">
      <c r="A182" s="279"/>
      <c r="B182" s="279"/>
      <c r="C182" s="279"/>
      <c r="D182" s="145"/>
      <c r="E182" s="3"/>
      <c r="F182" s="3"/>
      <c r="G182" s="3"/>
    </row>
    <row r="183" spans="1:7">
      <c r="A183" s="279"/>
      <c r="B183" s="279"/>
      <c r="C183" s="279"/>
      <c r="D183" s="1259" t="s">
        <v>339</v>
      </c>
      <c r="E183" s="1259"/>
      <c r="F183" s="1259"/>
      <c r="G183" s="3"/>
    </row>
    <row r="184" spans="1:7">
      <c r="A184" s="279"/>
      <c r="B184" s="279"/>
      <c r="C184" s="279"/>
      <c r="D184" s="1259"/>
      <c r="E184" s="1259"/>
      <c r="F184" s="1259"/>
      <c r="G184" s="3"/>
    </row>
    <row r="185" spans="1:7">
      <c r="A185" s="279"/>
      <c r="B185" s="279"/>
      <c r="C185" s="279"/>
      <c r="D185" s="369"/>
      <c r="E185" s="369"/>
      <c r="F185" s="369"/>
      <c r="G185" s="3"/>
    </row>
    <row r="186" spans="1:7" ht="14.25">
      <c r="A186" s="124"/>
      <c r="B186" s="362" t="s">
        <v>294</v>
      </c>
      <c r="C186" s="279"/>
      <c r="D186" s="1229" t="s">
        <v>340</v>
      </c>
      <c r="E186" s="1229"/>
      <c r="F186" s="1229"/>
      <c r="G186" s="3"/>
    </row>
    <row r="187" spans="1:7" ht="14.45" customHeight="1">
      <c r="A187" s="124"/>
      <c r="B187"/>
      <c r="C187" s="279"/>
      <c r="D187" s="1229"/>
      <c r="E187" s="1229"/>
      <c r="F187" s="1229"/>
      <c r="G187" s="3"/>
    </row>
    <row r="188" spans="1:7" ht="14.25">
      <c r="A188" s="124"/>
      <c r="B188" s="279"/>
      <c r="C188" s="279"/>
      <c r="D188" s="1229"/>
      <c r="E188" s="1229"/>
      <c r="F188" s="1229"/>
      <c r="G188" s="3"/>
    </row>
    <row r="189" spans="1:7" ht="14.25">
      <c r="A189" s="124"/>
      <c r="B189" s="279"/>
      <c r="C189" s="279"/>
      <c r="D189" s="1229"/>
      <c r="E189" s="1229"/>
      <c r="F189" s="1229"/>
      <c r="G189" s="3"/>
    </row>
    <row r="190" spans="1:7">
      <c r="A190" s="279"/>
      <c r="B190" s="279"/>
      <c r="C190" s="279"/>
      <c r="D190" s="369"/>
      <c r="E190" s="369"/>
      <c r="F190" s="369"/>
      <c r="G190" s="3"/>
    </row>
    <row r="191" spans="1:7">
      <c r="A191" s="1244" t="s">
        <v>341</v>
      </c>
      <c r="B191" s="1244"/>
      <c r="C191" s="1244"/>
      <c r="D191" s="1244"/>
      <c r="E191" s="1244"/>
      <c r="F191" s="1244"/>
      <c r="G191" s="1244"/>
    </row>
    <row r="192" spans="1:7" ht="12" customHeight="1">
      <c r="A192" s="279"/>
      <c r="B192" s="279"/>
      <c r="C192" s="279"/>
      <c r="D192" s="85"/>
      <c r="E192" s="85"/>
      <c r="F192" s="85"/>
      <c r="G192" s="3"/>
    </row>
    <row r="193" spans="1:6">
      <c r="A193" s="279"/>
      <c r="B193" s="279"/>
      <c r="C193" s="412"/>
      <c r="D193" s="1245" t="s">
        <v>342</v>
      </c>
      <c r="E193" s="1245"/>
      <c r="F193" s="1245"/>
    </row>
    <row r="194" spans="1:6">
      <c r="A194" s="120"/>
      <c r="B194" s="120"/>
      <c r="C194" s="120"/>
      <c r="D194" s="1240" t="s">
        <v>343</v>
      </c>
      <c r="E194" s="1240"/>
      <c r="F194" s="1240"/>
    </row>
    <row r="195" spans="1:6" ht="12" customHeight="1">
      <c r="A195" s="13"/>
      <c r="B195" s="13"/>
      <c r="C195" s="13"/>
      <c r="D195" s="3"/>
      <c r="E195" s="3"/>
      <c r="F195" s="3"/>
    </row>
    <row r="196" spans="1:6" ht="13.35" customHeight="1">
      <c r="A196" s="13"/>
      <c r="B196" s="279"/>
      <c r="C196" s="13"/>
      <c r="D196" s="1245" t="s">
        <v>344</v>
      </c>
      <c r="E196" s="1245"/>
      <c r="F196" s="1245"/>
    </row>
    <row r="197" spans="1:6" ht="14.25">
      <c r="A197" s="124"/>
      <c r="B197" s="362" t="s">
        <v>294</v>
      </c>
      <c r="C197" s="279"/>
      <c r="D197" s="1229" t="s">
        <v>345</v>
      </c>
      <c r="E197" s="1229"/>
      <c r="F197" s="1229"/>
    </row>
    <row r="198" spans="1:6" ht="14.25">
      <c r="A198" s="124"/>
      <c r="B198" s="124"/>
      <c r="C198" s="279"/>
      <c r="D198" s="1229"/>
      <c r="E198" s="1229"/>
      <c r="F198" s="1229"/>
    </row>
    <row r="199" spans="1:6">
      <c r="A199" s="279"/>
      <c r="B199" s="279"/>
      <c r="C199" s="279"/>
      <c r="D199" s="3"/>
      <c r="E199" s="3"/>
      <c r="F199" s="3"/>
    </row>
    <row r="200" spans="1:6" ht="14.25">
      <c r="A200" s="124"/>
      <c r="B200" s="362" t="s">
        <v>294</v>
      </c>
      <c r="C200" s="279"/>
      <c r="D200" s="1229" t="s">
        <v>346</v>
      </c>
      <c r="E200" s="1229"/>
      <c r="F200" s="1229"/>
    </row>
    <row r="201" spans="1:6" ht="14.25">
      <c r="A201" s="124"/>
      <c r="B201" s="124"/>
      <c r="C201" s="279"/>
      <c r="D201" s="1229"/>
      <c r="E201" s="1229"/>
      <c r="F201" s="1229"/>
    </row>
    <row r="202" spans="1:6" ht="14.25">
      <c r="A202" s="124"/>
      <c r="B202" s="124"/>
      <c r="C202" s="279"/>
      <c r="D202" s="1229"/>
      <c r="E202" s="1229"/>
      <c r="F202" s="1229"/>
    </row>
    <row r="203" spans="1:6" ht="5.0999999999999996" customHeight="1">
      <c r="A203" s="124"/>
      <c r="B203" s="124"/>
      <c r="C203" s="279"/>
      <c r="D203" s="85"/>
      <c r="E203" s="85"/>
      <c r="F203" s="85"/>
    </row>
    <row r="204" spans="1:6" ht="14.25">
      <c r="A204" s="124"/>
      <c r="B204" s="124"/>
      <c r="C204" s="279"/>
      <c r="D204" s="1229" t="s">
        <v>347</v>
      </c>
      <c r="E204" s="1229"/>
      <c r="F204" s="1229"/>
    </row>
    <row r="205" spans="1:6" ht="14.25">
      <c r="A205" s="124"/>
      <c r="B205" s="124"/>
      <c r="C205" s="279"/>
      <c r="D205" s="1229"/>
      <c r="E205" s="1229"/>
      <c r="F205" s="1229"/>
    </row>
    <row r="206" spans="1:6" ht="14.25">
      <c r="A206" s="124"/>
      <c r="B206" s="124"/>
      <c r="C206" s="279"/>
      <c r="D206" s="1229"/>
      <c r="E206" s="1229"/>
      <c r="F206" s="1229"/>
    </row>
    <row r="207" spans="1:6" ht="14.25">
      <c r="A207" s="124"/>
      <c r="B207" s="124"/>
      <c r="C207" s="279"/>
      <c r="D207" s="1229"/>
      <c r="E207" s="1229"/>
      <c r="F207" s="1229"/>
    </row>
    <row r="208" spans="1:6" ht="14.25">
      <c r="A208" s="124"/>
      <c r="B208" s="124"/>
      <c r="C208" s="279"/>
      <c r="D208" s="1229"/>
      <c r="E208" s="1229"/>
      <c r="F208" s="1229"/>
    </row>
    <row r="209" spans="1:7" ht="14.25">
      <c r="A209" s="124"/>
      <c r="B209" s="124"/>
      <c r="C209" s="279"/>
      <c r="D209" s="85"/>
      <c r="E209" s="85"/>
      <c r="F209" s="85"/>
      <c r="G209" s="3"/>
    </row>
    <row r="210" spans="1:7" ht="14.25">
      <c r="A210" s="124"/>
      <c r="B210" s="362" t="s">
        <v>294</v>
      </c>
      <c r="C210" s="279"/>
      <c r="D210" s="1229" t="s">
        <v>348</v>
      </c>
      <c r="E210" s="1229"/>
      <c r="F210" s="1229"/>
      <c r="G210" s="3"/>
    </row>
    <row r="211" spans="1:7" ht="14.25">
      <c r="A211" s="124"/>
      <c r="B211" s="124"/>
      <c r="C211" s="279"/>
      <c r="D211" s="1229"/>
      <c r="E211" s="1229"/>
      <c r="F211" s="1229"/>
      <c r="G211" s="3"/>
    </row>
    <row r="212" spans="1:7" ht="14.25">
      <c r="A212" s="124"/>
      <c r="B212" s="124"/>
      <c r="C212" s="279"/>
      <c r="D212" s="1260" t="s">
        <v>349</v>
      </c>
      <c r="E212" s="1260"/>
      <c r="F212" s="1260"/>
      <c r="G212" s="3"/>
    </row>
    <row r="213" spans="1:7" ht="14.25">
      <c r="A213" s="124"/>
      <c r="B213" s="124"/>
      <c r="C213" s="279"/>
      <c r="D213" s="85"/>
      <c r="E213" s="85"/>
      <c r="F213" s="85"/>
      <c r="G213" s="3"/>
    </row>
    <row r="214" spans="1:7" ht="14.45" customHeight="1">
      <c r="A214" s="124"/>
      <c r="B214" s="362" t="s">
        <v>294</v>
      </c>
      <c r="C214" s="279"/>
      <c r="D214" s="1229" t="s">
        <v>350</v>
      </c>
      <c r="E214" s="1229"/>
      <c r="F214" s="1229"/>
      <c r="G214" s="3"/>
    </row>
    <row r="215" spans="1:7" ht="14.25">
      <c r="A215" s="124"/>
      <c r="B215" s="124"/>
      <c r="C215" s="279"/>
      <c r="D215" s="1229"/>
      <c r="E215" s="1229"/>
      <c r="F215" s="1229"/>
      <c r="G215" s="3"/>
    </row>
    <row r="216" spans="1:7" ht="14.25">
      <c r="A216" s="124"/>
      <c r="B216" s="124"/>
      <c r="C216" s="279"/>
      <c r="D216" s="1229"/>
      <c r="E216" s="1229"/>
      <c r="F216" s="1229"/>
      <c r="G216" s="3"/>
    </row>
    <row r="217" spans="1:7" ht="14.25">
      <c r="A217" s="124"/>
      <c r="B217" s="124"/>
      <c r="C217" s="279"/>
      <c r="D217" s="1229"/>
      <c r="E217" s="1229"/>
      <c r="F217" s="1229"/>
      <c r="G217" s="3"/>
    </row>
    <row r="218" spans="1:7" ht="14.25">
      <c r="A218" s="124"/>
      <c r="B218" s="124"/>
      <c r="C218" s="279"/>
      <c r="D218" s="1229"/>
      <c r="E218" s="1229"/>
      <c r="F218" s="1229"/>
      <c r="G218" s="3"/>
    </row>
    <row r="219" spans="1:7">
      <c r="A219" s="279"/>
      <c r="B219" s="279"/>
      <c r="C219" s="279"/>
      <c r="D219" s="85"/>
      <c r="E219" s="85"/>
      <c r="F219" s="85"/>
      <c r="G219" s="3"/>
    </row>
    <row r="220" spans="1:7" ht="14.25">
      <c r="A220" s="124"/>
      <c r="B220" s="362" t="s">
        <v>294</v>
      </c>
      <c r="C220" s="279"/>
      <c r="D220" s="1229" t="s">
        <v>351</v>
      </c>
      <c r="E220" s="1229"/>
      <c r="F220" s="1229"/>
      <c r="G220" s="3"/>
    </row>
    <row r="221" spans="1:7" ht="14.25">
      <c r="A221" s="124"/>
      <c r="B221" s="124"/>
      <c r="C221" s="279"/>
      <c r="D221" s="1229"/>
      <c r="E221" s="1229"/>
      <c r="F221" s="1229"/>
      <c r="G221" s="3"/>
    </row>
    <row r="222" spans="1:7">
      <c r="A222" s="279"/>
      <c r="B222" s="279"/>
      <c r="C222" s="279"/>
      <c r="D222" s="1157"/>
      <c r="E222" s="3"/>
      <c r="F222" s="3"/>
      <c r="G222" s="3"/>
    </row>
    <row r="223" spans="1:7">
      <c r="A223" s="1244" t="s">
        <v>352</v>
      </c>
      <c r="B223" s="1244"/>
      <c r="C223" s="1244"/>
      <c r="D223" s="1244"/>
      <c r="E223" s="1244"/>
      <c r="F223" s="1244"/>
      <c r="G223" s="1244"/>
    </row>
    <row r="224" spans="1:7">
      <c r="A224" s="279"/>
      <c r="B224" s="279"/>
      <c r="C224" s="279"/>
      <c r="D224" s="1157"/>
      <c r="E224" s="3"/>
      <c r="F224" s="3"/>
      <c r="G224" s="3"/>
    </row>
    <row r="225" spans="1:6">
      <c r="A225" s="279"/>
      <c r="B225" s="279"/>
      <c r="C225" s="412"/>
      <c r="D225" s="1245" t="s">
        <v>353</v>
      </c>
      <c r="E225" s="1245"/>
      <c r="F225" s="1245"/>
    </row>
    <row r="226" spans="1:6">
      <c r="A226" s="120"/>
      <c r="B226" s="120"/>
      <c r="C226" s="120"/>
      <c r="D226" s="85"/>
      <c r="E226" s="85"/>
      <c r="F226" s="85"/>
    </row>
    <row r="227" spans="1:6">
      <c r="A227" s="123"/>
      <c r="B227" s="123"/>
      <c r="C227" s="123"/>
      <c r="D227" s="1245" t="s">
        <v>354</v>
      </c>
      <c r="E227" s="1245"/>
      <c r="F227" s="1245"/>
    </row>
    <row r="228" spans="1:6" ht="14.25">
      <c r="A228" s="124"/>
      <c r="B228" s="362" t="s">
        <v>294</v>
      </c>
      <c r="C228" s="279"/>
      <c r="D228" s="1247" t="s">
        <v>355</v>
      </c>
      <c r="E228" s="1247"/>
      <c r="F228" s="1247"/>
    </row>
    <row r="229" spans="1:6" ht="14.25">
      <c r="A229" s="124"/>
      <c r="B229" s="124"/>
      <c r="C229" s="279"/>
      <c r="D229" s="1247"/>
      <c r="E229" s="1247"/>
      <c r="F229" s="1247"/>
    </row>
    <row r="230" spans="1:6">
      <c r="A230" s="279"/>
      <c r="B230" s="279"/>
      <c r="C230" s="279"/>
      <c r="D230" s="85"/>
      <c r="E230" s="85"/>
      <c r="F230" s="85"/>
    </row>
    <row r="231" spans="1:6" ht="14.45" customHeight="1">
      <c r="A231" s="124"/>
      <c r="B231" s="362" t="s">
        <v>294</v>
      </c>
      <c r="C231" s="279"/>
      <c r="D231" s="1229" t="s">
        <v>356</v>
      </c>
      <c r="E231" s="1229"/>
      <c r="F231" s="1229"/>
    </row>
    <row r="232" spans="1:6">
      <c r="A232" s="279"/>
      <c r="B232" s="279"/>
      <c r="C232" s="279"/>
      <c r="D232" s="1229"/>
      <c r="E232" s="1229"/>
      <c r="F232" s="1229"/>
    </row>
    <row r="233" spans="1:6">
      <c r="A233" s="279"/>
      <c r="B233" s="279"/>
      <c r="C233" s="279"/>
      <c r="D233" s="1240" t="s">
        <v>357</v>
      </c>
      <c r="E233" s="1240"/>
      <c r="F233" s="1240"/>
    </row>
    <row r="234" spans="1:6">
      <c r="A234" s="279"/>
      <c r="B234" s="279"/>
      <c r="C234" s="279"/>
      <c r="D234" s="85"/>
      <c r="E234" s="85"/>
      <c r="F234" s="85"/>
    </row>
    <row r="235" spans="1:6" ht="14.45" customHeight="1">
      <c r="A235" s="124"/>
      <c r="B235" s="362" t="s">
        <v>294</v>
      </c>
      <c r="C235" s="279"/>
      <c r="D235" s="1229" t="s">
        <v>358</v>
      </c>
      <c r="E235" s="1229"/>
      <c r="F235" s="1229"/>
    </row>
    <row r="236" spans="1:6">
      <c r="A236" s="279"/>
      <c r="B236" s="279"/>
      <c r="C236" s="279"/>
      <c r="D236" s="1229"/>
      <c r="E236" s="1229"/>
      <c r="F236" s="1229"/>
    </row>
    <row r="237" spans="1:6">
      <c r="A237" s="279"/>
      <c r="B237" s="279"/>
      <c r="C237" s="279"/>
      <c r="D237" s="1229"/>
      <c r="E237" s="1229"/>
      <c r="F237" s="1229"/>
    </row>
    <row r="238" spans="1:6">
      <c r="A238" s="279"/>
      <c r="B238" s="279"/>
      <c r="C238" s="279"/>
      <c r="D238" s="1229"/>
      <c r="E238" s="1229"/>
      <c r="F238" s="1229"/>
    </row>
    <row r="239" spans="1:6">
      <c r="A239" s="279"/>
      <c r="B239" s="279"/>
      <c r="C239" s="279"/>
      <c r="D239" s="1229"/>
      <c r="E239" s="1229"/>
      <c r="F239" s="1229"/>
    </row>
    <row r="240" spans="1:6">
      <c r="A240" s="279"/>
      <c r="B240" s="279"/>
      <c r="C240" s="279"/>
      <c r="D240" s="85"/>
      <c r="E240" s="85"/>
      <c r="F240" s="85"/>
    </row>
    <row r="241" spans="1:7" ht="14.25">
      <c r="A241" s="124"/>
      <c r="B241" s="362" t="s">
        <v>294</v>
      </c>
      <c r="C241" s="279"/>
      <c r="D241" s="1229" t="s">
        <v>359</v>
      </c>
      <c r="E241" s="1229"/>
      <c r="F241" s="1229"/>
      <c r="G241" s="3"/>
    </row>
    <row r="242" spans="1:7">
      <c r="A242" s="279"/>
      <c r="B242" s="279"/>
      <c r="C242" s="279"/>
      <c r="D242" s="1229"/>
      <c r="E242" s="1229"/>
      <c r="F242" s="1229"/>
      <c r="G242" s="3"/>
    </row>
    <row r="243" spans="1:7">
      <c r="A243" s="279"/>
      <c r="B243" s="279"/>
      <c r="C243" s="279"/>
      <c r="D243" s="1229"/>
      <c r="E243" s="1229"/>
      <c r="F243" s="1229"/>
      <c r="G243" s="3"/>
    </row>
    <row r="244" spans="1:7">
      <c r="A244" s="279"/>
      <c r="B244" s="279"/>
      <c r="C244" s="279"/>
      <c r="D244" s="914"/>
      <c r="E244" s="85"/>
      <c r="F244" s="85"/>
      <c r="G244" s="3"/>
    </row>
    <row r="245" spans="1:7">
      <c r="A245" s="1244" t="s">
        <v>360</v>
      </c>
      <c r="B245" s="1244"/>
      <c r="C245" s="1244"/>
      <c r="D245" s="1244"/>
      <c r="E245" s="1244"/>
      <c r="F245" s="1244"/>
      <c r="G245" s="1244"/>
    </row>
    <row r="246" spans="1:7">
      <c r="A246" s="279"/>
      <c r="B246" s="279"/>
      <c r="C246" s="279"/>
      <c r="D246" s="914"/>
      <c r="E246" s="85"/>
      <c r="F246" s="85"/>
      <c r="G246" s="3"/>
    </row>
    <row r="247" spans="1:7">
      <c r="A247" s="279"/>
      <c r="B247" s="279"/>
      <c r="C247" s="120"/>
      <c r="D247" s="1261" t="s">
        <v>361</v>
      </c>
      <c r="E247" s="1261"/>
      <c r="F247" s="1261"/>
      <c r="G247" s="3"/>
    </row>
    <row r="248" spans="1:7">
      <c r="A248" s="279"/>
      <c r="B248" s="279"/>
      <c r="C248" s="120"/>
      <c r="D248" s="1261"/>
      <c r="E248" s="1261"/>
      <c r="F248" s="1261"/>
      <c r="G248" s="3"/>
    </row>
    <row r="249" spans="1:7">
      <c r="A249" s="123"/>
      <c r="B249" s="123"/>
      <c r="C249" s="123"/>
      <c r="D249" s="2"/>
      <c r="E249" s="3"/>
      <c r="F249" s="3"/>
      <c r="G249" s="3"/>
    </row>
    <row r="250" spans="1:7">
      <c r="A250" s="279"/>
      <c r="B250" s="279"/>
      <c r="C250" s="123"/>
      <c r="D250" s="1245" t="s">
        <v>362</v>
      </c>
      <c r="E250" s="1245"/>
      <c r="F250" s="1245"/>
      <c r="G250" s="3"/>
    </row>
    <row r="251" spans="1:7" ht="15.75" customHeight="1">
      <c r="A251" s="124"/>
      <c r="B251" s="124"/>
      <c r="C251" s="279"/>
      <c r="D251" s="1250" t="s">
        <v>363</v>
      </c>
      <c r="E251" s="1250"/>
      <c r="F251" s="1250"/>
      <c r="G251" s="3"/>
    </row>
    <row r="252" spans="1:7">
      <c r="A252" s="279"/>
      <c r="B252" s="279"/>
      <c r="C252" s="279"/>
      <c r="D252" s="3"/>
      <c r="E252" s="85"/>
      <c r="F252" s="85"/>
      <c r="G252" s="3"/>
    </row>
    <row r="253" spans="1:7" ht="14.25">
      <c r="A253" s="124"/>
      <c r="B253" s="362" t="s">
        <v>294</v>
      </c>
      <c r="C253" s="279"/>
      <c r="D253" s="1229" t="s">
        <v>364</v>
      </c>
      <c r="E253" s="1229"/>
      <c r="F253" s="1229"/>
      <c r="G253" s="3"/>
    </row>
    <row r="254" spans="1:7" ht="14.25">
      <c r="A254" s="124"/>
      <c r="B254" s="124"/>
      <c r="C254" s="279"/>
      <c r="D254" s="1229"/>
      <c r="E254" s="1229"/>
      <c r="F254" s="1229"/>
      <c r="G254" s="3"/>
    </row>
    <row r="255" spans="1:7">
      <c r="A255" s="279"/>
      <c r="B255" s="279"/>
      <c r="C255" s="279"/>
      <c r="D255" s="85"/>
      <c r="E255" s="85"/>
      <c r="F255" s="85"/>
      <c r="G255" s="3"/>
    </row>
    <row r="256" spans="1:7" ht="14.25">
      <c r="A256" s="124"/>
      <c r="B256" s="362" t="s">
        <v>294</v>
      </c>
      <c r="C256" s="279"/>
      <c r="D256" s="1229" t="s">
        <v>365</v>
      </c>
      <c r="E256" s="1229"/>
      <c r="F256" s="1229"/>
      <c r="G256" s="3"/>
    </row>
    <row r="257" spans="1:7" ht="14.25">
      <c r="A257" s="124"/>
      <c r="B257" s="124"/>
      <c r="C257" s="279"/>
      <c r="D257" s="1229"/>
      <c r="E257" s="1229"/>
      <c r="F257" s="1229"/>
      <c r="G257" s="3"/>
    </row>
    <row r="258" spans="1:7" ht="14.25">
      <c r="A258" s="124"/>
      <c r="B258" s="124"/>
      <c r="C258" s="279"/>
      <c r="D258" s="1229"/>
      <c r="E258" s="1229"/>
      <c r="F258" s="1229"/>
      <c r="G258" s="3"/>
    </row>
    <row r="259" spans="1:7">
      <c r="A259" s="279"/>
      <c r="B259" s="279"/>
      <c r="C259" s="279"/>
      <c r="D259" s="85"/>
      <c r="E259" s="85"/>
      <c r="F259" s="85"/>
      <c r="G259" s="3"/>
    </row>
    <row r="260" spans="1:7" ht="14.25">
      <c r="A260" s="124"/>
      <c r="B260" s="362" t="s">
        <v>294</v>
      </c>
      <c r="C260" s="279"/>
      <c r="D260" s="1229" t="s">
        <v>366</v>
      </c>
      <c r="E260" s="1229"/>
      <c r="F260" s="1229"/>
      <c r="G260" s="3"/>
    </row>
    <row r="261" spans="1:7" ht="14.25">
      <c r="A261" s="124"/>
      <c r="B261" s="124"/>
      <c r="C261" s="279"/>
      <c r="D261" s="1229"/>
      <c r="E261" s="1229"/>
      <c r="F261" s="1229"/>
      <c r="G261" s="3"/>
    </row>
    <row r="262" spans="1:7">
      <c r="A262" s="13"/>
      <c r="B262" s="13"/>
      <c r="C262" s="279"/>
      <c r="D262" s="3"/>
      <c r="E262" s="85"/>
      <c r="F262" s="85"/>
      <c r="G262" s="3"/>
    </row>
    <row r="263" spans="1:7">
      <c r="A263" s="1244" t="s">
        <v>367</v>
      </c>
      <c r="B263" s="1244"/>
      <c r="C263" s="1244"/>
      <c r="D263" s="1244"/>
      <c r="E263" s="1244"/>
      <c r="F263" s="1244"/>
      <c r="G263" s="1244"/>
    </row>
    <row r="264" spans="1:7">
      <c r="A264" s="13"/>
      <c r="B264" s="13"/>
      <c r="C264" s="279"/>
      <c r="D264" s="85"/>
      <c r="E264" s="85"/>
      <c r="F264" s="85"/>
      <c r="G264" s="3"/>
    </row>
    <row r="265" spans="1:7">
      <c r="A265" s="279"/>
      <c r="B265" s="279"/>
      <c r="C265" s="13"/>
      <c r="D265" s="1245" t="s">
        <v>368</v>
      </c>
      <c r="E265" s="1245"/>
      <c r="F265" s="1245"/>
      <c r="G265" s="3"/>
    </row>
    <row r="266" spans="1:7">
      <c r="A266" s="279"/>
      <c r="B266" s="279"/>
      <c r="C266" s="13"/>
      <c r="D266" s="1240" t="s">
        <v>369</v>
      </c>
      <c r="E266" s="1240"/>
      <c r="F266" s="1240"/>
      <c r="G266" s="3"/>
    </row>
    <row r="267" spans="1:7">
      <c r="A267" s="279"/>
      <c r="B267" s="279"/>
      <c r="C267" s="13"/>
      <c r="D267" s="121"/>
      <c r="E267" s="3"/>
      <c r="F267" s="3"/>
      <c r="G267" s="3"/>
    </row>
    <row r="268" spans="1:7">
      <c r="A268" s="279"/>
      <c r="B268" s="362" t="s">
        <v>294</v>
      </c>
      <c r="C268" s="279"/>
      <c r="D268" s="1240" t="s">
        <v>370</v>
      </c>
      <c r="E268" s="1240"/>
      <c r="F268" s="1240"/>
      <c r="G268" s="3"/>
    </row>
    <row r="269" spans="1:7" ht="14.25">
      <c r="A269" s="124"/>
      <c r="B269" s="124"/>
      <c r="C269" s="279"/>
      <c r="D269" s="239"/>
      <c r="E269" s="1153"/>
      <c r="F269" s="1153"/>
      <c r="G269" s="3"/>
    </row>
    <row r="270" spans="1:7" ht="13.35" customHeight="1">
      <c r="A270" s="279"/>
      <c r="B270" s="362" t="s">
        <v>294</v>
      </c>
      <c r="C270" s="279"/>
      <c r="D270" s="1248" t="s">
        <v>371</v>
      </c>
      <c r="E270" s="1248"/>
      <c r="F270" s="1248"/>
      <c r="G270" s="3"/>
    </row>
    <row r="271" spans="1:7" ht="14.25">
      <c r="A271" s="124"/>
      <c r="B271" s="124"/>
      <c r="C271" s="279"/>
      <c r="D271" s="1248"/>
      <c r="E271" s="1248"/>
      <c r="F271" s="1248"/>
      <c r="G271" s="3"/>
    </row>
    <row r="272" spans="1:7" ht="14.25">
      <c r="A272" s="124"/>
      <c r="B272" s="124"/>
      <c r="C272" s="279"/>
      <c r="D272" s="1248"/>
      <c r="E272" s="1248"/>
      <c r="F272" s="1248"/>
      <c r="G272" s="3"/>
    </row>
    <row r="273" spans="1:6" ht="14.25">
      <c r="A273" s="124"/>
      <c r="B273" s="124"/>
      <c r="C273" s="279"/>
      <c r="D273" s="1248"/>
      <c r="E273" s="1248"/>
      <c r="F273" s="1248"/>
    </row>
    <row r="274" spans="1:6" ht="14.25">
      <c r="A274" s="124"/>
      <c r="B274" s="124"/>
      <c r="C274" s="279"/>
      <c r="D274" s="1248"/>
      <c r="E274" s="1248"/>
      <c r="F274" s="1248"/>
    </row>
    <row r="275" spans="1:6" ht="14.25">
      <c r="A275" s="124"/>
      <c r="B275" s="124"/>
      <c r="C275" s="279"/>
      <c r="D275" s="239"/>
      <c r="E275" s="1153"/>
      <c r="F275" s="1153"/>
    </row>
    <row r="276" spans="1:6" ht="13.35" customHeight="1">
      <c r="A276" s="279"/>
      <c r="B276" s="362" t="s">
        <v>294</v>
      </c>
      <c r="C276" s="279"/>
      <c r="D276" s="1248" t="s">
        <v>372</v>
      </c>
      <c r="E276" s="1248"/>
      <c r="F276" s="1248"/>
    </row>
    <row r="277" spans="1:6">
      <c r="A277" s="279"/>
      <c r="B277" s="279"/>
      <c r="C277" s="279"/>
      <c r="D277" s="1248"/>
      <c r="E277" s="1248"/>
      <c r="F277" s="1248"/>
    </row>
    <row r="278" spans="1:6" ht="14.25">
      <c r="A278" s="124"/>
      <c r="B278" s="124"/>
      <c r="C278" s="279"/>
      <c r="D278" s="239"/>
      <c r="E278" s="1153"/>
      <c r="F278" s="1153"/>
    </row>
    <row r="279" spans="1:6">
      <c r="A279" s="279"/>
      <c r="B279" s="362" t="s">
        <v>294</v>
      </c>
      <c r="C279" s="279"/>
      <c r="D279" s="1240" t="s">
        <v>373</v>
      </c>
      <c r="E279" s="1240"/>
      <c r="F279" s="1240"/>
    </row>
    <row r="280" spans="1:6">
      <c r="A280" s="279"/>
      <c r="B280" s="279"/>
      <c r="C280" s="279"/>
      <c r="D280" s="3"/>
      <c r="E280" s="85"/>
      <c r="F280" s="85"/>
    </row>
    <row r="281" spans="1:6" ht="14.25">
      <c r="A281" s="124"/>
      <c r="B281" s="362" t="s">
        <v>294</v>
      </c>
      <c r="C281" s="279"/>
      <c r="D281" s="1229" t="s">
        <v>374</v>
      </c>
      <c r="E281" s="1229"/>
      <c r="F281" s="1229"/>
    </row>
    <row r="282" spans="1:6" ht="14.25">
      <c r="A282" s="124"/>
      <c r="B282" s="124"/>
      <c r="C282" s="279"/>
      <c r="D282" s="1229"/>
      <c r="E282" s="1229"/>
      <c r="F282" s="1229"/>
    </row>
    <row r="283" spans="1:6" ht="14.25">
      <c r="A283" s="124"/>
      <c r="B283" s="124"/>
      <c r="C283" s="279"/>
      <c r="D283" s="1229"/>
      <c r="E283" s="1229"/>
      <c r="F283" s="1229"/>
    </row>
    <row r="284" spans="1:6" ht="14.25">
      <c r="A284" s="124"/>
      <c r="B284" s="124"/>
      <c r="C284" s="279"/>
      <c r="D284" s="1229"/>
      <c r="E284" s="1229"/>
      <c r="F284" s="1229"/>
    </row>
    <row r="285" spans="1:6" ht="14.25">
      <c r="A285" s="124"/>
      <c r="B285" s="124"/>
      <c r="C285" s="279"/>
      <c r="D285" s="1229"/>
      <c r="E285" s="1229"/>
      <c r="F285" s="1229"/>
    </row>
    <row r="286" spans="1:6" ht="14.25">
      <c r="A286" s="124"/>
      <c r="B286" s="124"/>
      <c r="C286" s="279"/>
      <c r="D286" s="1229"/>
      <c r="E286" s="1229"/>
      <c r="F286" s="1229"/>
    </row>
    <row r="287" spans="1:6" ht="14.25">
      <c r="A287" s="124"/>
      <c r="B287" s="124"/>
      <c r="C287" s="279"/>
      <c r="D287" s="1229"/>
      <c r="E287" s="1229"/>
      <c r="F287" s="1229"/>
    </row>
    <row r="288" spans="1:6" ht="14.25">
      <c r="A288" s="124"/>
      <c r="B288" s="124"/>
      <c r="C288" s="279"/>
      <c r="D288" s="1229"/>
      <c r="E288" s="1229"/>
      <c r="F288" s="1229"/>
    </row>
    <row r="289" spans="1:6" ht="14.25">
      <c r="A289" s="124"/>
      <c r="B289" s="124"/>
      <c r="C289" s="279"/>
      <c r="D289" s="1229"/>
      <c r="E289" s="1229"/>
      <c r="F289" s="1229"/>
    </row>
    <row r="290" spans="1:6" ht="14.25">
      <c r="A290" s="124"/>
      <c r="B290" s="124"/>
      <c r="C290" s="279"/>
      <c r="D290" s="1229"/>
      <c r="E290" s="1229"/>
      <c r="F290" s="1229"/>
    </row>
    <row r="291" spans="1:6" ht="14.25">
      <c r="A291" s="124"/>
      <c r="B291" s="124"/>
      <c r="C291" s="279"/>
      <c r="D291" s="1229"/>
      <c r="E291" s="1229"/>
      <c r="F291" s="1229"/>
    </row>
    <row r="292" spans="1:6" ht="14.25">
      <c r="A292" s="124"/>
      <c r="B292" s="124"/>
      <c r="C292" s="279"/>
      <c r="D292" s="1229"/>
      <c r="E292" s="1229"/>
      <c r="F292" s="1229"/>
    </row>
    <row r="293" spans="1:6" ht="14.25">
      <c r="A293" s="124"/>
      <c r="B293" s="124"/>
      <c r="C293" s="279"/>
      <c r="D293" s="1229"/>
      <c r="E293" s="1229"/>
      <c r="F293" s="1229"/>
    </row>
    <row r="294" spans="1:6" ht="14.25">
      <c r="A294" s="124"/>
      <c r="B294" s="124"/>
      <c r="C294" s="279"/>
      <c r="D294" s="1229"/>
      <c r="E294" s="1229"/>
      <c r="F294" s="1229"/>
    </row>
    <row r="295" spans="1:6" ht="14.25">
      <c r="A295" s="124"/>
      <c r="B295" s="124"/>
      <c r="C295" s="279"/>
      <c r="D295" s="1229"/>
      <c r="E295" s="1229"/>
      <c r="F295" s="1229"/>
    </row>
    <row r="296" spans="1:6">
      <c r="A296" s="279"/>
      <c r="B296" s="279"/>
      <c r="C296" s="279"/>
      <c r="D296" s="85"/>
      <c r="E296" s="85"/>
      <c r="F296" s="85"/>
    </row>
    <row r="297" spans="1:6" ht="14.25">
      <c r="A297" s="124"/>
      <c r="B297" s="362" t="s">
        <v>294</v>
      </c>
      <c r="C297" s="279"/>
      <c r="D297" s="1229" t="s">
        <v>375</v>
      </c>
      <c r="E297" s="1229"/>
      <c r="F297" s="1229"/>
    </row>
    <row r="298" spans="1:6">
      <c r="A298" s="279"/>
      <c r="B298" s="279"/>
      <c r="C298" s="279"/>
      <c r="D298" s="1229"/>
      <c r="E298" s="1229"/>
      <c r="F298" s="1229"/>
    </row>
    <row r="299" spans="1:6">
      <c r="A299" s="279"/>
      <c r="B299" s="279"/>
      <c r="C299" s="279"/>
      <c r="D299" s="1229"/>
      <c r="E299" s="1229"/>
      <c r="F299" s="1229"/>
    </row>
    <row r="300" spans="1:6">
      <c r="A300" s="279"/>
      <c r="B300" s="279"/>
      <c r="C300" s="279"/>
      <c r="D300" s="1229"/>
      <c r="E300" s="1229"/>
      <c r="F300" s="1229"/>
    </row>
    <row r="301" spans="1:6">
      <c r="A301" s="279"/>
      <c r="B301" s="279"/>
      <c r="C301" s="279"/>
      <c r="D301" s="1229"/>
      <c r="E301" s="1229"/>
      <c r="F301" s="1229"/>
    </row>
    <row r="302" spans="1:6">
      <c r="A302" s="279"/>
      <c r="B302" s="279"/>
      <c r="C302" s="279"/>
      <c r="D302" s="1229"/>
      <c r="E302" s="1229"/>
      <c r="F302" s="1229"/>
    </row>
    <row r="303" spans="1:6">
      <c r="A303" s="279"/>
      <c r="B303" s="279"/>
      <c r="C303" s="279"/>
      <c r="D303" s="1229"/>
      <c r="E303" s="1229"/>
      <c r="F303" s="1229"/>
    </row>
    <row r="304" spans="1:6">
      <c r="A304" s="279"/>
      <c r="B304" s="279"/>
      <c r="C304" s="279"/>
      <c r="D304" s="1229"/>
      <c r="E304" s="1229"/>
      <c r="F304" s="1229"/>
    </row>
    <row r="305" spans="1:7">
      <c r="A305" s="279"/>
      <c r="B305" s="279"/>
      <c r="C305" s="279"/>
      <c r="D305" s="1229"/>
      <c r="E305" s="1229"/>
      <c r="F305" s="1229"/>
      <c r="G305" s="3"/>
    </row>
    <row r="306" spans="1:7">
      <c r="A306" s="279"/>
      <c r="B306" s="279"/>
      <c r="C306" s="279"/>
      <c r="D306" s="85"/>
      <c r="E306" s="85"/>
      <c r="F306" s="85"/>
      <c r="G306" s="3"/>
    </row>
    <row r="307" spans="1:7" ht="14.25">
      <c r="A307" s="124"/>
      <c r="B307" s="362" t="s">
        <v>294</v>
      </c>
      <c r="C307" s="279"/>
      <c r="D307" s="1229" t="s">
        <v>376</v>
      </c>
      <c r="E307" s="1229"/>
      <c r="F307" s="1229"/>
      <c r="G307" s="3"/>
    </row>
    <row r="308" spans="1:7">
      <c r="A308" s="279"/>
      <c r="B308" s="279"/>
      <c r="C308" s="279"/>
      <c r="D308" s="1229"/>
      <c r="E308" s="1229"/>
      <c r="F308" s="1229"/>
      <c r="G308"/>
    </row>
    <row r="309" spans="1:7">
      <c r="A309" s="279"/>
      <c r="B309" s="279"/>
      <c r="C309" s="279"/>
      <c r="D309" s="1229"/>
      <c r="E309" s="1229"/>
      <c r="F309" s="1229"/>
      <c r="G309"/>
    </row>
    <row r="310" spans="1:7">
      <c r="A310" s="279"/>
      <c r="B310" s="279"/>
      <c r="C310" s="279"/>
      <c r="D310" s="1229"/>
      <c r="E310" s="1229"/>
      <c r="F310" s="1229"/>
      <c r="G310"/>
    </row>
    <row r="311" spans="1:7">
      <c r="A311" s="279"/>
      <c r="B311" s="279"/>
      <c r="C311" s="279"/>
      <c r="D311" s="1229"/>
      <c r="E311" s="1229"/>
      <c r="F311" s="1229"/>
      <c r="G311"/>
    </row>
    <row r="312" spans="1:7">
      <c r="A312" s="279"/>
      <c r="B312" s="279"/>
      <c r="C312" s="279"/>
      <c r="D312" s="1229"/>
      <c r="E312" s="1229"/>
      <c r="F312" s="1229"/>
      <c r="G312"/>
    </row>
    <row r="313" spans="1:7">
      <c r="A313" s="279"/>
      <c r="B313" s="279"/>
      <c r="C313" s="279"/>
      <c r="D313" s="368"/>
      <c r="E313" s="368"/>
      <c r="F313" s="368"/>
      <c r="G313"/>
    </row>
    <row r="314" spans="1:7" ht="13.5" thickBot="1">
      <c r="A314" s="279"/>
      <c r="B314" s="279"/>
      <c r="C314" s="279"/>
      <c r="D314" s="1251" t="s">
        <v>377</v>
      </c>
      <c r="E314" s="1251"/>
      <c r="F314" s="1251"/>
      <c r="G314"/>
    </row>
    <row r="315" spans="1:7" ht="13.5" thickTop="1">
      <c r="A315" s="279"/>
      <c r="B315" s="279"/>
      <c r="C315" s="279"/>
      <c r="D315" s="1252" t="s">
        <v>378</v>
      </c>
      <c r="E315" s="1252"/>
      <c r="F315" s="1252"/>
      <c r="G315"/>
    </row>
    <row r="316" spans="1:7">
      <c r="A316" s="143"/>
      <c r="B316" s="143"/>
      <c r="C316" s="143"/>
      <c r="D316" s="145"/>
      <c r="E316" s="145"/>
      <c r="F316" s="85"/>
      <c r="G316"/>
    </row>
    <row r="317" spans="1:7" ht="14.25">
      <c r="A317" s="124"/>
      <c r="B317" s="362" t="s">
        <v>294</v>
      </c>
      <c r="C317" s="143"/>
      <c r="D317" s="1242" t="s">
        <v>379</v>
      </c>
      <c r="E317" s="1242"/>
      <c r="F317" s="1242"/>
      <c r="G317"/>
    </row>
    <row r="318" spans="1:7">
      <c r="A318" s="143"/>
      <c r="B318" s="143"/>
      <c r="C318" s="143"/>
      <c r="D318" s="145"/>
      <c r="E318" s="145"/>
      <c r="F318" s="85"/>
      <c r="G318"/>
    </row>
    <row r="319" spans="1:7">
      <c r="A319" s="143"/>
      <c r="B319" s="362" t="s">
        <v>294</v>
      </c>
      <c r="C319" s="143"/>
      <c r="D319" s="1238" t="s">
        <v>380</v>
      </c>
      <c r="E319" s="1238"/>
      <c r="F319" s="1238"/>
      <c r="G319"/>
    </row>
    <row r="320" spans="1:7">
      <c r="A320" s="143"/>
      <c r="B320" s="143"/>
      <c r="C320" s="143"/>
      <c r="D320" s="1238"/>
      <c r="E320" s="1238"/>
      <c r="F320" s="1238"/>
      <c r="G320"/>
    </row>
    <row r="321" spans="1:7">
      <c r="A321" s="143"/>
      <c r="B321" s="143"/>
      <c r="C321" s="143"/>
      <c r="D321" s="1238"/>
      <c r="E321" s="1238"/>
      <c r="F321" s="1238"/>
      <c r="G321"/>
    </row>
    <row r="322" spans="1:7">
      <c r="A322" s="143"/>
      <c r="B322" s="143"/>
      <c r="C322" s="143"/>
      <c r="D322" s="1238"/>
      <c r="E322" s="1238"/>
      <c r="F322" s="1238"/>
      <c r="G322"/>
    </row>
    <row r="323" spans="1:7">
      <c r="A323" s="143"/>
      <c r="B323" s="143"/>
      <c r="C323" s="143"/>
      <c r="D323" s="1238"/>
      <c r="E323" s="1238"/>
      <c r="F323" s="1238"/>
      <c r="G323"/>
    </row>
    <row r="324" spans="1:7">
      <c r="A324" s="143"/>
      <c r="B324" s="143"/>
      <c r="C324" s="143"/>
      <c r="D324" s="1238"/>
      <c r="E324" s="1238"/>
      <c r="F324" s="1238"/>
      <c r="G324"/>
    </row>
    <row r="325" spans="1:7">
      <c r="A325" s="143"/>
      <c r="B325" s="143"/>
      <c r="C325" s="143"/>
      <c r="D325" s="1238"/>
      <c r="E325" s="1238"/>
      <c r="F325" s="1238"/>
      <c r="G325"/>
    </row>
    <row r="326" spans="1:7">
      <c r="A326" s="143"/>
      <c r="B326" s="143"/>
      <c r="C326" s="143"/>
      <c r="D326" s="1238"/>
      <c r="E326" s="1238"/>
      <c r="F326" s="1238"/>
      <c r="G326"/>
    </row>
    <row r="327" spans="1:7">
      <c r="A327" s="143"/>
      <c r="B327" s="143"/>
      <c r="C327" s="143"/>
      <c r="D327" s="1238"/>
      <c r="E327" s="1238"/>
      <c r="F327" s="1238"/>
      <c r="G327"/>
    </row>
    <row r="328" spans="1:7">
      <c r="A328" s="143"/>
      <c r="B328" s="143"/>
      <c r="C328" s="143"/>
      <c r="D328" s="1238"/>
      <c r="E328" s="1238"/>
      <c r="F328" s="1238"/>
      <c r="G328"/>
    </row>
    <row r="329" spans="1:7">
      <c r="A329" s="143"/>
      <c r="B329" s="143"/>
      <c r="C329" s="143"/>
      <c r="D329" s="1238"/>
      <c r="E329" s="1238"/>
      <c r="F329" s="1238"/>
      <c r="G329"/>
    </row>
    <row r="330" spans="1:7">
      <c r="A330" s="143"/>
      <c r="B330" s="143"/>
      <c r="C330" s="143"/>
      <c r="D330"/>
      <c r="E330" s="145"/>
      <c r="F330" s="85"/>
      <c r="G330"/>
    </row>
    <row r="331" spans="1:7" ht="14.25">
      <c r="A331" s="124"/>
      <c r="B331" s="362" t="s">
        <v>294</v>
      </c>
      <c r="C331" s="143"/>
      <c r="D331" s="1238" t="s">
        <v>381</v>
      </c>
      <c r="E331" s="1238"/>
      <c r="F331" s="1238"/>
      <c r="G331"/>
    </row>
    <row r="332" spans="1:7">
      <c r="A332" s="143"/>
      <c r="B332" s="143"/>
      <c r="C332" s="143"/>
      <c r="D332" s="1238"/>
      <c r="E332" s="1238"/>
      <c r="F332" s="1238"/>
      <c r="G332"/>
    </row>
    <row r="333" spans="1:7">
      <c r="A333" s="143"/>
      <c r="B333" s="143"/>
      <c r="C333" s="143"/>
      <c r="D333" s="1238"/>
      <c r="E333" s="1238"/>
      <c r="F333" s="1238"/>
      <c r="G333"/>
    </row>
    <row r="334" spans="1:7">
      <c r="A334" s="143"/>
      <c r="B334" s="143"/>
      <c r="C334" s="143"/>
      <c r="D334" s="1238"/>
      <c r="E334" s="1238"/>
      <c r="F334" s="1238"/>
      <c r="G334"/>
    </row>
    <row r="335" spans="1:7">
      <c r="A335" s="143"/>
      <c r="B335" s="143"/>
      <c r="C335" s="143"/>
      <c r="D335" s="145"/>
      <c r="E335" s="145"/>
      <c r="F335" s="85"/>
      <c r="G335"/>
    </row>
    <row r="336" spans="1:7">
      <c r="A336" s="143"/>
      <c r="B336" s="143"/>
      <c r="C336" s="143"/>
      <c r="D336" s="1238" t="s">
        <v>382</v>
      </c>
      <c r="E336" s="1238"/>
      <c r="F336" s="1238"/>
      <c r="G336"/>
    </row>
    <row r="337" spans="1:7">
      <c r="A337" s="143"/>
      <c r="B337" s="143"/>
      <c r="C337" s="143"/>
      <c r="D337" s="1238"/>
      <c r="E337" s="1238"/>
      <c r="F337" s="1238"/>
      <c r="G337"/>
    </row>
    <row r="338" spans="1:7">
      <c r="A338" s="143"/>
      <c r="B338" s="143"/>
      <c r="C338" s="143"/>
      <c r="D338" s="1238"/>
      <c r="E338" s="1238"/>
      <c r="F338" s="1238"/>
      <c r="G338"/>
    </row>
    <row r="339" spans="1:7">
      <c r="A339" s="143"/>
      <c r="B339" s="143"/>
      <c r="C339" s="143"/>
      <c r="D339" s="1238"/>
      <c r="E339" s="1238"/>
      <c r="F339" s="1238"/>
      <c r="G339"/>
    </row>
    <row r="340" spans="1:7" ht="18" customHeight="1">
      <c r="A340" s="143"/>
      <c r="B340" s="143"/>
      <c r="C340" s="143"/>
      <c r="D340" s="1238"/>
      <c r="E340" s="1238"/>
      <c r="F340" s="1238"/>
      <c r="G340"/>
    </row>
    <row r="341" spans="1:7">
      <c r="A341" s="143"/>
      <c r="B341" s="143"/>
      <c r="C341" s="143"/>
      <c r="D341" s="1238"/>
      <c r="E341" s="1238"/>
      <c r="F341" s="1238"/>
      <c r="G341"/>
    </row>
    <row r="342" spans="1:7">
      <c r="A342" s="143"/>
      <c r="B342" s="143"/>
      <c r="C342" s="143"/>
      <c r="D342" s="1238"/>
      <c r="E342" s="1238"/>
      <c r="F342" s="1238"/>
      <c r="G342"/>
    </row>
    <row r="343" spans="1:7">
      <c r="A343" s="143"/>
      <c r="B343" s="143"/>
      <c r="C343" s="143"/>
      <c r="D343" s="1238"/>
      <c r="E343" s="1238"/>
      <c r="F343" s="1238"/>
      <c r="G343"/>
    </row>
    <row r="344" spans="1:7" ht="8.25" customHeight="1">
      <c r="A344" s="143"/>
      <c r="B344" s="143"/>
      <c r="C344" s="143"/>
      <c r="D344" s="1238"/>
      <c r="E344" s="1238"/>
      <c r="F344" s="1238"/>
      <c r="G344"/>
    </row>
    <row r="345" spans="1:7" ht="13.35" customHeight="1">
      <c r="A345" s="143"/>
      <c r="B345" s="143"/>
      <c r="C345" s="143"/>
      <c r="D345" s="1238" t="s">
        <v>383</v>
      </c>
      <c r="E345" s="1238"/>
      <c r="F345" s="1238"/>
      <c r="G345"/>
    </row>
    <row r="346" spans="1:7">
      <c r="A346" s="143"/>
      <c r="B346" s="143"/>
      <c r="C346" s="143"/>
      <c r="D346" s="1238"/>
      <c r="E346" s="1238"/>
      <c r="F346" s="1238"/>
      <c r="G346"/>
    </row>
    <row r="347" spans="1:7">
      <c r="A347" s="143"/>
      <c r="B347" s="143"/>
      <c r="C347" s="143"/>
      <c r="D347" s="1238"/>
      <c r="E347" s="1238"/>
      <c r="F347" s="1238"/>
      <c r="G347"/>
    </row>
    <row r="348" spans="1:7">
      <c r="A348" s="143"/>
      <c r="B348" s="143"/>
      <c r="C348" s="143"/>
      <c r="D348" s="1238"/>
      <c r="E348" s="1238"/>
      <c r="F348" s="1238"/>
      <c r="G348"/>
    </row>
    <row r="349" spans="1:7">
      <c r="A349" s="143"/>
      <c r="B349" s="143"/>
      <c r="C349" s="143"/>
      <c r="D349" s="1238"/>
      <c r="E349" s="1238"/>
      <c r="F349" s="1238"/>
      <c r="G349"/>
    </row>
    <row r="350" spans="1:7">
      <c r="A350" s="143"/>
      <c r="B350" s="143"/>
      <c r="C350" s="143"/>
      <c r="D350" s="1238"/>
      <c r="E350" s="1238"/>
      <c r="F350" s="1238"/>
      <c r="G350"/>
    </row>
    <row r="351" spans="1:7">
      <c r="A351" s="143"/>
      <c r="B351" s="143"/>
      <c r="C351" s="143"/>
      <c r="D351" s="1238"/>
      <c r="E351" s="1238"/>
      <c r="F351" s="1238"/>
      <c r="G351"/>
    </row>
    <row r="352" spans="1:7">
      <c r="A352" s="143"/>
      <c r="B352" s="143"/>
      <c r="C352" s="143"/>
      <c r="D352" s="1238"/>
      <c r="E352" s="1238"/>
      <c r="F352" s="1238"/>
      <c r="G352"/>
    </row>
    <row r="353" spans="1:7">
      <c r="A353" s="143"/>
      <c r="B353" s="143"/>
      <c r="C353" s="143"/>
      <c r="D353" s="1238"/>
      <c r="E353" s="1238"/>
      <c r="F353" s="1238"/>
      <c r="G353"/>
    </row>
    <row r="354" spans="1:7">
      <c r="A354" s="143"/>
      <c r="B354" s="143"/>
      <c r="C354" s="143"/>
      <c r="D354" s="1238"/>
      <c r="E354" s="1238"/>
      <c r="F354" s="1238"/>
      <c r="G354"/>
    </row>
    <row r="355" spans="1:7">
      <c r="A355" s="143"/>
      <c r="B355" s="143"/>
      <c r="C355" s="143"/>
      <c r="D355" s="1238"/>
      <c r="E355" s="1238"/>
      <c r="F355" s="1238"/>
      <c r="G355"/>
    </row>
    <row r="356" spans="1:7">
      <c r="A356" s="143"/>
      <c r="B356" s="143"/>
      <c r="C356" s="143"/>
      <c r="D356" s="1238"/>
      <c r="E356" s="1238"/>
      <c r="F356" s="1238"/>
      <c r="G356"/>
    </row>
    <row r="357" spans="1:7">
      <c r="A357" s="143"/>
      <c r="B357" s="143"/>
      <c r="C357" s="243"/>
      <c r="D357" s="1238"/>
      <c r="E357" s="1238"/>
      <c r="F357" s="1238"/>
      <c r="G357"/>
    </row>
    <row r="358" spans="1:7">
      <c r="A358" s="143"/>
      <c r="B358" s="143"/>
      <c r="C358" s="243"/>
      <c r="D358" s="1238"/>
      <c r="E358" s="1238"/>
      <c r="F358" s="1238"/>
      <c r="G358"/>
    </row>
    <row r="359" spans="1:7">
      <c r="A359" s="143"/>
      <c r="B359" s="143"/>
      <c r="C359" s="143"/>
      <c r="D359" s="1238"/>
      <c r="E359" s="1238"/>
      <c r="F359" s="1238"/>
      <c r="G359"/>
    </row>
    <row r="360" spans="1:7">
      <c r="A360" s="143"/>
      <c r="B360" s="143"/>
      <c r="C360" s="243"/>
      <c r="D360" s="1238"/>
      <c r="E360" s="1238"/>
      <c r="F360" s="1238"/>
      <c r="G360"/>
    </row>
    <row r="361" spans="1:7">
      <c r="A361" s="143"/>
      <c r="B361" s="143"/>
      <c r="C361" s="243"/>
      <c r="D361" s="1238"/>
      <c r="E361" s="1238"/>
      <c r="F361" s="1238"/>
      <c r="G361"/>
    </row>
    <row r="362" spans="1:7">
      <c r="A362" s="143"/>
      <c r="B362" s="143"/>
      <c r="C362" s="243"/>
      <c r="D362" s="1238"/>
      <c r="E362" s="1238"/>
      <c r="F362" s="1238"/>
      <c r="G362"/>
    </row>
    <row r="363" spans="1:7">
      <c r="A363" s="143"/>
      <c r="B363" s="143"/>
      <c r="C363" s="143"/>
      <c r="D363" s="145"/>
      <c r="E363" s="145"/>
      <c r="F363" s="85"/>
      <c r="G363"/>
    </row>
    <row r="364" spans="1:7">
      <c r="A364" s="143"/>
      <c r="B364" s="362" t="s">
        <v>294</v>
      </c>
      <c r="C364" s="143"/>
      <c r="D364" s="1238" t="s">
        <v>384</v>
      </c>
      <c r="E364" s="1238"/>
      <c r="F364" s="1238"/>
      <c r="G364"/>
    </row>
    <row r="365" spans="1:7">
      <c r="A365" s="143"/>
      <c r="B365" s="143"/>
      <c r="C365" s="143"/>
      <c r="D365" s="1238"/>
      <c r="E365" s="1238"/>
      <c r="F365" s="1238"/>
      <c r="G365"/>
    </row>
    <row r="366" spans="1:7">
      <c r="A366" s="143"/>
      <c r="B366" s="143"/>
      <c r="C366" s="143"/>
      <c r="D366" s="145"/>
      <c r="E366" s="145"/>
      <c r="F366" s="85"/>
      <c r="G366"/>
    </row>
    <row r="367" spans="1:7" ht="14.25">
      <c r="A367" s="124"/>
      <c r="B367" s="362" t="s">
        <v>294</v>
      </c>
      <c r="C367" s="143"/>
      <c r="D367" s="1238" t="s">
        <v>385</v>
      </c>
      <c r="E367" s="1238"/>
      <c r="F367" s="1238"/>
      <c r="G367"/>
    </row>
    <row r="368" spans="1:7" ht="14.25">
      <c r="A368" s="242"/>
      <c r="B368" s="242"/>
      <c r="C368" s="143"/>
      <c r="D368" s="1238"/>
      <c r="E368" s="1238"/>
      <c r="F368" s="1238"/>
      <c r="G368"/>
    </row>
    <row r="369" spans="1:7" ht="14.25">
      <c r="A369" s="242"/>
      <c r="B369" s="242"/>
      <c r="C369" s="143"/>
      <c r="D369" s="1238"/>
      <c r="E369" s="1238"/>
      <c r="F369" s="1238"/>
      <c r="G369"/>
    </row>
    <row r="370" spans="1:7" ht="14.25">
      <c r="A370" s="242"/>
      <c r="B370" s="242"/>
      <c r="C370" s="143"/>
      <c r="D370" s="1238"/>
      <c r="E370" s="1238"/>
      <c r="F370" s="1238"/>
      <c r="G370"/>
    </row>
    <row r="371" spans="1:7" ht="14.25">
      <c r="A371" s="242"/>
      <c r="B371" s="242"/>
      <c r="C371" s="143"/>
      <c r="D371" s="1238"/>
      <c r="E371" s="1238"/>
      <c r="F371" s="1238"/>
      <c r="G371"/>
    </row>
    <row r="372" spans="1:7">
      <c r="A372" s="279"/>
      <c r="B372" s="279"/>
      <c r="C372" s="279"/>
      <c r="D372" s="85"/>
      <c r="E372" s="85"/>
      <c r="F372" s="85"/>
      <c r="G372"/>
    </row>
    <row r="373" spans="1:7" ht="14.25">
      <c r="A373" s="124"/>
      <c r="B373" s="362" t="s">
        <v>294</v>
      </c>
      <c r="C373" s="909"/>
      <c r="D373" s="1229" t="s">
        <v>386</v>
      </c>
      <c r="E373" s="1229"/>
      <c r="F373" s="1229"/>
      <c r="G373"/>
    </row>
    <row r="374" spans="1:7" ht="14.25">
      <c r="A374" s="124"/>
      <c r="B374" s="124"/>
      <c r="C374" s="279"/>
      <c r="D374" s="1229"/>
      <c r="E374" s="1229"/>
      <c r="F374" s="1229"/>
      <c r="G374"/>
    </row>
    <row r="375" spans="1:7">
      <c r="A375" s="279"/>
      <c r="B375" s="279"/>
      <c r="C375" s="279"/>
      <c r="D375" s="1229"/>
      <c r="E375" s="1229"/>
      <c r="F375" s="1229"/>
      <c r="G375"/>
    </row>
    <row r="376" spans="1:7">
      <c r="A376" s="279"/>
      <c r="B376" s="279"/>
      <c r="C376" s="279"/>
      <c r="D376" s="1229"/>
      <c r="E376" s="1229"/>
      <c r="F376" s="1229"/>
      <c r="G376"/>
    </row>
    <row r="377" spans="1:7">
      <c r="A377" s="279"/>
      <c r="B377" s="279"/>
      <c r="C377" s="279"/>
      <c r="D377" s="1229"/>
      <c r="E377" s="1229"/>
      <c r="F377" s="1229"/>
      <c r="G377"/>
    </row>
    <row r="378" spans="1:7">
      <c r="A378" s="279"/>
      <c r="B378" s="279"/>
      <c r="C378" s="279"/>
      <c r="D378" s="1229"/>
      <c r="E378" s="1229"/>
      <c r="F378" s="1229"/>
      <c r="G378"/>
    </row>
    <row r="379" spans="1:7">
      <c r="A379" s="279"/>
      <c r="B379" s="279"/>
      <c r="C379" s="279"/>
      <c r="D379" s="1229"/>
      <c r="E379" s="1229"/>
      <c r="F379" s="1229"/>
      <c r="G379"/>
    </row>
    <row r="380" spans="1:7">
      <c r="A380" s="279"/>
      <c r="B380" s="279"/>
      <c r="C380" s="279"/>
      <c r="D380" s="1229"/>
      <c r="E380" s="1229"/>
      <c r="F380" s="1229"/>
      <c r="G380"/>
    </row>
    <row r="381" spans="1:7">
      <c r="A381" s="279"/>
      <c r="B381" s="279"/>
      <c r="C381" s="279"/>
      <c r="D381" s="1229"/>
      <c r="E381" s="1229"/>
      <c r="F381" s="1229"/>
      <c r="G381"/>
    </row>
    <row r="382" spans="1:7">
      <c r="A382" s="279"/>
      <c r="B382" s="279"/>
      <c r="C382" s="279"/>
      <c r="D382" s="1229"/>
      <c r="E382" s="1229"/>
      <c r="F382" s="1229"/>
      <c r="G382"/>
    </row>
    <row r="383" spans="1:7">
      <c r="A383" s="279"/>
      <c r="B383" s="279"/>
      <c r="C383" s="279"/>
      <c r="D383" s="1229"/>
      <c r="E383" s="1229"/>
      <c r="F383" s="1229"/>
      <c r="G383"/>
    </row>
    <row r="384" spans="1:7">
      <c r="A384" s="279"/>
      <c r="B384" s="279"/>
      <c r="C384" s="279"/>
      <c r="D384" s="1229"/>
      <c r="E384" s="1229"/>
      <c r="F384" s="1229"/>
      <c r="G384"/>
    </row>
    <row r="385" spans="1:7">
      <c r="A385" s="279"/>
      <c r="B385" s="279"/>
      <c r="C385" s="279"/>
      <c r="D385" s="1229"/>
      <c r="E385" s="1229"/>
      <c r="F385" s="1229"/>
      <c r="G385"/>
    </row>
    <row r="386" spans="1:7">
      <c r="A386"/>
      <c r="B386"/>
      <c r="C386"/>
      <c r="D386" s="1229"/>
      <c r="E386" s="1229"/>
      <c r="F386" s="1229"/>
      <c r="G386"/>
    </row>
    <row r="387" spans="1:7">
      <c r="A387"/>
      <c r="B387"/>
      <c r="C387"/>
      <c r="D387" s="1229"/>
      <c r="E387" s="1229"/>
      <c r="F387" s="1229"/>
      <c r="G387"/>
    </row>
    <row r="388" spans="1:7">
      <c r="A388"/>
      <c r="B388"/>
      <c r="C388"/>
      <c r="D388" s="1229"/>
      <c r="E388" s="1229"/>
      <c r="F388" s="1229"/>
      <c r="G388"/>
    </row>
    <row r="389" spans="1:7">
      <c r="A389"/>
      <c r="B389"/>
      <c r="C389"/>
      <c r="D389" s="1229"/>
      <c r="E389" s="1229"/>
      <c r="F389" s="1229"/>
      <c r="G389"/>
    </row>
    <row r="390" spans="1:7">
      <c r="A390"/>
      <c r="B390"/>
      <c r="C390"/>
      <c r="D390" s="1229"/>
      <c r="E390" s="1229"/>
      <c r="F390" s="1229"/>
      <c r="G390"/>
    </row>
    <row r="391" spans="1:7">
      <c r="A391"/>
      <c r="B391"/>
      <c r="C391"/>
      <c r="D391" s="1229"/>
      <c r="E391" s="1229"/>
      <c r="F391" s="1229"/>
      <c r="G391"/>
    </row>
    <row r="392" spans="1:7">
      <c r="A392"/>
      <c r="B392"/>
      <c r="C392"/>
      <c r="D392" s="1229"/>
      <c r="E392" s="1229"/>
      <c r="F392" s="1229"/>
      <c r="G392"/>
    </row>
    <row r="393" spans="1:7">
      <c r="A393"/>
      <c r="B393"/>
      <c r="C393"/>
      <c r="D393" s="1229"/>
      <c r="E393" s="1229"/>
      <c r="F393" s="1229"/>
      <c r="G393"/>
    </row>
    <row r="394" spans="1:7">
      <c r="A394"/>
      <c r="B394"/>
      <c r="C394"/>
      <c r="D394" s="1229"/>
      <c r="E394" s="1229"/>
      <c r="F394" s="1229"/>
      <c r="G394"/>
    </row>
    <row r="395" spans="1:7">
      <c r="A395"/>
      <c r="B395"/>
      <c r="C395"/>
      <c r="D395" s="1229"/>
      <c r="E395" s="1229"/>
      <c r="F395" s="1229"/>
      <c r="G395"/>
    </row>
    <row r="396" spans="1:7">
      <c r="A396"/>
      <c r="B396"/>
      <c r="C396"/>
      <c r="D396" s="1229"/>
      <c r="E396" s="1229"/>
      <c r="F396" s="1229"/>
      <c r="G396"/>
    </row>
    <row r="397" spans="1:7">
      <c r="A397"/>
      <c r="B397"/>
      <c r="C397"/>
      <c r="D397" s="1229"/>
      <c r="E397" s="1229"/>
      <c r="F397" s="1229"/>
      <c r="G397"/>
    </row>
    <row r="398" spans="1:7">
      <c r="A398"/>
      <c r="B398"/>
      <c r="C398"/>
      <c r="D398" s="1229"/>
      <c r="E398" s="1229"/>
      <c r="F398" s="1229"/>
      <c r="G398"/>
    </row>
    <row r="399" spans="1:7">
      <c r="A399"/>
      <c r="B399"/>
      <c r="C399"/>
      <c r="D399" s="1229"/>
      <c r="E399" s="1229"/>
      <c r="F399" s="1229"/>
      <c r="G399"/>
    </row>
    <row r="400" spans="1:7">
      <c r="A400"/>
      <c r="B400"/>
      <c r="C400"/>
      <c r="D400" s="1229"/>
      <c r="E400" s="1229"/>
      <c r="F400" s="1229"/>
      <c r="G400"/>
    </row>
    <row r="401" spans="1:7">
      <c r="A401"/>
      <c r="B401"/>
      <c r="C401"/>
      <c r="D401" s="1229"/>
      <c r="E401" s="1229"/>
      <c r="F401" s="1229"/>
      <c r="G401"/>
    </row>
    <row r="402" spans="1:7">
      <c r="A402" s="279"/>
      <c r="B402" s="279"/>
      <c r="C402" s="279"/>
      <c r="D402" s="1229"/>
      <c r="E402" s="1229"/>
      <c r="F402" s="1229"/>
      <c r="G402" s="3"/>
    </row>
    <row r="403" spans="1:7" ht="40.700000000000003" customHeight="1">
      <c r="A403" s="279"/>
      <c r="B403" s="279"/>
      <c r="C403" s="279"/>
      <c r="D403" s="1229"/>
      <c r="E403" s="1229"/>
      <c r="F403" s="1229"/>
      <c r="G403" s="3"/>
    </row>
    <row r="404" spans="1:7">
      <c r="A404" s="279"/>
      <c r="B404" s="279"/>
      <c r="C404" s="279"/>
      <c r="D404" s="85"/>
      <c r="E404" s="85"/>
      <c r="F404" s="85"/>
      <c r="G404" s="3"/>
    </row>
    <row r="405" spans="1:7" ht="14.25">
      <c r="A405" s="124"/>
      <c r="B405" s="362" t="s">
        <v>294</v>
      </c>
      <c r="C405" s="909"/>
      <c r="D405" s="1240" t="s">
        <v>387</v>
      </c>
      <c r="E405" s="1240"/>
      <c r="F405" s="1240"/>
      <c r="G405" s="3"/>
    </row>
    <row r="406" spans="1:7">
      <c r="A406" s="279"/>
      <c r="B406" s="279"/>
      <c r="C406" s="279"/>
      <c r="D406" s="1249" t="s">
        <v>388</v>
      </c>
      <c r="E406" s="1249"/>
      <c r="F406" s="1249"/>
      <c r="G406" s="3"/>
    </row>
    <row r="407" spans="1:7">
      <c r="A407" s="279"/>
      <c r="B407" s="279"/>
      <c r="C407" s="279"/>
      <c r="D407" s="1229" t="s">
        <v>389</v>
      </c>
      <c r="E407" s="1229"/>
      <c r="F407" s="1229"/>
      <c r="G407" s="3"/>
    </row>
    <row r="408" spans="1:7">
      <c r="A408" s="279"/>
      <c r="B408" s="279"/>
      <c r="C408" s="279"/>
      <c r="D408" s="1229"/>
      <c r="E408" s="1229"/>
      <c r="F408" s="1229"/>
      <c r="G408" s="3"/>
    </row>
    <row r="409" spans="1:7">
      <c r="A409" s="279"/>
      <c r="B409" s="279"/>
      <c r="C409" s="279"/>
      <c r="D409" s="1229"/>
      <c r="E409" s="1229"/>
      <c r="F409" s="1229"/>
      <c r="G409" s="3"/>
    </row>
    <row r="410" spans="1:7">
      <c r="A410" s="279"/>
      <c r="B410" s="279"/>
      <c r="C410" s="279"/>
      <c r="D410" s="1229"/>
      <c r="E410" s="1229"/>
      <c r="F410" s="1229"/>
      <c r="G410" s="3"/>
    </row>
    <row r="411" spans="1:7">
      <c r="A411" s="279"/>
      <c r="B411" s="279"/>
      <c r="C411" s="279"/>
      <c r="D411" s="85"/>
      <c r="E411" s="85"/>
      <c r="F411" s="85"/>
      <c r="G411"/>
    </row>
    <row r="412" spans="1:7" ht="14.25">
      <c r="A412" s="124"/>
      <c r="B412" s="362" t="s">
        <v>294</v>
      </c>
      <c r="C412" s="909"/>
      <c r="D412" s="1229" t="s">
        <v>390</v>
      </c>
      <c r="E412" s="1229"/>
      <c r="F412" s="1229"/>
      <c r="G412"/>
    </row>
    <row r="413" spans="1:7">
      <c r="A413" s="279"/>
      <c r="B413" s="279"/>
      <c r="C413" s="279"/>
      <c r="D413" s="1229"/>
      <c r="E413" s="1229"/>
      <c r="F413" s="1229"/>
      <c r="G413"/>
    </row>
    <row r="414" spans="1:7">
      <c r="A414" s="279"/>
      <c r="B414" s="279"/>
      <c r="C414" s="279"/>
      <c r="D414" s="1229"/>
      <c r="E414" s="1229"/>
      <c r="F414" s="1229"/>
      <c r="G414"/>
    </row>
    <row r="415" spans="1:7">
      <c r="A415" s="279"/>
      <c r="B415" s="279"/>
      <c r="C415" s="279"/>
      <c r="D415" s="368"/>
      <c r="E415" s="368"/>
      <c r="F415" s="368"/>
      <c r="G415"/>
    </row>
    <row r="416" spans="1:7" ht="14.25">
      <c r="A416" s="279"/>
      <c r="B416" s="362" t="s">
        <v>294</v>
      </c>
      <c r="C416" s="124"/>
      <c r="D416" s="1229" t="s">
        <v>391</v>
      </c>
      <c r="E416" s="1229"/>
      <c r="F416" s="1229"/>
      <c r="G416"/>
    </row>
    <row r="417" spans="1:7">
      <c r="A417" s="279"/>
      <c r="B417" s="279"/>
      <c r="C417" s="279"/>
      <c r="D417" s="1229"/>
      <c r="E417" s="1229"/>
      <c r="F417" s="1229"/>
      <c r="G417"/>
    </row>
    <row r="418" spans="1:7">
      <c r="A418" s="279"/>
      <c r="B418" s="279"/>
      <c r="C418" s="279"/>
      <c r="D418" s="85"/>
      <c r="E418" s="85"/>
      <c r="F418" s="85"/>
      <c r="G418"/>
    </row>
    <row r="419" spans="1:7" ht="14.25">
      <c r="A419" s="279"/>
      <c r="B419" s="362" t="s">
        <v>294</v>
      </c>
      <c r="C419" s="124"/>
      <c r="D419" s="1229" t="s">
        <v>392</v>
      </c>
      <c r="E419" s="1229"/>
      <c r="F419" s="1229"/>
      <c r="G419"/>
    </row>
    <row r="420" spans="1:7">
      <c r="A420" s="279"/>
      <c r="B420" s="279"/>
      <c r="C420" s="279"/>
      <c r="D420" s="1229"/>
      <c r="E420" s="1229"/>
      <c r="F420" s="1229"/>
      <c r="G420"/>
    </row>
    <row r="421" spans="1:7">
      <c r="A421" s="279"/>
      <c r="B421" s="279"/>
      <c r="C421" s="279"/>
      <c r="D421" s="1229"/>
      <c r="E421" s="1229"/>
      <c r="F421" s="1229"/>
      <c r="G421"/>
    </row>
    <row r="422" spans="1:7">
      <c r="A422" s="279"/>
      <c r="B422" s="279"/>
      <c r="C422" s="279"/>
      <c r="D422" s="1229"/>
      <c r="E422" s="1229"/>
      <c r="F422" s="1229"/>
      <c r="G422"/>
    </row>
    <row r="423" spans="1:7">
      <c r="A423" s="279"/>
      <c r="B423" s="362" t="s">
        <v>294</v>
      </c>
      <c r="C423" s="279"/>
      <c r="D423" s="1229"/>
      <c r="E423" s="1229"/>
      <c r="F423" s="1229"/>
      <c r="G423"/>
    </row>
    <row r="424" spans="1:7">
      <c r="A424"/>
      <c r="B424"/>
      <c r="C424"/>
      <c r="D424" s="1229"/>
      <c r="E424" s="1229"/>
      <c r="F424" s="1229"/>
      <c r="G424"/>
    </row>
    <row r="425" spans="1:7">
      <c r="A425"/>
      <c r="B425" s="279"/>
      <c r="C425"/>
      <c r="D425" s="1229"/>
      <c r="E425" s="1229"/>
      <c r="F425" s="1229"/>
      <c r="G425"/>
    </row>
    <row r="426" spans="1:7">
      <c r="A426"/>
      <c r="B426" s="362" t="s">
        <v>294</v>
      </c>
      <c r="C426"/>
      <c r="D426" s="1229"/>
      <c r="E426" s="1229"/>
      <c r="F426" s="1229"/>
      <c r="G426"/>
    </row>
    <row r="427" spans="1:7">
      <c r="A427"/>
      <c r="B427"/>
      <c r="C427"/>
      <c r="D427" s="1229"/>
      <c r="E427" s="1229"/>
      <c r="F427" s="1229"/>
      <c r="G427"/>
    </row>
    <row r="428" spans="1:7">
      <c r="A428"/>
      <c r="B428" s="279"/>
      <c r="C428"/>
      <c r="D428" s="1229"/>
      <c r="E428" s="1229"/>
      <c r="F428" s="1229"/>
      <c r="G428"/>
    </row>
    <row r="429" spans="1:7">
      <c r="A429"/>
      <c r="B429" s="279"/>
      <c r="C429"/>
      <c r="D429" s="1229"/>
      <c r="E429" s="1229"/>
      <c r="F429" s="1229"/>
      <c r="G429"/>
    </row>
    <row r="430" spans="1:7">
      <c r="A430"/>
      <c r="B430" s="362" t="s">
        <v>294</v>
      </c>
      <c r="C430"/>
      <c r="D430" s="1229"/>
      <c r="E430" s="1229"/>
      <c r="F430" s="1229"/>
      <c r="G430"/>
    </row>
    <row r="431" spans="1:7">
      <c r="A431"/>
      <c r="B431"/>
      <c r="C431"/>
      <c r="D431" s="1229"/>
      <c r="E431" s="1229"/>
      <c r="F431" s="1229"/>
      <c r="G431"/>
    </row>
    <row r="432" spans="1:7">
      <c r="A432"/>
      <c r="B432" s="362" t="s">
        <v>294</v>
      </c>
      <c r="C432"/>
      <c r="D432" s="1229"/>
      <c r="E432" s="1229"/>
      <c r="F432" s="1229"/>
      <c r="G432"/>
    </row>
    <row r="433" spans="1:7">
      <c r="A433"/>
      <c r="B433"/>
      <c r="C433"/>
      <c r="D433" s="368"/>
      <c r="E433" s="368"/>
      <c r="F433" s="368"/>
      <c r="G433"/>
    </row>
    <row r="434" spans="1:7">
      <c r="A434"/>
      <c r="B434" s="362" t="s">
        <v>294</v>
      </c>
      <c r="C434"/>
      <c r="D434" s="1229" t="s">
        <v>393</v>
      </c>
      <c r="E434" s="1229"/>
      <c r="F434" s="1229"/>
      <c r="G434"/>
    </row>
    <row r="435" spans="1:7">
      <c r="A435"/>
      <c r="B435"/>
      <c r="C435"/>
      <c r="D435" s="1229"/>
      <c r="E435" s="1229"/>
      <c r="F435" s="1229"/>
      <c r="G435"/>
    </row>
    <row r="436" spans="1:7">
      <c r="A436"/>
      <c r="B436"/>
      <c r="C436"/>
      <c r="D436" s="1229"/>
      <c r="E436" s="1229"/>
      <c r="F436" s="1229"/>
      <c r="G436"/>
    </row>
    <row r="437" spans="1:7">
      <c r="A437"/>
      <c r="B437"/>
      <c r="C437"/>
      <c r="D437" s="1229"/>
      <c r="E437" s="1229"/>
      <c r="F437" s="1229"/>
      <c r="G437"/>
    </row>
    <row r="438" spans="1:7">
      <c r="A438" s="279"/>
      <c r="B438" s="279"/>
      <c r="C438" s="279"/>
      <c r="D438" s="1229"/>
      <c r="E438" s="1229"/>
      <c r="F438" s="1229"/>
      <c r="G438" s="3"/>
    </row>
    <row r="439" spans="1:7">
      <c r="A439" s="279"/>
      <c r="B439" s="279"/>
      <c r="C439" s="279"/>
      <c r="D439" s="85"/>
      <c r="E439" s="85"/>
      <c r="F439" s="85"/>
      <c r="G439" s="3"/>
    </row>
    <row r="440" spans="1:7">
      <c r="A440" s="279"/>
      <c r="B440" s="362" t="s">
        <v>294</v>
      </c>
      <c r="C440" s="279"/>
      <c r="D440" s="1240" t="s">
        <v>394</v>
      </c>
      <c r="E440" s="1240"/>
      <c r="F440" s="1240"/>
      <c r="G440" s="3"/>
    </row>
    <row r="441" spans="1:7">
      <c r="A441" s="85"/>
      <c r="B441" s="85"/>
      <c r="C441" s="279"/>
      <c r="D441" s="3"/>
      <c r="E441" s="3"/>
      <c r="F441" s="3"/>
      <c r="G441" s="3"/>
    </row>
    <row r="442" spans="1:7">
      <c r="A442" s="1244" t="s">
        <v>395</v>
      </c>
      <c r="B442" s="1244"/>
      <c r="C442" s="1244"/>
      <c r="D442" s="1244"/>
      <c r="E442" s="1244"/>
      <c r="F442" s="1244"/>
      <c r="G442" s="1244"/>
    </row>
    <row r="443" spans="1:7">
      <c r="A443" s="85"/>
      <c r="B443" s="85"/>
      <c r="C443" s="279"/>
      <c r="D443" s="3"/>
      <c r="E443" s="3"/>
      <c r="F443" s="3"/>
      <c r="G443" s="3"/>
    </row>
    <row r="444" spans="1:7">
      <c r="A444" s="279"/>
      <c r="B444" s="279"/>
      <c r="C444" s="279"/>
      <c r="D444" s="1241" t="s">
        <v>396</v>
      </c>
      <c r="E444" s="1241"/>
      <c r="F444" s="1241"/>
      <c r="G444" s="3"/>
    </row>
    <row r="445" spans="1:7" ht="14.25">
      <c r="A445" s="124"/>
      <c r="B445" s="124"/>
      <c r="C445" s="279"/>
      <c r="D445" s="1242" t="s">
        <v>397</v>
      </c>
      <c r="E445" s="1242"/>
      <c r="F445" s="1242"/>
      <c r="G445" s="3"/>
    </row>
    <row r="446" spans="1:7" ht="14.25">
      <c r="A446" s="124"/>
      <c r="B446" s="124"/>
      <c r="C446" s="279"/>
      <c r="D446" s="374"/>
      <c r="E446" s="3"/>
      <c r="F446" s="3"/>
      <c r="G446" s="3"/>
    </row>
    <row r="447" spans="1:7" ht="14.25">
      <c r="A447" s="124"/>
      <c r="B447" s="362" t="s">
        <v>294</v>
      </c>
      <c r="C447" s="279"/>
      <c r="D447" s="1238" t="s">
        <v>398</v>
      </c>
      <c r="E447" s="1238"/>
      <c r="F447" s="1238"/>
      <c r="G447" s="3"/>
    </row>
    <row r="448" spans="1:7" ht="14.25">
      <c r="A448" s="124"/>
      <c r="B448" s="124"/>
      <c r="C448" s="279"/>
      <c r="D448" s="1238"/>
      <c r="E448" s="1238"/>
      <c r="F448" s="1238"/>
      <c r="G448" s="3"/>
    </row>
    <row r="449" spans="1:7" ht="14.25">
      <c r="A449" s="124"/>
      <c r="B449" s="124"/>
      <c r="C449" s="279"/>
      <c r="D449" s="85"/>
      <c r="E449" s="3"/>
      <c r="F449" s="3"/>
      <c r="G449" s="3"/>
    </row>
    <row r="450" spans="1:7">
      <c r="A450" s="279"/>
      <c r="B450" s="362" t="s">
        <v>294</v>
      </c>
      <c r="C450" s="279"/>
      <c r="D450" s="1243" t="s">
        <v>399</v>
      </c>
      <c r="E450" s="1243"/>
      <c r="F450" s="1243"/>
      <c r="G450" s="3"/>
    </row>
    <row r="451" spans="1:7" ht="14.25">
      <c r="A451" s="124"/>
      <c r="B451" s="279"/>
      <c r="C451" s="279"/>
      <c r="D451" s="1243"/>
      <c r="E451" s="1243"/>
      <c r="F451" s="1243"/>
      <c r="G451" s="3"/>
    </row>
    <row r="452" spans="1:7" ht="14.25">
      <c r="A452" s="124"/>
      <c r="B452" s="124"/>
      <c r="C452" s="279"/>
      <c r="D452" s="1243"/>
      <c r="E452" s="1243"/>
      <c r="F452" s="1243"/>
      <c r="G452" s="3"/>
    </row>
    <row r="453" spans="1:7" ht="14.25">
      <c r="A453" s="124"/>
      <c r="B453" s="124"/>
      <c r="C453" s="279"/>
      <c r="D453" s="1243"/>
      <c r="E453" s="1243"/>
      <c r="F453" s="1243"/>
      <c r="G453" s="3"/>
    </row>
    <row r="454" spans="1:7">
      <c r="A454" s="279"/>
      <c r="B454" s="279"/>
      <c r="C454" s="279"/>
      <c r="D454" s="3"/>
      <c r="E454" s="3"/>
      <c r="F454" s="3"/>
      <c r="G454"/>
    </row>
    <row r="455" spans="1:7" ht="14.25">
      <c r="A455" s="124"/>
      <c r="B455" s="362" t="s">
        <v>294</v>
      </c>
      <c r="C455" s="279"/>
      <c r="D455" s="1229" t="s">
        <v>400</v>
      </c>
      <c r="E455" s="1229"/>
      <c r="F455" s="1229"/>
      <c r="G455"/>
    </row>
    <row r="456" spans="1:7" ht="14.25">
      <c r="A456" s="124"/>
      <c r="B456" s="124"/>
      <c r="C456" s="279"/>
      <c r="D456" s="1229"/>
      <c r="E456" s="1229"/>
      <c r="F456" s="1229"/>
      <c r="G456"/>
    </row>
    <row r="457" spans="1:7" ht="14.25">
      <c r="A457" s="124"/>
      <c r="B457" s="279"/>
      <c r="C457" s="279"/>
      <c r="D457" s="1229"/>
      <c r="E457" s="1229"/>
      <c r="F457" s="1229"/>
      <c r="G457"/>
    </row>
    <row r="458" spans="1:7" ht="14.25">
      <c r="A458" s="124"/>
      <c r="B458" s="124"/>
      <c r="C458" s="279"/>
      <c r="D458" s="3"/>
      <c r="E458" s="3"/>
      <c r="F458" s="3"/>
      <c r="G458"/>
    </row>
    <row r="459" spans="1:7" ht="14.25">
      <c r="A459" s="124"/>
      <c r="B459" s="362" t="s">
        <v>294</v>
      </c>
      <c r="C459" s="279"/>
      <c r="D459" s="1240" t="s">
        <v>401</v>
      </c>
      <c r="E459" s="1240"/>
      <c r="F459" s="1240"/>
      <c r="G459"/>
    </row>
    <row r="460" spans="1:7" ht="14.25">
      <c r="A460" s="124"/>
      <c r="B460" s="124"/>
      <c r="C460" s="279"/>
      <c r="D460" s="85"/>
      <c r="E460" s="3"/>
      <c r="F460" s="3"/>
      <c r="G460"/>
    </row>
    <row r="461" spans="1:7" ht="14.25">
      <c r="A461" s="124"/>
      <c r="B461" s="362" t="s">
        <v>294</v>
      </c>
      <c r="C461" s="279"/>
      <c r="D461" s="1229" t="s">
        <v>402</v>
      </c>
      <c r="E461" s="1229"/>
      <c r="F461" s="1229"/>
      <c r="G461"/>
    </row>
    <row r="462" spans="1:7" ht="14.25">
      <c r="A462" s="124"/>
      <c r="B462" s="279"/>
      <c r="C462" s="279"/>
      <c r="D462" s="1229"/>
      <c r="E462" s="1229"/>
      <c r="F462" s="1229"/>
      <c r="G462"/>
    </row>
    <row r="463" spans="1:7">
      <c r="A463" s="13"/>
      <c r="B463" s="13"/>
      <c r="C463" s="279"/>
      <c r="D463" s="374"/>
      <c r="E463" s="3"/>
      <c r="F463" s="3"/>
      <c r="G463"/>
    </row>
    <row r="464" spans="1:7">
      <c r="A464" s="13"/>
      <c r="B464" s="362" t="s">
        <v>294</v>
      </c>
      <c r="C464" s="279"/>
      <c r="D464" s="1240" t="s">
        <v>403</v>
      </c>
      <c r="E464" s="1240"/>
      <c r="F464" s="1240"/>
      <c r="G464"/>
    </row>
    <row r="465" spans="1:7" ht="14.25">
      <c r="A465" s="124"/>
      <c r="B465" s="124"/>
      <c r="C465" s="279"/>
      <c r="D465" s="85"/>
      <c r="E465" s="3"/>
      <c r="F465" s="3"/>
      <c r="G465" s="3"/>
    </row>
    <row r="466" spans="1:7">
      <c r="A466" s="1244" t="s">
        <v>404</v>
      </c>
      <c r="B466" s="1244"/>
      <c r="C466" s="1244"/>
      <c r="D466" s="1244"/>
      <c r="E466" s="1244"/>
      <c r="F466" s="1244"/>
      <c r="G466" s="1244"/>
    </row>
    <row r="467" spans="1:7" ht="12" customHeight="1">
      <c r="A467" s="124"/>
      <c r="B467" s="124"/>
      <c r="C467" s="279"/>
      <c r="D467" s="85"/>
      <c r="E467" s="3"/>
      <c r="F467" s="3"/>
      <c r="G467" s="3"/>
    </row>
    <row r="468" spans="1:7">
      <c r="A468" s="279"/>
      <c r="B468" s="279"/>
      <c r="C468" s="120"/>
      <c r="D468" s="1245" t="s">
        <v>405</v>
      </c>
      <c r="E468" s="1245"/>
      <c r="F468" s="1245"/>
      <c r="G468" s="3"/>
    </row>
    <row r="469" spans="1:7" ht="13.35" customHeight="1">
      <c r="A469" s="123"/>
      <c r="B469" s="123"/>
      <c r="C469" s="123"/>
      <c r="D469" s="1246" t="s">
        <v>406</v>
      </c>
      <c r="E469" s="1246"/>
      <c r="F469" s="1246"/>
      <c r="G469" s="3"/>
    </row>
    <row r="470" spans="1:7">
      <c r="A470" s="123"/>
      <c r="B470" s="123"/>
      <c r="C470" s="123"/>
      <c r="D470" s="1246"/>
      <c r="E470" s="1246"/>
      <c r="F470" s="1246"/>
      <c r="G470" s="3"/>
    </row>
    <row r="471" spans="1:7">
      <c r="A471" s="123"/>
      <c r="B471" s="123"/>
      <c r="C471" s="123"/>
      <c r="D471" s="1246"/>
      <c r="E471" s="1246"/>
      <c r="F471" s="1246"/>
      <c r="G471" s="3"/>
    </row>
    <row r="472" spans="1:7">
      <c r="A472" s="123"/>
      <c r="B472" s="123"/>
      <c r="C472" s="123"/>
      <c r="D472" s="1246"/>
      <c r="E472" s="1246"/>
      <c r="F472" s="1246"/>
      <c r="G472" s="3"/>
    </row>
    <row r="473" spans="1:7">
      <c r="A473" s="123"/>
      <c r="B473" s="123"/>
      <c r="C473" s="123"/>
      <c r="D473" s="1246"/>
      <c r="E473" s="1246"/>
      <c r="F473" s="1246"/>
      <c r="G473" s="3"/>
    </row>
    <row r="474" spans="1:7">
      <c r="A474" s="123"/>
      <c r="B474" s="123"/>
      <c r="C474" s="123"/>
      <c r="D474" s="225"/>
      <c r="E474" s="3"/>
      <c r="F474" s="85"/>
      <c r="G474" s="3"/>
    </row>
    <row r="475" spans="1:7" ht="14.45" customHeight="1">
      <c r="A475" s="124"/>
      <c r="B475" s="362" t="s">
        <v>294</v>
      </c>
      <c r="C475" s="123"/>
      <c r="D475" s="1259" t="s">
        <v>407</v>
      </c>
      <c r="E475" s="1259"/>
      <c r="F475" s="1259"/>
      <c r="G475" s="3"/>
    </row>
    <row r="476" spans="1:7">
      <c r="A476" s="123"/>
      <c r="B476" s="123"/>
      <c r="C476" s="123"/>
      <c r="D476" s="1259"/>
      <c r="E476" s="1259"/>
      <c r="F476" s="1259"/>
      <c r="G476" s="3"/>
    </row>
    <row r="477" spans="1:7">
      <c r="A477" s="123"/>
      <c r="B477" s="123"/>
      <c r="C477" s="123"/>
      <c r="D477" s="1259"/>
      <c r="E477" s="1259"/>
      <c r="F477" s="1259"/>
      <c r="G477" s="3"/>
    </row>
    <row r="478" spans="1:7">
      <c r="A478" s="123"/>
      <c r="B478" s="123"/>
      <c r="C478" s="123"/>
      <c r="D478" s="1259"/>
      <c r="E478" s="1259"/>
      <c r="F478" s="1259"/>
      <c r="G478" s="3"/>
    </row>
    <row r="479" spans="1:7">
      <c r="A479" s="123"/>
      <c r="B479" s="123"/>
      <c r="C479" s="123"/>
      <c r="D479" s="1259"/>
      <c r="E479" s="1259"/>
      <c r="F479" s="1259"/>
      <c r="G479" s="3"/>
    </row>
    <row r="480" spans="1:7">
      <c r="A480" s="123"/>
      <c r="B480" s="123"/>
      <c r="C480" s="123"/>
      <c r="D480" s="145"/>
      <c r="E480" s="3"/>
      <c r="F480" s="85"/>
      <c r="G480" s="3"/>
    </row>
    <row r="481" spans="1:6" ht="14.45" customHeight="1">
      <c r="A481" s="124"/>
      <c r="B481" s="362" t="s">
        <v>294</v>
      </c>
      <c r="C481" s="123"/>
      <c r="D481" s="1259" t="s">
        <v>408</v>
      </c>
      <c r="E481" s="1259"/>
      <c r="F481" s="1259"/>
    </row>
    <row r="482" spans="1:6">
      <c r="A482" s="123"/>
      <c r="B482" s="123"/>
      <c r="C482" s="123"/>
      <c r="D482" s="1259"/>
      <c r="E482" s="1259"/>
      <c r="F482" s="1259"/>
    </row>
    <row r="483" spans="1:6">
      <c r="A483" s="123"/>
      <c r="B483" s="123"/>
      <c r="C483" s="123"/>
      <c r="D483" s="1259"/>
      <c r="E483" s="1259"/>
      <c r="F483" s="1259"/>
    </row>
    <row r="484" spans="1:6">
      <c r="A484" s="123"/>
      <c r="B484" s="123"/>
      <c r="C484" s="123"/>
      <c r="D484" s="1259"/>
      <c r="E484" s="1259"/>
      <c r="F484" s="1259"/>
    </row>
    <row r="485" spans="1:6" ht="9.9499999999999993" customHeight="1">
      <c r="A485" s="123"/>
      <c r="B485" s="123"/>
      <c r="C485" s="123"/>
      <c r="D485" s="145"/>
      <c r="E485" s="3"/>
      <c r="F485" s="85"/>
    </row>
    <row r="486" spans="1:6" ht="14.45" customHeight="1">
      <c r="A486" s="124"/>
      <c r="B486" s="362" t="s">
        <v>294</v>
      </c>
      <c r="C486" s="123"/>
      <c r="D486" s="1259" t="s">
        <v>409</v>
      </c>
      <c r="E486" s="1259"/>
      <c r="F486" s="1259"/>
    </row>
    <row r="487" spans="1:6">
      <c r="A487" s="123"/>
      <c r="B487" s="123"/>
      <c r="C487" s="123"/>
      <c r="D487" s="1259"/>
      <c r="E487" s="1259"/>
      <c r="F487" s="1259"/>
    </row>
    <row r="488" spans="1:6">
      <c r="A488" s="123"/>
      <c r="B488" s="123"/>
      <c r="C488" s="123"/>
      <c r="D488" s="1259"/>
      <c r="E488" s="1259"/>
      <c r="F488" s="1259"/>
    </row>
    <row r="489" spans="1:6">
      <c r="A489" s="123"/>
      <c r="B489" s="123"/>
      <c r="C489" s="123"/>
      <c r="D489" s="369"/>
      <c r="E489" s="369"/>
      <c r="F489" s="369"/>
    </row>
    <row r="490" spans="1:6" ht="14.45" customHeight="1">
      <c r="A490" s="124"/>
      <c r="B490" s="362" t="s">
        <v>294</v>
      </c>
      <c r="C490" s="123"/>
      <c r="D490" s="1259" t="s">
        <v>410</v>
      </c>
      <c r="E490" s="1259"/>
      <c r="F490" s="1259"/>
    </row>
    <row r="491" spans="1:6">
      <c r="A491" s="123"/>
      <c r="B491" s="123"/>
      <c r="C491" s="123"/>
      <c r="D491" s="1259"/>
      <c r="E491" s="1259"/>
      <c r="F491" s="1259"/>
    </row>
    <row r="492" spans="1:6">
      <c r="A492" s="123"/>
      <c r="B492" s="123"/>
      <c r="C492" s="123"/>
      <c r="D492" s="1259"/>
      <c r="E492" s="1259"/>
      <c r="F492" s="1259"/>
    </row>
    <row r="493" spans="1:6">
      <c r="A493" s="123"/>
      <c r="B493" s="123"/>
      <c r="C493" s="123"/>
      <c r="D493" s="1259"/>
      <c r="E493" s="1259"/>
      <c r="F493" s="1259"/>
    </row>
    <row r="494" spans="1:6">
      <c r="A494" s="123"/>
      <c r="B494" s="123"/>
      <c r="C494" s="123"/>
      <c r="D494" s="1259"/>
      <c r="E494" s="1259"/>
      <c r="F494" s="1259"/>
    </row>
    <row r="495" spans="1:6">
      <c r="A495" s="123"/>
      <c r="B495" s="123"/>
      <c r="C495" s="123"/>
      <c r="D495" s="1259"/>
      <c r="E495" s="1259"/>
      <c r="F495" s="1259"/>
    </row>
    <row r="496" spans="1:6">
      <c r="A496" s="123"/>
      <c r="B496" s="123"/>
      <c r="C496" s="123"/>
      <c r="D496" s="1259"/>
      <c r="E496" s="1259"/>
      <c r="F496" s="1259"/>
    </row>
    <row r="497" spans="1:7">
      <c r="A497" s="123"/>
      <c r="B497" s="123"/>
      <c r="C497" s="123"/>
      <c r="D497" s="1259"/>
      <c r="E497" s="1259"/>
      <c r="F497" s="1259"/>
      <c r="G497" s="3"/>
    </row>
    <row r="498" spans="1:7">
      <c r="A498" s="123"/>
      <c r="B498" s="123"/>
      <c r="C498" s="123"/>
      <c r="D498" s="1259"/>
      <c r="E498" s="1259"/>
      <c r="F498" s="1259"/>
      <c r="G498" s="3"/>
    </row>
    <row r="499" spans="1:7">
      <c r="A499" s="123"/>
      <c r="B499" s="123"/>
      <c r="C499" s="123"/>
      <c r="D499" s="145"/>
      <c r="E499" s="3"/>
      <c r="F499" s="85"/>
      <c r="G499" s="3"/>
    </row>
    <row r="500" spans="1:7" ht="13.35" customHeight="1">
      <c r="A500" s="123"/>
      <c r="B500" s="362" t="s">
        <v>294</v>
      </c>
      <c r="C500" s="123"/>
      <c r="D500" s="1238" t="s">
        <v>411</v>
      </c>
      <c r="E500" s="1238"/>
      <c r="F500" s="1238"/>
      <c r="G500" s="3"/>
    </row>
    <row r="501" spans="1:7">
      <c r="A501" s="123"/>
      <c r="B501" s="123"/>
      <c r="C501" s="123"/>
      <c r="D501" s="1238"/>
      <c r="E501" s="1238"/>
      <c r="F501" s="1238"/>
      <c r="G501" s="3"/>
    </row>
    <row r="502" spans="1:7">
      <c r="A502" s="123"/>
      <c r="B502" s="123"/>
      <c r="C502" s="123"/>
      <c r="D502" s="1238"/>
      <c r="E502" s="1238"/>
      <c r="F502" s="1238"/>
      <c r="G502" s="3"/>
    </row>
    <row r="503" spans="1:7">
      <c r="A503" s="123"/>
      <c r="B503" s="123"/>
      <c r="C503" s="123"/>
      <c r="D503" s="1238"/>
      <c r="E503" s="1238"/>
      <c r="F503" s="1238"/>
      <c r="G503" s="3"/>
    </row>
    <row r="504" spans="1:7">
      <c r="A504" s="123"/>
      <c r="B504" s="123"/>
      <c r="C504" s="123"/>
      <c r="D504" s="1238"/>
      <c r="E504" s="1238"/>
      <c r="F504" s="1238"/>
      <c r="G504" s="3"/>
    </row>
    <row r="505" spans="1:7">
      <c r="A505" s="123"/>
      <c r="B505" s="123"/>
      <c r="C505" s="123"/>
      <c r="D505" s="378"/>
      <c r="E505" s="378"/>
      <c r="F505" s="378"/>
      <c r="G505" s="3"/>
    </row>
    <row r="506" spans="1:7" ht="14.45" customHeight="1">
      <c r="A506" s="124"/>
      <c r="B506" s="362" t="s">
        <v>294</v>
      </c>
      <c r="C506" s="279"/>
      <c r="D506" s="1259" t="s">
        <v>412</v>
      </c>
      <c r="E506" s="1259"/>
      <c r="F506" s="1259"/>
      <c r="G506" s="3"/>
    </row>
    <row r="507" spans="1:7">
      <c r="A507" s="279"/>
      <c r="B507" s="279"/>
      <c r="C507" s="279"/>
      <c r="D507" s="1259"/>
      <c r="E507" s="1259"/>
      <c r="F507" s="1259"/>
      <c r="G507" s="3"/>
    </row>
    <row r="508" spans="1:7">
      <c r="A508" s="279"/>
      <c r="B508" s="279"/>
      <c r="C508" s="279"/>
      <c r="D508" s="1259"/>
      <c r="E508" s="1259"/>
      <c r="F508" s="1259"/>
      <c r="G508" s="3"/>
    </row>
    <row r="509" spans="1:7" ht="12" customHeight="1">
      <c r="A509" s="85"/>
      <c r="B509" s="85"/>
      <c r="C509" s="909"/>
      <c r="D509" s="85"/>
      <c r="E509" s="3"/>
      <c r="F509" s="50"/>
      <c r="G509" s="3"/>
    </row>
    <row r="510" spans="1:7">
      <c r="A510" s="1244" t="s">
        <v>413</v>
      </c>
      <c r="B510" s="1244"/>
      <c r="C510" s="1244"/>
      <c r="D510" s="1244"/>
      <c r="E510" s="1244"/>
      <c r="F510" s="1244"/>
      <c r="G510" s="1244"/>
    </row>
    <row r="511" spans="1:7">
      <c r="A511" s="85"/>
      <c r="B511" s="85"/>
      <c r="C511" s="909"/>
      <c r="D511" s="3"/>
      <c r="E511" s="3"/>
      <c r="F511" s="50"/>
      <c r="G511" s="3"/>
    </row>
    <row r="512" spans="1:7">
      <c r="A512" s="279"/>
      <c r="B512" s="1260" t="s">
        <v>334</v>
      </c>
      <c r="C512" s="1260"/>
      <c r="D512" s="1260"/>
      <c r="E512" s="1260"/>
      <c r="F512" s="1260"/>
      <c r="G512" s="3"/>
    </row>
    <row r="513" spans="1:7">
      <c r="A513" s="85"/>
      <c r="B513" s="85"/>
      <c r="C513" s="909"/>
      <c r="D513" s="85"/>
      <c r="E513" s="3"/>
      <c r="F513" s="85"/>
      <c r="G513" s="3"/>
    </row>
    <row r="514" spans="1:7">
      <c r="A514" s="1273" t="s">
        <v>414</v>
      </c>
      <c r="B514" s="1273"/>
      <c r="C514" s="1273"/>
      <c r="D514" s="1273"/>
      <c r="E514" s="1273"/>
      <c r="F514" s="1273"/>
      <c r="G514" s="1273"/>
    </row>
    <row r="515" spans="1:7">
      <c r="A515" s="85"/>
      <c r="B515" s="85"/>
      <c r="C515" s="909"/>
      <c r="D515" s="85"/>
      <c r="E515" s="3"/>
      <c r="F515" s="85"/>
      <c r="G515" s="3"/>
    </row>
    <row r="516" spans="1:7">
      <c r="A516" s="279"/>
      <c r="B516" s="279"/>
      <c r="C516" s="909"/>
      <c r="D516" s="1245" t="s">
        <v>415</v>
      </c>
      <c r="E516" s="1245"/>
      <c r="F516" s="1245"/>
      <c r="G516" s="3"/>
    </row>
    <row r="517" spans="1:7">
      <c r="A517" s="279"/>
      <c r="B517" s="279"/>
      <c r="C517" s="909"/>
      <c r="D517" s="1240" t="s">
        <v>416</v>
      </c>
      <c r="E517" s="1240"/>
      <c r="F517" s="1240"/>
      <c r="G517" s="3"/>
    </row>
    <row r="518" spans="1:7">
      <c r="A518" s="279"/>
      <c r="B518" s="279"/>
      <c r="C518" s="909"/>
      <c r="D518" s="85"/>
      <c r="E518" s="85"/>
      <c r="F518" s="85"/>
      <c r="G518" s="3"/>
    </row>
    <row r="519" spans="1:7" ht="13.35" customHeight="1">
      <c r="A519" s="124"/>
      <c r="B519" s="362" t="s">
        <v>294</v>
      </c>
      <c r="C519" s="909"/>
      <c r="D519" s="1240" t="s">
        <v>417</v>
      </c>
      <c r="E519" s="1240"/>
      <c r="F519" s="1240"/>
      <c r="G519"/>
    </row>
    <row r="520" spans="1:7" ht="13.35" customHeight="1">
      <c r="A520" s="909"/>
      <c r="B520" s="909"/>
      <c r="C520" s="909"/>
      <c r="D520" s="85"/>
      <c r="E520"/>
      <c r="F520"/>
      <c r="G520"/>
    </row>
    <row r="521" spans="1:7" ht="14.25">
      <c r="A521" s="124"/>
      <c r="B521" s="362" t="s">
        <v>294</v>
      </c>
      <c r="C521" s="909"/>
      <c r="D521" s="1229" t="s">
        <v>418</v>
      </c>
      <c r="E521" s="1229"/>
      <c r="F521" s="1229"/>
      <c r="G521"/>
    </row>
    <row r="522" spans="1:7">
      <c r="A522" s="909"/>
      <c r="B522" s="909"/>
      <c r="C522" s="909"/>
      <c r="D522" s="1229"/>
      <c r="E522" s="1229"/>
      <c r="F522" s="1229"/>
      <c r="G522"/>
    </row>
    <row r="523" spans="1:7">
      <c r="A523" s="909"/>
      <c r="B523" s="909"/>
      <c r="C523" s="909"/>
      <c r="D523" s="85"/>
      <c r="E523" s="85"/>
      <c r="F523" s="85"/>
      <c r="G523"/>
    </row>
    <row r="524" spans="1:7" ht="14.25">
      <c r="A524" s="124"/>
      <c r="B524" s="362" t="s">
        <v>294</v>
      </c>
      <c r="C524" s="909"/>
      <c r="D524" s="1229" t="s">
        <v>419</v>
      </c>
      <c r="E524" s="1229"/>
      <c r="F524" s="1229"/>
      <c r="G524"/>
    </row>
    <row r="525" spans="1:7">
      <c r="A525" s="909"/>
      <c r="B525" s="909"/>
      <c r="C525" s="909"/>
      <c r="D525" s="1229"/>
      <c r="E525" s="1229"/>
      <c r="F525" s="1229"/>
      <c r="G525"/>
    </row>
    <row r="526" spans="1:7">
      <c r="A526" s="909"/>
      <c r="B526" s="909"/>
      <c r="C526" s="909"/>
      <c r="D526" s="85"/>
      <c r="E526" s="85"/>
      <c r="F526" s="85"/>
      <c r="G526"/>
    </row>
    <row r="527" spans="1:7" ht="14.25">
      <c r="A527" s="124"/>
      <c r="B527" s="362" t="s">
        <v>294</v>
      </c>
      <c r="C527" s="909"/>
      <c r="D527" s="1229" t="s">
        <v>420</v>
      </c>
      <c r="E527" s="1229"/>
      <c r="F527" s="1229"/>
      <c r="G527"/>
    </row>
    <row r="528" spans="1:7">
      <c r="A528" s="909"/>
      <c r="B528" s="909"/>
      <c r="C528" s="909"/>
      <c r="D528" s="1229"/>
      <c r="E528" s="1229"/>
      <c r="F528" s="1229"/>
      <c r="G528"/>
    </row>
    <row r="529" spans="1:7">
      <c r="A529" s="909"/>
      <c r="B529" s="909"/>
      <c r="C529" s="909"/>
      <c r="D529" s="85"/>
      <c r="E529" s="85"/>
      <c r="F529" s="85"/>
      <c r="G529"/>
    </row>
    <row r="530" spans="1:7" ht="14.25">
      <c r="A530" s="124"/>
      <c r="B530" s="362" t="s">
        <v>294</v>
      </c>
      <c r="C530" s="909"/>
      <c r="D530" s="1229" t="s">
        <v>421</v>
      </c>
      <c r="E530" s="1229"/>
      <c r="F530" s="1229"/>
      <c r="G530"/>
    </row>
    <row r="531" spans="1:7">
      <c r="A531" s="909"/>
      <c r="B531" s="909"/>
      <c r="C531" s="909"/>
      <c r="D531" s="1229"/>
      <c r="E531" s="1229"/>
      <c r="F531" s="1229"/>
      <c r="G531"/>
    </row>
    <row r="532" spans="1:7">
      <c r="A532" s="909"/>
      <c r="B532" s="909"/>
      <c r="C532" s="909"/>
      <c r="D532" s="1229"/>
      <c r="E532" s="1229"/>
      <c r="F532" s="1229"/>
      <c r="G532"/>
    </row>
    <row r="533" spans="1:7">
      <c r="A533" s="909"/>
      <c r="B533" s="909"/>
      <c r="C533" s="909"/>
      <c r="D533" s="85"/>
      <c r="E533" s="85"/>
      <c r="F533" s="85"/>
      <c r="G533" s="3"/>
    </row>
    <row r="534" spans="1:7" ht="14.25">
      <c r="A534" s="124"/>
      <c r="B534" s="362" t="s">
        <v>294</v>
      </c>
      <c r="C534" s="909"/>
      <c r="D534" s="1229" t="s">
        <v>422</v>
      </c>
      <c r="E534" s="1229"/>
      <c r="F534" s="1229"/>
      <c r="G534" s="3"/>
    </row>
    <row r="535" spans="1:7">
      <c r="A535" s="909"/>
      <c r="B535" s="909"/>
      <c r="C535" s="909"/>
      <c r="D535" s="1229"/>
      <c r="E535" s="1229"/>
      <c r="F535" s="1229"/>
      <c r="G535" s="3"/>
    </row>
    <row r="536" spans="1:7">
      <c r="A536" s="909"/>
      <c r="B536" s="909"/>
      <c r="C536" s="909"/>
      <c r="D536" s="85"/>
      <c r="E536" s="85"/>
      <c r="F536" s="85"/>
      <c r="G536" s="3"/>
    </row>
    <row r="537" spans="1:7" ht="14.25">
      <c r="A537" s="124"/>
      <c r="B537" s="362" t="s">
        <v>294</v>
      </c>
      <c r="C537" s="909"/>
      <c r="D537" s="1229" t="s">
        <v>423</v>
      </c>
      <c r="E537" s="1229"/>
      <c r="F537" s="1229"/>
      <c r="G537" s="3"/>
    </row>
    <row r="538" spans="1:7">
      <c r="A538" s="909"/>
      <c r="B538" s="909"/>
      <c r="C538" s="909"/>
      <c r="D538" s="1229"/>
      <c r="E538" s="1229"/>
      <c r="F538" s="1229"/>
      <c r="G538" s="3"/>
    </row>
    <row r="539" spans="1:7">
      <c r="A539" s="909"/>
      <c r="B539" s="909"/>
      <c r="C539" s="909"/>
      <c r="D539" s="85"/>
      <c r="E539" s="85"/>
      <c r="F539" s="85"/>
      <c r="G539" s="3"/>
    </row>
    <row r="540" spans="1:7" ht="14.25">
      <c r="A540" s="124"/>
      <c r="B540" s="362" t="s">
        <v>294</v>
      </c>
      <c r="C540" s="909"/>
      <c r="D540" s="1229" t="s">
        <v>424</v>
      </c>
      <c r="E540" s="1229"/>
      <c r="F540" s="1229"/>
      <c r="G540" s="3"/>
    </row>
    <row r="541" spans="1:7">
      <c r="A541" s="909"/>
      <c r="B541" s="909"/>
      <c r="C541" s="909"/>
      <c r="D541" s="1229"/>
      <c r="E541" s="1229"/>
      <c r="F541" s="1229"/>
      <c r="G541" s="3"/>
    </row>
    <row r="542" spans="1:7">
      <c r="A542" s="909"/>
      <c r="B542" s="909"/>
      <c r="C542" s="909"/>
      <c r="D542" s="85"/>
      <c r="E542" s="85"/>
      <c r="F542" s="85"/>
      <c r="G542" s="3"/>
    </row>
    <row r="543" spans="1:7" ht="14.25">
      <c r="A543" s="124"/>
      <c r="B543" s="362" t="s">
        <v>294</v>
      </c>
      <c r="C543" s="909"/>
      <c r="D543" s="1240" t="s">
        <v>425</v>
      </c>
      <c r="E543" s="1240"/>
      <c r="F543" s="1240"/>
      <c r="G543" s="3"/>
    </row>
    <row r="544" spans="1:7">
      <c r="A544" s="13"/>
      <c r="B544" s="13"/>
      <c r="C544" s="909"/>
      <c r="D544" s="1240" t="s">
        <v>426</v>
      </c>
      <c r="E544" s="1240"/>
      <c r="F544" s="1240"/>
      <c r="G544" s="3"/>
    </row>
    <row r="545" spans="1:7">
      <c r="A545" s="13"/>
      <c r="B545" s="13"/>
      <c r="C545" s="909"/>
      <c r="D545" s="3"/>
      <c r="E545" s="1250" t="s">
        <v>427</v>
      </c>
      <c r="F545" s="1250"/>
      <c r="G545" s="3"/>
    </row>
    <row r="546" spans="1:7" ht="14.25">
      <c r="A546" s="124"/>
      <c r="B546" s="124"/>
      <c r="C546" s="909"/>
      <c r="D546" s="3"/>
      <c r="E546" s="85"/>
      <c r="F546" s="85"/>
      <c r="G546" s="3"/>
    </row>
    <row r="547" spans="1:7" ht="14.25">
      <c r="A547" s="124"/>
      <c r="B547" s="362" t="s">
        <v>294</v>
      </c>
      <c r="C547" s="909"/>
      <c r="D547" s="1240" t="s">
        <v>428</v>
      </c>
      <c r="E547" s="1240"/>
      <c r="F547" s="1240"/>
      <c r="G547" s="3"/>
    </row>
    <row r="548" spans="1:7">
      <c r="A548" s="279"/>
      <c r="B548" s="279"/>
      <c r="C548" s="909"/>
      <c r="D548" s="1229" t="s">
        <v>429</v>
      </c>
      <c r="E548" s="1229"/>
      <c r="F548" s="1229"/>
      <c r="G548" s="3"/>
    </row>
    <row r="549" spans="1:7">
      <c r="A549" s="909"/>
      <c r="B549" s="909"/>
      <c r="C549" s="909"/>
      <c r="D549" s="1229"/>
      <c r="E549" s="1229"/>
      <c r="F549" s="1229"/>
      <c r="G549" s="3"/>
    </row>
    <row r="550" spans="1:7">
      <c r="A550" s="909"/>
      <c r="B550" s="909"/>
      <c r="C550" s="909"/>
      <c r="D550" s="1229"/>
      <c r="E550" s="1229"/>
      <c r="F550" s="1229"/>
      <c r="G550" s="3"/>
    </row>
    <row r="551" spans="1:7">
      <c r="A551" s="909"/>
      <c r="B551" s="909"/>
      <c r="C551" s="909"/>
      <c r="D551" s="85"/>
      <c r="E551" s="85"/>
      <c r="F551" s="85"/>
      <c r="G551" s="3"/>
    </row>
    <row r="552" spans="1:7" ht="14.25">
      <c r="A552" s="124"/>
      <c r="B552" s="362" t="s">
        <v>294</v>
      </c>
      <c r="C552" s="909"/>
      <c r="D552" s="1229" t="s">
        <v>430</v>
      </c>
      <c r="E552" s="1229"/>
      <c r="F552" s="1229"/>
      <c r="G552" s="3"/>
    </row>
    <row r="553" spans="1:7" ht="14.25">
      <c r="A553" s="124"/>
      <c r="B553" s="124"/>
      <c r="C553" s="909"/>
      <c r="D553" s="1229"/>
      <c r="E553" s="1229"/>
      <c r="F553" s="1229"/>
      <c r="G553" s="3"/>
    </row>
    <row r="554" spans="1:7" ht="14.25">
      <c r="A554" s="124"/>
      <c r="B554" s="124"/>
      <c r="C554" s="909"/>
      <c r="D554" s="1229"/>
      <c r="E554" s="1229"/>
      <c r="F554" s="1229"/>
      <c r="G554" s="3"/>
    </row>
    <row r="555" spans="1:7" ht="14.25">
      <c r="A555" s="124"/>
      <c r="B555" s="124"/>
      <c r="C555" s="909"/>
      <c r="D555" s="1229"/>
      <c r="E555" s="1229"/>
      <c r="F555" s="1229"/>
      <c r="G555" s="3"/>
    </row>
    <row r="556" spans="1:7" ht="14.25">
      <c r="A556" s="124"/>
      <c r="B556" s="124"/>
      <c r="C556" s="909"/>
      <c r="D556" s="85"/>
      <c r="E556" s="85"/>
      <c r="F556" s="85"/>
      <c r="G556" s="3"/>
    </row>
    <row r="557" spans="1:7">
      <c r="A557" s="1244" t="s">
        <v>431</v>
      </c>
      <c r="B557" s="1244"/>
      <c r="C557" s="1244"/>
      <c r="D557" s="1244"/>
      <c r="E557" s="1244"/>
      <c r="F557" s="1244"/>
      <c r="G557" s="1244"/>
    </row>
    <row r="558" spans="1:7">
      <c r="A558" s="909"/>
      <c r="B558" s="909"/>
      <c r="C558" s="909"/>
      <c r="D558" s="3"/>
      <c r="E558" s="85"/>
      <c r="F558" s="85"/>
      <c r="G558" s="3"/>
    </row>
    <row r="559" spans="1:7" ht="12.75" customHeight="1">
      <c r="A559" s="279"/>
      <c r="B559" s="279"/>
      <c r="C559" s="120"/>
      <c r="D559" s="1261" t="s">
        <v>432</v>
      </c>
      <c r="E559" s="1261"/>
      <c r="F559" s="1261"/>
      <c r="G559" s="3"/>
    </row>
    <row r="560" spans="1:7">
      <c r="A560" s="123"/>
      <c r="B560" s="123"/>
      <c r="C560" s="123"/>
      <c r="D560" s="1243" t="s">
        <v>433</v>
      </c>
      <c r="E560" s="1243"/>
      <c r="F560" s="1243"/>
      <c r="G560" s="3"/>
    </row>
    <row r="561" spans="1:6">
      <c r="A561"/>
      <c r="B561"/>
      <c r="C561" s="123"/>
      <c r="D561" s="174"/>
      <c r="E561" s="3"/>
      <c r="F561" s="3"/>
    </row>
    <row r="562" spans="1:6">
      <c r="A562" s="123"/>
      <c r="B562" s="362" t="s">
        <v>294</v>
      </c>
      <c r="C562" s="279"/>
      <c r="D562" s="1243" t="s">
        <v>434</v>
      </c>
      <c r="E562" s="1243"/>
      <c r="F562" s="1243"/>
    </row>
    <row r="563" spans="1:6">
      <c r="A563" s="13"/>
      <c r="B563" s="13"/>
      <c r="C563" s="279"/>
      <c r="D563" s="143"/>
      <c r="E563" s="3"/>
      <c r="F563" s="3"/>
    </row>
    <row r="564" spans="1:6">
      <c r="A564" s="13"/>
      <c r="B564" s="362" t="s">
        <v>294</v>
      </c>
      <c r="C564" s="279"/>
      <c r="D564" s="1243" t="s">
        <v>435</v>
      </c>
      <c r="E564" s="1243"/>
      <c r="F564" s="1243"/>
    </row>
    <row r="565" spans="1:6">
      <c r="A565" s="13"/>
      <c r="B565" s="13"/>
      <c r="C565" s="279"/>
      <c r="D565" s="1243"/>
      <c r="E565" s="1243"/>
      <c r="F565" s="1243"/>
    </row>
    <row r="566" spans="1:6">
      <c r="A566" s="13"/>
      <c r="B566" s="13"/>
      <c r="C566" s="279"/>
      <c r="D566" s="1243"/>
      <c r="E566" s="1243"/>
      <c r="F566" s="1243"/>
    </row>
    <row r="567" spans="1:6">
      <c r="A567" s="13"/>
      <c r="B567" s="13"/>
      <c r="C567" s="279"/>
      <c r="D567" s="174"/>
      <c r="E567" s="3"/>
      <c r="F567" s="3"/>
    </row>
    <row r="568" spans="1:6">
      <c r="A568" s="13"/>
      <c r="B568" s="362" t="s">
        <v>294</v>
      </c>
      <c r="C568" s="279"/>
      <c r="D568" s="1243" t="s">
        <v>436</v>
      </c>
      <c r="E568" s="1243"/>
      <c r="F568" s="1243"/>
    </row>
    <row r="569" spans="1:6">
      <c r="A569" s="13"/>
      <c r="B569" s="13"/>
      <c r="C569" s="279"/>
      <c r="D569" s="1243"/>
      <c r="E569" s="1243"/>
      <c r="F569" s="1243"/>
    </row>
    <row r="570" spans="1:6">
      <c r="A570" s="13"/>
      <c r="B570" s="13"/>
      <c r="C570" s="279"/>
      <c r="D570" s="1243"/>
      <c r="E570" s="1243"/>
      <c r="F570" s="1243"/>
    </row>
    <row r="571" spans="1:6">
      <c r="A571" s="13"/>
      <c r="B571" s="13"/>
      <c r="C571" s="279"/>
      <c r="D571" s="1243"/>
      <c r="E571" s="1243"/>
      <c r="F571" s="1243"/>
    </row>
    <row r="572" spans="1:6">
      <c r="A572" s="13"/>
      <c r="B572" s="13"/>
      <c r="C572" s="279"/>
      <c r="D572" s="367"/>
      <c r="E572" s="367"/>
      <c r="F572" s="367"/>
    </row>
    <row r="573" spans="1:6">
      <c r="A573" s="13"/>
      <c r="B573" s="362" t="s">
        <v>294</v>
      </c>
      <c r="C573" s="279"/>
      <c r="D573" s="1243" t="s">
        <v>437</v>
      </c>
      <c r="E573" s="1243"/>
      <c r="F573" s="1243"/>
    </row>
    <row r="574" spans="1:6">
      <c r="A574" s="13"/>
      <c r="B574" s="13"/>
      <c r="C574" s="279"/>
      <c r="D574" s="1243"/>
      <c r="E574" s="1243"/>
      <c r="F574" s="1243"/>
    </row>
    <row r="575" spans="1:6">
      <c r="A575" s="13"/>
      <c r="B575" s="13"/>
      <c r="C575" s="279"/>
      <c r="D575" s="174"/>
      <c r="E575" s="3"/>
      <c r="F575" s="3"/>
    </row>
    <row r="576" spans="1:6">
      <c r="A576" s="13"/>
      <c r="B576" s="362" t="s">
        <v>294</v>
      </c>
      <c r="C576" s="279"/>
      <c r="D576" s="1243" t="s">
        <v>438</v>
      </c>
      <c r="E576" s="1243"/>
      <c r="F576" s="1243"/>
    </row>
    <row r="577" spans="1:7">
      <c r="A577" s="13"/>
      <c r="B577" s="13"/>
      <c r="C577" s="279"/>
      <c r="D577" s="1243"/>
      <c r="E577" s="1243"/>
      <c r="F577" s="1243"/>
      <c r="G577" s="3"/>
    </row>
    <row r="578" spans="1:7">
      <c r="A578" s="13"/>
      <c r="B578" s="13"/>
      <c r="C578" s="279"/>
      <c r="D578" s="174"/>
      <c r="E578" s="3"/>
      <c r="F578" s="3"/>
      <c r="G578" s="3"/>
    </row>
    <row r="579" spans="1:7" ht="14.25">
      <c r="A579" s="124"/>
      <c r="B579" s="362" t="s">
        <v>294</v>
      </c>
      <c r="C579" s="279"/>
      <c r="D579" s="1243" t="s">
        <v>439</v>
      </c>
      <c r="E579" s="1243"/>
      <c r="F579" s="1243"/>
      <c r="G579" s="3"/>
    </row>
    <row r="580" spans="1:7" ht="14.25">
      <c r="A580" s="124"/>
      <c r="B580" s="124"/>
      <c r="C580" s="279"/>
      <c r="D580" s="174"/>
      <c r="E580" s="3"/>
      <c r="F580" s="3"/>
      <c r="G580" s="3"/>
    </row>
    <row r="581" spans="1:7" ht="14.25">
      <c r="A581" s="124"/>
      <c r="B581" s="362" t="s">
        <v>294</v>
      </c>
      <c r="C581" s="279"/>
      <c r="D581" s="1243" t="s">
        <v>440</v>
      </c>
      <c r="E581" s="1243"/>
      <c r="F581" s="1243"/>
      <c r="G581" s="3"/>
    </row>
    <row r="582" spans="1:7" ht="14.25">
      <c r="A582" s="124"/>
      <c r="B582" s="124"/>
      <c r="C582" s="279"/>
      <c r="D582" s="1243"/>
      <c r="E582" s="1243"/>
      <c r="F582" s="1243"/>
      <c r="G582" s="3"/>
    </row>
    <row r="583" spans="1:7">
      <c r="A583" s="279"/>
      <c r="B583" s="279"/>
      <c r="C583" s="279"/>
      <c r="D583" s="1243"/>
      <c r="E583" s="1243"/>
      <c r="F583" s="1243"/>
      <c r="G583" s="3"/>
    </row>
    <row r="584" spans="1:7">
      <c r="A584" s="279"/>
      <c r="B584" s="279"/>
      <c r="C584" s="279"/>
      <c r="D584" s="1243"/>
      <c r="E584" s="1243"/>
      <c r="F584" s="1243"/>
      <c r="G584" s="3"/>
    </row>
    <row r="585" spans="1:7">
      <c r="A585" s="279"/>
      <c r="B585" s="279"/>
      <c r="C585" s="279"/>
      <c r="D585" s="1243"/>
      <c r="E585" s="1243"/>
      <c r="F585" s="1243"/>
      <c r="G585" s="3"/>
    </row>
    <row r="586" spans="1:7">
      <c r="A586" s="279"/>
      <c r="B586" s="279"/>
      <c r="C586" s="279"/>
      <c r="D586" s="1243"/>
      <c r="E586" s="1243"/>
      <c r="F586" s="1243"/>
      <c r="G586" s="3"/>
    </row>
    <row r="587" spans="1:7">
      <c r="A587" s="279"/>
      <c r="B587" s="279"/>
      <c r="C587" s="279"/>
      <c r="D587" s="3"/>
      <c r="E587" s="3"/>
      <c r="F587" s="3"/>
      <c r="G587" s="3"/>
    </row>
    <row r="588" spans="1:7">
      <c r="A588" s="1244" t="s">
        <v>441</v>
      </c>
      <c r="B588" s="1244"/>
      <c r="C588" s="1244"/>
      <c r="D588" s="1244"/>
      <c r="E588" s="1244"/>
      <c r="F588" s="1244"/>
      <c r="G588" s="1244"/>
    </row>
    <row r="589" spans="1:7">
      <c r="A589" s="279"/>
      <c r="B589" s="279"/>
      <c r="C589" s="279"/>
      <c r="D589" s="3"/>
      <c r="E589" s="3"/>
      <c r="F589" s="3"/>
      <c r="G589" s="3"/>
    </row>
    <row r="590" spans="1:7">
      <c r="A590" s="279"/>
      <c r="B590" s="279"/>
      <c r="C590" s="279"/>
      <c r="D590" s="1254" t="s">
        <v>442</v>
      </c>
      <c r="E590" s="1254"/>
      <c r="F590" s="1254"/>
      <c r="G590" s="3"/>
    </row>
    <row r="591" spans="1:7">
      <c r="A591" s="279"/>
      <c r="B591" s="279"/>
      <c r="C591" s="279"/>
      <c r="D591" s="1276" t="s">
        <v>443</v>
      </c>
      <c r="E591" s="1276"/>
      <c r="F591" s="1276"/>
      <c r="G591" s="3"/>
    </row>
    <row r="592" spans="1:7">
      <c r="A592" s="279"/>
      <c r="B592" s="279"/>
      <c r="C592" s="279"/>
      <c r="D592" s="371"/>
      <c r="E592" s="327"/>
      <c r="F592" s="327"/>
      <c r="G592" s="3"/>
    </row>
    <row r="593" spans="1:7" ht="14.25">
      <c r="A593" s="124"/>
      <c r="B593" s="362" t="s">
        <v>294</v>
      </c>
      <c r="C593" s="279"/>
      <c r="D593" s="1255" t="s">
        <v>444</v>
      </c>
      <c r="E593" s="1255"/>
      <c r="F593" s="1255"/>
      <c r="G593" s="3"/>
    </row>
    <row r="594" spans="1:7">
      <c r="A594" s="279"/>
      <c r="B594" s="279"/>
      <c r="C594" s="279"/>
      <c r="D594" s="1255"/>
      <c r="E594" s="1255"/>
      <c r="F594" s="1255"/>
      <c r="G594" s="3"/>
    </row>
    <row r="595" spans="1:7">
      <c r="A595" s="279"/>
      <c r="B595" s="279"/>
      <c r="C595" s="279"/>
      <c r="D595" s="1255"/>
      <c r="E595" s="1255"/>
      <c r="F595" s="1255"/>
      <c r="G595" s="3"/>
    </row>
    <row r="596" spans="1:7">
      <c r="A596" s="279"/>
      <c r="B596" s="279"/>
      <c r="C596" s="279"/>
      <c r="D596" s="3"/>
      <c r="E596" s="3"/>
      <c r="F596" s="3"/>
      <c r="G596" s="3"/>
    </row>
    <row r="597" spans="1:7">
      <c r="A597" s="1244" t="s">
        <v>445</v>
      </c>
      <c r="B597" s="1244"/>
      <c r="C597" s="1244"/>
      <c r="D597" s="1244"/>
      <c r="E597" s="1244"/>
      <c r="F597" s="1244"/>
      <c r="G597" s="1244"/>
    </row>
    <row r="598" spans="1:7">
      <c r="A598" s="85"/>
      <c r="B598" s="85"/>
      <c r="C598" s="279"/>
      <c r="D598" s="3"/>
      <c r="E598" s="3"/>
      <c r="F598" s="3"/>
      <c r="G598" s="3"/>
    </row>
    <row r="599" spans="1:7">
      <c r="A599" s="120"/>
      <c r="B599" s="120"/>
      <c r="C599" s="120"/>
      <c r="D599" s="1277" t="s">
        <v>446</v>
      </c>
      <c r="E599" s="1277"/>
      <c r="F599" s="1277"/>
      <c r="G599" s="3"/>
    </row>
    <row r="600" spans="1:7">
      <c r="A600" s="120"/>
      <c r="B600" s="120"/>
      <c r="C600" s="120"/>
      <c r="D600" s="1277"/>
      <c r="E600" s="1277"/>
      <c r="F600" s="1277"/>
      <c r="G600" s="3"/>
    </row>
    <row r="601" spans="1:7">
      <c r="A601" s="279"/>
      <c r="B601" s="279"/>
      <c r="C601" s="123"/>
      <c r="D601" s="1276" t="s">
        <v>447</v>
      </c>
      <c r="E601" s="1276"/>
      <c r="F601" s="1276"/>
      <c r="G601" s="3"/>
    </row>
    <row r="602" spans="1:7">
      <c r="A602" s="279"/>
      <c r="B602" s="279"/>
      <c r="C602" s="123"/>
      <c r="D602" s="371"/>
      <c r="E602" s="371"/>
      <c r="F602" s="371"/>
      <c r="G602" s="3"/>
    </row>
    <row r="603" spans="1:7">
      <c r="A603" s="13"/>
      <c r="B603" s="362" t="s">
        <v>294</v>
      </c>
      <c r="C603" s="279"/>
      <c r="D603" s="1276" t="s">
        <v>448</v>
      </c>
      <c r="E603" s="1276"/>
      <c r="F603" s="1276"/>
      <c r="G603" s="3"/>
    </row>
    <row r="604" spans="1:7">
      <c r="A604" s="279"/>
      <c r="B604" s="279"/>
      <c r="C604" s="125"/>
      <c r="D604" s="3"/>
      <c r="E604"/>
      <c r="F604" s="3"/>
      <c r="G604" s="3"/>
    </row>
    <row r="605" spans="1:7">
      <c r="A605" s="13"/>
      <c r="B605" s="362" t="s">
        <v>294</v>
      </c>
      <c r="C605" s="279"/>
      <c r="D605" s="1253" t="s">
        <v>449</v>
      </c>
      <c r="E605" s="1253"/>
      <c r="F605" s="1253"/>
      <c r="G605" s="3"/>
    </row>
    <row r="606" spans="1:7">
      <c r="A606" s="279"/>
      <c r="B606" s="279"/>
      <c r="C606" s="279"/>
      <c r="D606" s="1253"/>
      <c r="E606" s="1253"/>
      <c r="F606" s="1253"/>
      <c r="G606" s="3"/>
    </row>
    <row r="607" spans="1:7">
      <c r="A607" s="279"/>
      <c r="B607" s="279"/>
      <c r="C607" s="279"/>
      <c r="D607"/>
      <c r="E607" s="3"/>
      <c r="F607" s="3"/>
      <c r="G607" s="3"/>
    </row>
    <row r="608" spans="1:7">
      <c r="A608" s="279"/>
      <c r="B608" s="362" t="s">
        <v>294</v>
      </c>
      <c r="C608" s="279"/>
      <c r="D608" s="1253" t="s">
        <v>450</v>
      </c>
      <c r="E608" s="1253"/>
      <c r="F608" s="1253"/>
      <c r="G608" s="3"/>
    </row>
    <row r="609" spans="1:7">
      <c r="A609" s="279"/>
      <c r="B609" s="279"/>
      <c r="C609" s="125"/>
      <c r="D609" s="1253"/>
      <c r="E609" s="1253"/>
      <c r="F609" s="1253"/>
      <c r="G609" s="3"/>
    </row>
    <row r="610" spans="1:7">
      <c r="A610" s="279"/>
      <c r="B610" s="279"/>
      <c r="C610" s="125"/>
      <c r="D610" s="3"/>
      <c r="E610" s="3"/>
      <c r="F610" s="3"/>
      <c r="G610" s="3"/>
    </row>
    <row r="611" spans="1:7">
      <c r="A611" s="279"/>
      <c r="B611" s="362" t="s">
        <v>294</v>
      </c>
      <c r="C611" s="125"/>
      <c r="D611" s="1253" t="s">
        <v>451</v>
      </c>
      <c r="E611" s="1253"/>
      <c r="F611" s="1253"/>
      <c r="G611" s="3"/>
    </row>
    <row r="612" spans="1:7">
      <c r="A612" s="279"/>
      <c r="B612" s="279"/>
      <c r="C612" s="125"/>
      <c r="D612" s="1253"/>
      <c r="E612" s="1253"/>
      <c r="F612" s="1253"/>
      <c r="G612" s="3"/>
    </row>
    <row r="613" spans="1:7">
      <c r="A613" s="279"/>
      <c r="B613" s="279"/>
      <c r="C613" s="125"/>
      <c r="D613" s="3"/>
      <c r="E613" s="3"/>
      <c r="F613" s="3"/>
      <c r="G613" s="3"/>
    </row>
    <row r="614" spans="1:7">
      <c r="A614" s="1244" t="s">
        <v>452</v>
      </c>
      <c r="B614" s="1244"/>
      <c r="C614" s="1244"/>
      <c r="D614" s="1244"/>
      <c r="E614" s="1244"/>
      <c r="F614" s="1244"/>
      <c r="G614" s="1244"/>
    </row>
    <row r="615" spans="1:7">
      <c r="A615" s="120"/>
      <c r="B615" s="120"/>
      <c r="C615" s="120"/>
      <c r="D615" s="3"/>
      <c r="E615" s="3"/>
      <c r="F615" s="3"/>
      <c r="G615" s="3"/>
    </row>
    <row r="616" spans="1:7">
      <c r="A616" s="279"/>
      <c r="B616" s="279"/>
      <c r="C616" s="13"/>
      <c r="D616" s="1254" t="s">
        <v>453</v>
      </c>
      <c r="E616" s="1254"/>
      <c r="F616" s="1254"/>
      <c r="G616" s="3"/>
    </row>
    <row r="617" spans="1:7">
      <c r="A617" s="13"/>
      <c r="B617" s="13"/>
      <c r="C617" s="279"/>
      <c r="D617" s="2"/>
      <c r="E617" s="3"/>
      <c r="F617" s="3"/>
      <c r="G617" s="3"/>
    </row>
    <row r="618" spans="1:7" ht="14.25">
      <c r="A618" s="124"/>
      <c r="B618" s="362" t="s">
        <v>294</v>
      </c>
      <c r="C618" s="279"/>
      <c r="D618" s="1255" t="s">
        <v>454</v>
      </c>
      <c r="E618" s="1255"/>
      <c r="F618" s="1255"/>
      <c r="G618" s="3"/>
    </row>
    <row r="619" spans="1:7">
      <c r="A619" s="279"/>
      <c r="B619" s="279"/>
      <c r="C619" s="279"/>
      <c r="D619" s="1255"/>
      <c r="E619" s="1255"/>
      <c r="F619" s="1255"/>
      <c r="G619" s="3"/>
    </row>
    <row r="620" spans="1:7">
      <c r="A620" s="279"/>
      <c r="B620" s="279"/>
      <c r="C620" s="279"/>
      <c r="D620" s="1255"/>
      <c r="E620" s="1255"/>
      <c r="F620" s="1255"/>
      <c r="G620" s="3"/>
    </row>
    <row r="621" spans="1:7">
      <c r="A621" s="279"/>
      <c r="B621" s="279"/>
      <c r="C621" s="279"/>
      <c r="D621" s="1255"/>
      <c r="E621" s="1255"/>
      <c r="F621" s="1255"/>
      <c r="G621" s="3"/>
    </row>
    <row r="622" spans="1:7">
      <c r="A622" s="279"/>
      <c r="B622" s="279"/>
      <c r="C622" s="279"/>
      <c r="D622" s="1255"/>
      <c r="E622" s="1255"/>
      <c r="F622" s="1255"/>
      <c r="G622" s="3"/>
    </row>
    <row r="623" spans="1:7">
      <c r="A623" s="279"/>
      <c r="B623" s="279"/>
      <c r="C623" s="279"/>
      <c r="D623" s="1255"/>
      <c r="E623" s="1255"/>
      <c r="F623" s="1255"/>
      <c r="G623" s="3"/>
    </row>
    <row r="624" spans="1:7">
      <c r="A624" s="279"/>
      <c r="B624" s="279"/>
      <c r="C624" s="279"/>
      <c r="D624" s="372"/>
      <c r="E624" s="372"/>
      <c r="F624" s="372"/>
      <c r="G624" s="3"/>
    </row>
    <row r="625" spans="1:7" ht="14.25">
      <c r="A625" s="124"/>
      <c r="B625" s="362" t="s">
        <v>294</v>
      </c>
      <c r="C625" s="279"/>
      <c r="D625" s="1255" t="s">
        <v>455</v>
      </c>
      <c r="E625" s="1255"/>
      <c r="F625" s="1255"/>
      <c r="G625" s="3"/>
    </row>
    <row r="626" spans="1:7">
      <c r="A626" s="909"/>
      <c r="B626" s="909"/>
      <c r="C626" s="909"/>
      <c r="D626" s="1255"/>
      <c r="E626" s="1255"/>
      <c r="F626" s="1255"/>
      <c r="G626" s="3"/>
    </row>
    <row r="627" spans="1:7">
      <c r="A627" s="909"/>
      <c r="B627" s="909"/>
      <c r="C627" s="909"/>
      <c r="D627" s="85"/>
      <c r="E627" s="85"/>
      <c r="F627" s="85"/>
      <c r="G627" s="3"/>
    </row>
    <row r="628" spans="1:7" ht="14.25">
      <c r="A628" s="124"/>
      <c r="B628" s="362" t="s">
        <v>294</v>
      </c>
      <c r="C628" s="909"/>
      <c r="D628" s="1255" t="s">
        <v>456</v>
      </c>
      <c r="E628" s="1255"/>
      <c r="F628" s="1255"/>
      <c r="G628" s="3"/>
    </row>
    <row r="629" spans="1:7" ht="14.25">
      <c r="A629" s="124"/>
      <c r="B629" s="124"/>
      <c r="C629" s="909"/>
      <c r="D629" s="1255"/>
      <c r="E629" s="1255"/>
      <c r="F629" s="1255"/>
      <c r="G629" s="3"/>
    </row>
    <row r="630" spans="1:7" ht="14.25">
      <c r="A630" s="124"/>
      <c r="B630" s="124"/>
      <c r="C630" s="909"/>
      <c r="D630" s="1255"/>
      <c r="E630" s="1255"/>
      <c r="F630" s="1255"/>
      <c r="G630" s="3"/>
    </row>
    <row r="631" spans="1:7">
      <c r="A631" s="909"/>
      <c r="B631" s="909"/>
      <c r="C631" s="909"/>
      <c r="D631" s="1255"/>
      <c r="E631" s="1255"/>
      <c r="F631" s="1255"/>
      <c r="G631" s="3"/>
    </row>
    <row r="632" spans="1:7">
      <c r="A632" s="909"/>
      <c r="B632" s="909"/>
      <c r="C632" s="909"/>
      <c r="D632" s="372"/>
      <c r="E632" s="372"/>
      <c r="F632" s="372"/>
      <c r="G632" s="3"/>
    </row>
    <row r="633" spans="1:7">
      <c r="A633" s="909"/>
      <c r="B633" s="362" t="s">
        <v>294</v>
      </c>
      <c r="C633" s="909"/>
      <c r="D633" s="1256" t="s">
        <v>457</v>
      </c>
      <c r="E633" s="1256"/>
      <c r="F633" s="1256"/>
      <c r="G633" s="3"/>
    </row>
    <row r="634" spans="1:7">
      <c r="A634" s="909"/>
      <c r="B634" s="909"/>
      <c r="C634" s="909"/>
      <c r="D634" s="373"/>
      <c r="E634" s="373"/>
      <c r="F634" s="373"/>
      <c r="G634" s="3"/>
    </row>
    <row r="635" spans="1:7">
      <c r="A635" s="1244" t="s">
        <v>458</v>
      </c>
      <c r="B635" s="1244"/>
      <c r="C635" s="1244"/>
      <c r="D635" s="1244"/>
      <c r="E635" s="1244"/>
      <c r="F635" s="1244"/>
      <c r="G635" s="1244"/>
    </row>
    <row r="636" spans="1:7">
      <c r="A636" s="85"/>
      <c r="B636" s="85"/>
      <c r="C636" s="909"/>
      <c r="D636" s="85"/>
      <c r="E636" s="85"/>
      <c r="F636" s="85"/>
      <c r="G636" s="3"/>
    </row>
    <row r="637" spans="1:7">
      <c r="A637" s="279"/>
      <c r="B637" s="279"/>
      <c r="C637" s="120"/>
      <c r="D637" s="1245" t="s">
        <v>459</v>
      </c>
      <c r="E637" s="1245"/>
      <c r="F637" s="1245"/>
      <c r="G637" s="3"/>
    </row>
    <row r="638" spans="1:7">
      <c r="A638" s="123"/>
      <c r="B638" s="123"/>
      <c r="C638" s="123"/>
      <c r="D638" s="1240" t="s">
        <v>460</v>
      </c>
      <c r="E638" s="1240"/>
      <c r="F638" s="1240"/>
      <c r="G638" s="3"/>
    </row>
    <row r="639" spans="1:7">
      <c r="A639" s="123"/>
      <c r="B639" s="123"/>
      <c r="C639" s="123"/>
      <c r="D639" s="85"/>
      <c r="E639" s="85"/>
      <c r="F639" s="85"/>
      <c r="G639" s="3"/>
    </row>
    <row r="640" spans="1:7" ht="14.45" customHeight="1">
      <c r="A640" s="124"/>
      <c r="B640" s="362" t="s">
        <v>294</v>
      </c>
      <c r="C640" s="909"/>
      <c r="D640" s="1229" t="s">
        <v>461</v>
      </c>
      <c r="E640" s="1229"/>
      <c r="F640" s="1229"/>
      <c r="G640" s="3"/>
    </row>
    <row r="641" spans="1:11" ht="14.25">
      <c r="A641" s="124"/>
      <c r="B641" s="124"/>
      <c r="C641" s="909"/>
      <c r="D641" s="1229"/>
      <c r="E641" s="1229"/>
      <c r="F641" s="1229"/>
      <c r="G641" s="3"/>
    </row>
    <row r="642" spans="1:11" ht="14.25">
      <c r="A642" s="124"/>
      <c r="B642" s="124"/>
      <c r="C642" s="909"/>
      <c r="D642" s="1229"/>
      <c r="E642" s="1229"/>
      <c r="F642" s="1229"/>
      <c r="G642" s="3"/>
    </row>
    <row r="643" spans="1:11" ht="14.25">
      <c r="A643" s="124"/>
      <c r="B643" s="124"/>
      <c r="C643" s="909"/>
      <c r="D643" s="1229"/>
      <c r="E643" s="1229"/>
      <c r="F643" s="1229"/>
      <c r="G643" s="3"/>
    </row>
    <row r="644" spans="1:11" ht="14.25">
      <c r="A644" s="124"/>
      <c r="B644" s="124"/>
      <c r="C644" s="909"/>
      <c r="D644" s="1229"/>
      <c r="E644" s="1229"/>
      <c r="F644" s="1229"/>
      <c r="G644" s="3"/>
    </row>
    <row r="645" spans="1:11" ht="14.25">
      <c r="A645" s="124"/>
      <c r="B645" s="124"/>
      <c r="C645" s="909"/>
      <c r="D645" s="368"/>
      <c r="E645" s="368"/>
      <c r="F645" s="368"/>
      <c r="G645" s="3"/>
    </row>
    <row r="646" spans="1:11" ht="14.25">
      <c r="A646" s="124"/>
      <c r="B646" s="362" t="s">
        <v>294</v>
      </c>
      <c r="C646" s="909"/>
      <c r="D646" s="1267" t="s">
        <v>462</v>
      </c>
      <c r="E646" s="1267"/>
      <c r="F646" s="1267"/>
      <c r="G646" s="3"/>
    </row>
    <row r="647" spans="1:11" ht="14.25">
      <c r="A647" s="124"/>
      <c r="B647" s="124"/>
      <c r="C647" s="909"/>
      <c r="D647" s="1268" t="s">
        <v>463</v>
      </c>
      <c r="E647" s="1268"/>
      <c r="F647" s="1268"/>
      <c r="G647" s="3"/>
    </row>
    <row r="648" spans="1:11" ht="14.25">
      <c r="A648" s="124"/>
      <c r="B648" s="124"/>
      <c r="C648" s="909"/>
      <c r="D648" s="1268"/>
      <c r="E648" s="1268"/>
      <c r="F648" s="1268"/>
      <c r="G648" s="3"/>
    </row>
    <row r="649" spans="1:11" ht="14.25">
      <c r="A649" s="124"/>
      <c r="B649" s="124"/>
      <c r="C649" s="909"/>
      <c r="D649" s="1268"/>
      <c r="E649" s="1268"/>
      <c r="F649" s="1268"/>
      <c r="G649" s="3"/>
    </row>
    <row r="650" spans="1:11" ht="14.25">
      <c r="A650" s="124"/>
      <c r="B650" s="124"/>
      <c r="C650" s="909"/>
      <c r="D650" s="1268"/>
      <c r="E650" s="1268"/>
      <c r="F650" s="1268"/>
      <c r="G650" s="3"/>
    </row>
    <row r="651" spans="1:11" ht="14.25">
      <c r="A651" s="124"/>
      <c r="B651" s="124"/>
      <c r="C651" s="909"/>
      <c r="D651" s="1268"/>
      <c r="E651" s="1268"/>
      <c r="F651" s="1268"/>
      <c r="G651" s="3"/>
    </row>
    <row r="652" spans="1:11" ht="14.25">
      <c r="A652" s="124"/>
      <c r="B652" s="124"/>
      <c r="C652" s="909"/>
      <c r="D652" s="1269" t="s">
        <v>464</v>
      </c>
      <c r="E652" s="1269"/>
      <c r="F652" s="1269"/>
      <c r="G652" s="3"/>
    </row>
    <row r="653" spans="1:11">
      <c r="A653" s="909"/>
      <c r="B653" s="909"/>
      <c r="C653" s="909"/>
      <c r="D653" s="85"/>
      <c r="E653" s="85"/>
      <c r="F653" s="85"/>
      <c r="G653" s="3"/>
    </row>
    <row r="654" spans="1:11">
      <c r="A654" s="1244" t="s">
        <v>465</v>
      </c>
      <c r="B654" s="1244"/>
      <c r="C654" s="1244"/>
      <c r="D654" s="1244"/>
      <c r="E654" s="1244"/>
      <c r="F654" s="1244"/>
      <c r="G654" s="1244"/>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45" t="s">
        <v>466</v>
      </c>
      <c r="E656" s="1245"/>
      <c r="F656" s="1245"/>
      <c r="G656" s="3"/>
      <c r="H656" s="126"/>
      <c r="I656" s="126"/>
      <c r="J656" s="126"/>
      <c r="K656" s="126"/>
    </row>
    <row r="657" spans="1:11">
      <c r="A657" s="120"/>
      <c r="B657" s="120"/>
      <c r="C657" s="120"/>
      <c r="D657" s="1245" t="s">
        <v>467</v>
      </c>
      <c r="E657" s="1245"/>
      <c r="F657" s="1245"/>
      <c r="G657" s="3"/>
      <c r="H657" s="126"/>
      <c r="I657" s="126"/>
      <c r="J657" s="126"/>
      <c r="K657" s="126"/>
    </row>
    <row r="658" spans="1:11">
      <c r="A658" s="123"/>
      <c r="B658" s="123"/>
      <c r="C658" s="123"/>
      <c r="D658" s="1240" t="s">
        <v>468</v>
      </c>
      <c r="E658" s="1240"/>
      <c r="F658" s="1240"/>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40" t="s">
        <v>469</v>
      </c>
      <c r="E660" s="1240"/>
      <c r="F660" s="1240"/>
      <c r="G660" s="3"/>
      <c r="H660" s="126"/>
      <c r="I660" s="126"/>
      <c r="J660" s="126"/>
      <c r="K660" s="126"/>
    </row>
    <row r="661" spans="1:11">
      <c r="A661" s="123"/>
      <c r="B661" s="123"/>
      <c r="C661" s="123"/>
      <c r="D661" s="1240" t="s">
        <v>470</v>
      </c>
      <c r="E661" s="1240"/>
      <c r="F661" s="1240"/>
      <c r="G661" s="3"/>
      <c r="H661" s="126"/>
      <c r="I661" s="126"/>
      <c r="J661" s="126"/>
      <c r="K661" s="126"/>
    </row>
    <row r="662" spans="1:11">
      <c r="A662" s="123"/>
      <c r="B662" s="123"/>
      <c r="C662" s="123"/>
      <c r="D662" s="3"/>
      <c r="E662" s="1239" t="s">
        <v>471</v>
      </c>
      <c r="F662" s="1239"/>
      <c r="G662" s="3"/>
      <c r="H662" s="126"/>
      <c r="I662" s="126"/>
      <c r="J662" s="126"/>
      <c r="K662" s="126"/>
    </row>
    <row r="663" spans="1:11">
      <c r="A663" s="123"/>
      <c r="B663" s="123"/>
      <c r="C663" s="123"/>
      <c r="D663" s="3"/>
      <c r="E663" s="1239"/>
      <c r="F663" s="1239"/>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29" t="s">
        <v>472</v>
      </c>
      <c r="E665" s="1229"/>
      <c r="F665" s="1229"/>
      <c r="G665" s="3"/>
      <c r="H665" s="126"/>
      <c r="I665" s="126"/>
      <c r="J665" s="126"/>
      <c r="K665" s="126"/>
    </row>
    <row r="666" spans="1:11">
      <c r="A666" s="13"/>
      <c r="B666" s="13"/>
      <c r="C666" s="123"/>
      <c r="D666" s="1229"/>
      <c r="E666" s="1229"/>
      <c r="F666" s="1229"/>
      <c r="G666" s="3"/>
      <c r="H666" s="126"/>
      <c r="I666" s="126"/>
      <c r="J666" s="126"/>
      <c r="K666" s="126"/>
    </row>
    <row r="667" spans="1:11">
      <c r="A667" s="123"/>
      <c r="B667" s="123"/>
      <c r="C667" s="123"/>
      <c r="D667" s="1229"/>
      <c r="E667" s="1229"/>
      <c r="F667" s="1229"/>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40" t="s">
        <v>473</v>
      </c>
      <c r="E669" s="1240"/>
      <c r="F669" s="1240"/>
      <c r="G669" s="3"/>
      <c r="H669" s="126"/>
      <c r="I669" s="126"/>
      <c r="J669" s="126"/>
      <c r="K669" s="126"/>
    </row>
    <row r="670" spans="1:11" ht="14.25">
      <c r="A670" s="124"/>
      <c r="B670" s="124"/>
      <c r="C670" s="123"/>
      <c r="D670" s="1240" t="s">
        <v>470</v>
      </c>
      <c r="E670" s="1240"/>
      <c r="F670" s="1240"/>
      <c r="G670" s="3"/>
      <c r="H670" s="126"/>
      <c r="I670" s="126"/>
      <c r="J670" s="126"/>
      <c r="K670" s="126"/>
    </row>
    <row r="671" spans="1:11">
      <c r="A671" s="123"/>
      <c r="B671" s="123"/>
      <c r="C671" s="123"/>
      <c r="D671" s="3"/>
      <c r="E671" s="1250" t="s">
        <v>474</v>
      </c>
      <c r="F671" s="1250"/>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29" t="s">
        <v>475</v>
      </c>
      <c r="E673" s="1229"/>
      <c r="F673" s="1229"/>
      <c r="G673" s="3"/>
      <c r="H673" s="126"/>
      <c r="I673" s="126"/>
      <c r="J673" s="126"/>
      <c r="K673" s="126"/>
    </row>
    <row r="674" spans="1:11">
      <c r="A674" s="123"/>
      <c r="B674" s="123"/>
      <c r="C674" s="123"/>
      <c r="D674" s="1229"/>
      <c r="E674" s="1229"/>
      <c r="F674" s="1229"/>
      <c r="G674" s="3"/>
      <c r="H674" s="126"/>
      <c r="I674" s="126"/>
      <c r="J674" s="126"/>
      <c r="K674" s="126"/>
    </row>
    <row r="675" spans="1:11">
      <c r="A675" s="123"/>
      <c r="B675" s="123"/>
      <c r="C675" s="123"/>
      <c r="D675" s="1229"/>
      <c r="E675" s="1229"/>
      <c r="F675" s="1229"/>
      <c r="G675" s="3"/>
      <c r="H675" s="126"/>
      <c r="I675" s="126"/>
      <c r="J675" s="126"/>
      <c r="K675" s="126"/>
    </row>
    <row r="676" spans="1:11">
      <c r="A676" s="123"/>
      <c r="B676" s="123"/>
      <c r="C676" s="123"/>
      <c r="D676" s="1229"/>
      <c r="E676" s="1229"/>
      <c r="F676" s="1229"/>
      <c r="G676" s="3"/>
      <c r="H676" s="126"/>
      <c r="I676" s="126"/>
      <c r="J676" s="126"/>
      <c r="K676" s="126"/>
    </row>
    <row r="677" spans="1:11">
      <c r="A677" s="123"/>
      <c r="B677" s="123"/>
      <c r="C677" s="123"/>
      <c r="D677" s="1229"/>
      <c r="E677" s="1229"/>
      <c r="F677" s="1229"/>
      <c r="G677" s="3"/>
      <c r="H677" s="126"/>
      <c r="I677" s="126"/>
      <c r="J677" s="126"/>
      <c r="K677" s="126"/>
    </row>
    <row r="678" spans="1:11">
      <c r="A678" s="123"/>
      <c r="B678" s="123"/>
      <c r="C678" s="123"/>
      <c r="D678" s="1229"/>
      <c r="E678" s="1229"/>
      <c r="F678" s="1229"/>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29" t="s">
        <v>476</v>
      </c>
      <c r="E680" s="1229"/>
      <c r="F680" s="1229"/>
      <c r="G680" s="3"/>
      <c r="H680" s="126"/>
      <c r="I680" s="126"/>
      <c r="J680" s="126"/>
      <c r="K680" s="126"/>
    </row>
    <row r="681" spans="1:11">
      <c r="A681" s="123"/>
      <c r="B681" s="123"/>
      <c r="C681" s="123"/>
      <c r="D681" s="1229"/>
      <c r="E681" s="1229"/>
      <c r="F681" s="1229"/>
      <c r="G681" s="3"/>
      <c r="H681" s="126"/>
      <c r="I681" s="126"/>
      <c r="J681" s="126"/>
      <c r="K681" s="126"/>
    </row>
    <row r="682" spans="1:11">
      <c r="A682" s="123"/>
      <c r="B682" s="123"/>
      <c r="C682" s="123"/>
      <c r="D682" s="1229"/>
      <c r="E682" s="1229"/>
      <c r="F682" s="1229"/>
      <c r="G682" s="3"/>
      <c r="H682" s="126"/>
      <c r="I682" s="126"/>
      <c r="J682" s="126"/>
      <c r="K682" s="126"/>
    </row>
    <row r="683" spans="1:11" ht="15" customHeight="1">
      <c r="A683" s="123"/>
      <c r="B683" s="123"/>
      <c r="C683" s="123"/>
      <c r="D683" s="1229"/>
      <c r="E683" s="1229"/>
      <c r="F683" s="1229"/>
      <c r="G683" s="3"/>
      <c r="H683" s="126"/>
      <c r="I683" s="126"/>
      <c r="J683" s="126"/>
      <c r="K683" s="126"/>
    </row>
    <row r="684" spans="1:11" ht="15" customHeight="1">
      <c r="A684" s="123"/>
      <c r="B684" s="123"/>
      <c r="C684" s="123"/>
      <c r="D684" s="1229"/>
      <c r="E684" s="1229"/>
      <c r="F684" s="1229"/>
      <c r="G684" s="3"/>
      <c r="H684" s="126"/>
      <c r="I684" s="126"/>
      <c r="J684" s="126"/>
      <c r="K684" s="126"/>
    </row>
    <row r="685" spans="1:11">
      <c r="A685" s="123"/>
      <c r="B685" s="123"/>
      <c r="C685" s="123"/>
      <c r="D685" s="1229"/>
      <c r="E685" s="1229"/>
      <c r="F685" s="1229"/>
      <c r="G685" s="3"/>
      <c r="H685" s="126"/>
      <c r="I685" s="126"/>
      <c r="J685" s="126"/>
      <c r="K685" s="126"/>
    </row>
    <row r="686" spans="1:11">
      <c r="A686" s="123"/>
      <c r="B686" s="123"/>
      <c r="C686" s="123"/>
      <c r="D686" s="1229"/>
      <c r="E686" s="1229"/>
      <c r="F686" s="1229"/>
      <c r="G686" s="3"/>
      <c r="H686" s="126"/>
      <c r="I686" s="126"/>
      <c r="J686" s="126"/>
      <c r="K686" s="126"/>
    </row>
    <row r="687" spans="1:11">
      <c r="A687" s="123"/>
      <c r="B687" s="123"/>
      <c r="C687" s="123"/>
      <c r="D687" s="1229"/>
      <c r="E687" s="1229"/>
      <c r="F687" s="1229"/>
      <c r="G687" s="3"/>
      <c r="H687" s="126"/>
      <c r="I687" s="126"/>
      <c r="J687" s="126"/>
      <c r="K687" s="126"/>
    </row>
    <row r="688" spans="1:11" ht="15" customHeight="1">
      <c r="A688" s="123"/>
      <c r="B688" s="123"/>
      <c r="C688" s="123"/>
      <c r="D688" s="1229"/>
      <c r="E688" s="1229"/>
      <c r="F688" s="1229"/>
      <c r="G688" s="3"/>
      <c r="H688" s="126"/>
      <c r="I688" s="126"/>
      <c r="J688" s="126"/>
      <c r="K688" s="126"/>
    </row>
    <row r="689" spans="1:11">
      <c r="A689" s="123"/>
      <c r="B689" s="123"/>
      <c r="C689" s="123"/>
      <c r="D689" s="1229"/>
      <c r="E689" s="1229"/>
      <c r="F689" s="1229"/>
      <c r="G689" s="3"/>
      <c r="H689" s="126"/>
      <c r="I689" s="126"/>
      <c r="J689" s="126"/>
      <c r="K689" s="126"/>
    </row>
    <row r="690" spans="1:11">
      <c r="A690" s="123"/>
      <c r="B690" s="123"/>
      <c r="C690" s="123"/>
      <c r="D690" s="1229"/>
      <c r="E690" s="1229"/>
      <c r="F690" s="1229"/>
      <c r="G690" s="3"/>
      <c r="H690" s="126"/>
      <c r="I690" s="126"/>
      <c r="J690" s="126"/>
      <c r="K690" s="126"/>
    </row>
    <row r="691" spans="1:11">
      <c r="A691" s="123"/>
      <c r="B691" s="123"/>
      <c r="C691" s="123"/>
      <c r="D691" s="1229"/>
      <c r="E691" s="1229"/>
      <c r="F691" s="1229"/>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29" t="s">
        <v>477</v>
      </c>
      <c r="E693" s="1229"/>
      <c r="F693" s="1229"/>
      <c r="G693" s="3"/>
      <c r="H693" s="126"/>
      <c r="I693" s="126"/>
      <c r="J693" s="126"/>
      <c r="K693" s="126"/>
    </row>
    <row r="694" spans="1:11">
      <c r="A694" s="123"/>
      <c r="B694" s="123"/>
      <c r="C694" s="123"/>
      <c r="D694" s="1229"/>
      <c r="E694" s="1229"/>
      <c r="F694" s="1229"/>
      <c r="G694" s="3"/>
      <c r="H694" s="126"/>
      <c r="I694" s="126"/>
      <c r="J694" s="126"/>
      <c r="K694" s="126"/>
    </row>
    <row r="695" spans="1:11">
      <c r="A695" s="123"/>
      <c r="B695" s="123"/>
      <c r="C695" s="123"/>
      <c r="D695" s="1229"/>
      <c r="E695" s="1229"/>
      <c r="F695" s="1229"/>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29" t="s">
        <v>478</v>
      </c>
      <c r="E697" s="1229"/>
      <c r="F697" s="1229"/>
      <c r="G697" s="3"/>
      <c r="H697" s="126"/>
      <c r="I697" s="126"/>
      <c r="J697" s="126"/>
      <c r="K697" s="126"/>
    </row>
    <row r="698" spans="1:11">
      <c r="A698" s="123"/>
      <c r="B698" s="123"/>
      <c r="C698" s="123"/>
      <c r="D698" s="1229"/>
      <c r="E698" s="1229"/>
      <c r="F698" s="1229"/>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29" t="s">
        <v>479</v>
      </c>
      <c r="E700" s="1229"/>
      <c r="F700" s="1229"/>
      <c r="G700" s="3"/>
      <c r="H700" s="126"/>
      <c r="I700" s="126"/>
      <c r="J700" s="126"/>
      <c r="K700" s="126"/>
    </row>
    <row r="701" spans="1:11">
      <c r="A701" s="123"/>
      <c r="B701" s="123"/>
      <c r="C701" s="123"/>
      <c r="D701" s="1229"/>
      <c r="E701" s="1229"/>
      <c r="F701" s="1229"/>
      <c r="G701" s="3"/>
      <c r="H701" s="126"/>
      <c r="I701" s="126"/>
      <c r="J701" s="126"/>
      <c r="K701" s="126"/>
    </row>
    <row r="702" spans="1:11">
      <c r="A702" s="123"/>
      <c r="B702" s="123"/>
      <c r="C702" s="123"/>
      <c r="D702" s="1229"/>
      <c r="E702" s="1229"/>
      <c r="F702" s="1229"/>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29" t="s">
        <v>480</v>
      </c>
      <c r="E704" s="1229"/>
      <c r="F704" s="1229"/>
      <c r="G704" s="3"/>
      <c r="H704" s="126"/>
      <c r="I704" s="126"/>
      <c r="J704" s="126"/>
      <c r="K704" s="126"/>
    </row>
    <row r="705" spans="1:11">
      <c r="A705" s="123"/>
      <c r="B705" s="123"/>
      <c r="C705" s="123"/>
      <c r="D705" s="1229"/>
      <c r="E705" s="1229"/>
      <c r="F705" s="1229"/>
      <c r="G705" s="3"/>
      <c r="H705" s="126"/>
      <c r="I705" s="126"/>
      <c r="J705" s="126"/>
      <c r="K705" s="126"/>
    </row>
    <row r="706" spans="1:11">
      <c r="A706" s="123"/>
      <c r="B706" s="123"/>
      <c r="C706" s="123"/>
      <c r="D706" s="1229"/>
      <c r="E706" s="1229"/>
      <c r="F706" s="1229"/>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29" t="s">
        <v>481</v>
      </c>
      <c r="E708" s="1229"/>
      <c r="F708" s="1229"/>
      <c r="G708" s="3"/>
      <c r="H708" s="126"/>
      <c r="I708" s="126"/>
      <c r="J708" s="126"/>
      <c r="K708" s="126"/>
    </row>
    <row r="709" spans="1:11">
      <c r="A709" s="123"/>
      <c r="B709" s="123"/>
      <c r="C709" s="123"/>
      <c r="D709" s="1229"/>
      <c r="E709" s="1229"/>
      <c r="F709" s="1229"/>
      <c r="G709" s="3"/>
      <c r="H709" s="126"/>
      <c r="I709" s="126"/>
      <c r="J709" s="126"/>
      <c r="K709" s="126"/>
    </row>
    <row r="710" spans="1:11">
      <c r="A710" s="123"/>
      <c r="B710" s="123"/>
      <c r="C710" s="123"/>
      <c r="D710" s="1229"/>
      <c r="E710" s="1229"/>
      <c r="F710" s="1229"/>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29" t="s">
        <v>482</v>
      </c>
      <c r="E712" s="1229"/>
      <c r="F712" s="1229"/>
      <c r="G712" s="3"/>
      <c r="H712" s="126"/>
      <c r="I712" s="126"/>
      <c r="J712" s="126"/>
      <c r="K712" s="126"/>
    </row>
    <row r="713" spans="1:11">
      <c r="A713" s="123"/>
      <c r="B713" s="123"/>
      <c r="C713" s="123"/>
      <c r="D713" s="1229"/>
      <c r="E713" s="1229"/>
      <c r="F713" s="1229"/>
      <c r="G713" s="3"/>
      <c r="H713" s="126"/>
      <c r="I713" s="126"/>
      <c r="J713" s="126"/>
      <c r="K713" s="126"/>
    </row>
    <row r="714" spans="1:11">
      <c r="A714" s="123"/>
      <c r="B714" s="123"/>
      <c r="C714" s="123"/>
      <c r="D714" s="1229"/>
      <c r="E714" s="1229"/>
      <c r="F714" s="1229"/>
      <c r="G714" s="3"/>
      <c r="H714" s="126"/>
      <c r="I714" s="126"/>
      <c r="J714" s="126"/>
      <c r="K714" s="126"/>
    </row>
    <row r="715" spans="1:11">
      <c r="A715" s="123"/>
      <c r="B715" s="123"/>
      <c r="C715" s="123"/>
      <c r="D715" s="1229"/>
      <c r="E715" s="1229"/>
      <c r="F715" s="1229"/>
      <c r="G715" s="3"/>
      <c r="H715" s="126"/>
      <c r="I715" s="126"/>
      <c r="J715" s="126"/>
      <c r="K715" s="126"/>
    </row>
    <row r="716" spans="1:11">
      <c r="A716" s="123"/>
      <c r="B716" s="123"/>
      <c r="C716" s="123"/>
      <c r="D716" s="914"/>
      <c r="E716" s="3"/>
      <c r="F716" s="3"/>
      <c r="G716" s="3"/>
      <c r="H716" s="126"/>
      <c r="I716" s="126"/>
      <c r="J716" s="126"/>
      <c r="K716" s="126"/>
    </row>
    <row r="717" spans="1:11" ht="14.25">
      <c r="A717" s="124"/>
      <c r="B717" s="362" t="s">
        <v>294</v>
      </c>
      <c r="C717" s="123"/>
      <c r="D717" s="1229" t="s">
        <v>483</v>
      </c>
      <c r="E717" s="1229"/>
      <c r="F717" s="1229"/>
      <c r="G717" s="3"/>
      <c r="H717" s="126"/>
      <c r="I717" s="126"/>
      <c r="J717" s="126"/>
      <c r="K717" s="126"/>
    </row>
    <row r="718" spans="1:11">
      <c r="A718" s="123"/>
      <c r="B718" s="123"/>
      <c r="C718" s="123"/>
      <c r="D718" s="1229"/>
      <c r="E718" s="1229"/>
      <c r="F718" s="1229"/>
      <c r="G718" s="3"/>
      <c r="H718" s="126"/>
      <c r="I718" s="126"/>
      <c r="J718" s="126"/>
      <c r="K718" s="126"/>
    </row>
    <row r="719" spans="1:11">
      <c r="A719" s="123"/>
      <c r="B719" s="123"/>
      <c r="C719" s="123"/>
      <c r="D719" s="1229"/>
      <c r="E719" s="1229"/>
      <c r="F719" s="1229"/>
      <c r="G719" s="3"/>
      <c r="H719" s="126"/>
      <c r="I719" s="126"/>
      <c r="J719" s="126"/>
      <c r="K719" s="126"/>
    </row>
    <row r="720" spans="1:11">
      <c r="A720" s="123"/>
      <c r="B720" s="123"/>
      <c r="C720" s="123"/>
      <c r="D720" s="1229"/>
      <c r="E720" s="1229"/>
      <c r="F720" s="1229"/>
      <c r="G720" s="3"/>
      <c r="H720" s="126"/>
      <c r="I720" s="126"/>
      <c r="J720" s="126"/>
      <c r="K720" s="126"/>
    </row>
    <row r="721" spans="1:11">
      <c r="A721" s="123"/>
      <c r="B721" s="123"/>
      <c r="C721" s="123"/>
      <c r="D721" s="1229"/>
      <c r="E721" s="1229"/>
      <c r="F721" s="1229"/>
      <c r="G721" s="3"/>
      <c r="H721" s="126"/>
      <c r="I721" s="126"/>
      <c r="J721" s="126"/>
      <c r="K721" s="126"/>
    </row>
    <row r="722" spans="1:11">
      <c r="A722" s="123"/>
      <c r="B722" s="123"/>
      <c r="C722" s="123"/>
      <c r="D722" s="1229"/>
      <c r="E722" s="1229"/>
      <c r="F722" s="1229"/>
      <c r="G722" s="3"/>
      <c r="H722" s="126"/>
      <c r="I722" s="126"/>
      <c r="J722" s="126"/>
      <c r="K722" s="126"/>
    </row>
    <row r="723" spans="1:11">
      <c r="A723" s="123"/>
      <c r="B723" s="123"/>
      <c r="C723" s="123"/>
      <c r="D723" s="1229"/>
      <c r="E723" s="1229"/>
      <c r="F723" s="1229"/>
      <c r="G723" s="3"/>
      <c r="H723" s="126"/>
      <c r="I723" s="126"/>
      <c r="J723" s="126"/>
      <c r="K723" s="126"/>
    </row>
    <row r="724" spans="1:11">
      <c r="A724" s="123"/>
      <c r="B724" s="123"/>
      <c r="C724" s="123"/>
      <c r="D724" s="1271" t="s">
        <v>484</v>
      </c>
      <c r="E724" s="1271"/>
      <c r="F724" s="1271"/>
      <c r="G724" s="3"/>
      <c r="H724" s="126"/>
      <c r="I724" s="126"/>
      <c r="J724" s="126"/>
      <c r="K724" s="126"/>
    </row>
    <row r="725" spans="1:11">
      <c r="A725" s="123"/>
      <c r="B725" s="123"/>
      <c r="C725" s="123"/>
      <c r="D725" s="263"/>
      <c r="E725" s="3"/>
      <c r="F725" s="3"/>
      <c r="G725" s="3"/>
      <c r="H725" s="126"/>
      <c r="I725" s="126"/>
      <c r="J725" s="126"/>
      <c r="K725" s="126"/>
    </row>
    <row r="726" spans="1:11">
      <c r="A726" s="1273" t="s">
        <v>485</v>
      </c>
      <c r="B726" s="1273"/>
      <c r="C726" s="1273"/>
      <c r="D726" s="1273"/>
      <c r="E726" s="1273"/>
      <c r="F726" s="1273"/>
      <c r="G726" s="1273"/>
      <c r="H726" s="126"/>
      <c r="I726" s="126"/>
      <c r="J726" s="126"/>
      <c r="K726" s="126"/>
    </row>
    <row r="727" spans="1:11">
      <c r="A727" s="123"/>
      <c r="B727" s="123"/>
      <c r="C727" s="123"/>
      <c r="D727" s="914"/>
      <c r="E727" s="3"/>
      <c r="F727" s="3"/>
      <c r="G727" s="908"/>
      <c r="H727" s="126"/>
      <c r="I727" s="126"/>
      <c r="J727" s="126"/>
      <c r="K727" s="126"/>
    </row>
    <row r="728" spans="1:11" ht="13.35" customHeight="1">
      <c r="A728" s="279"/>
      <c r="B728" s="279"/>
      <c r="C728" s="123"/>
      <c r="D728" s="1261" t="s">
        <v>486</v>
      </c>
      <c r="E728" s="1261"/>
      <c r="F728" s="1261"/>
      <c r="G728" s="908"/>
      <c r="H728" s="126"/>
      <c r="I728" s="126"/>
      <c r="J728" s="126"/>
      <c r="K728" s="126"/>
    </row>
    <row r="729" spans="1:11">
      <c r="A729" s="123"/>
      <c r="B729" s="123"/>
      <c r="C729" s="123"/>
      <c r="D729" s="1260" t="s">
        <v>487</v>
      </c>
      <c r="E729" s="1260"/>
      <c r="F729" s="1260"/>
      <c r="G729" s="908"/>
      <c r="H729" s="126"/>
      <c r="I729" s="126"/>
      <c r="J729" s="126"/>
      <c r="K729" s="126"/>
    </row>
    <row r="730" spans="1:11">
      <c r="A730" s="123"/>
      <c r="B730" s="123"/>
      <c r="C730" s="123"/>
      <c r="D730" s="3"/>
      <c r="E730" s="3"/>
      <c r="F730" s="3"/>
      <c r="G730" s="908"/>
      <c r="H730" s="126"/>
      <c r="I730" s="126"/>
      <c r="J730" s="126"/>
      <c r="K730" s="126"/>
    </row>
    <row r="731" spans="1:11" ht="14.25">
      <c r="A731" s="124"/>
      <c r="B731" s="362" t="s">
        <v>294</v>
      </c>
      <c r="C731" s="279"/>
      <c r="D731" s="1229" t="s">
        <v>488</v>
      </c>
      <c r="E731" s="1229"/>
      <c r="F731" s="1229"/>
      <c r="G731" s="908"/>
      <c r="H731" s="126"/>
      <c r="I731" s="126"/>
      <c r="J731" s="126"/>
      <c r="K731" s="126"/>
    </row>
    <row r="732" spans="1:11" ht="10.5" customHeight="1">
      <c r="A732" s="279"/>
      <c r="B732" s="279"/>
      <c r="C732" s="279"/>
      <c r="D732" s="1229"/>
      <c r="E732" s="1229"/>
      <c r="F732" s="1229"/>
      <c r="G732" s="908"/>
      <c r="H732" s="126"/>
      <c r="I732" s="126"/>
      <c r="J732" s="126"/>
      <c r="K732" s="126"/>
    </row>
    <row r="733" spans="1:11">
      <c r="A733" s="279"/>
      <c r="B733" s="279"/>
      <c r="C733" s="279"/>
      <c r="D733" s="1229"/>
      <c r="E733" s="1229"/>
      <c r="F733" s="1229"/>
      <c r="G733" s="908"/>
      <c r="H733" s="126"/>
      <c r="I733" s="126"/>
      <c r="J733" s="126"/>
      <c r="K733" s="126"/>
    </row>
    <row r="734" spans="1:11">
      <c r="A734" s="279"/>
      <c r="B734" s="279"/>
      <c r="C734" s="279"/>
      <c r="D734" s="1229"/>
      <c r="E734" s="1229"/>
      <c r="F734" s="1229"/>
      <c r="G734" s="908"/>
      <c r="H734" s="126"/>
      <c r="I734" s="126"/>
      <c r="J734" s="126"/>
      <c r="K734" s="126"/>
    </row>
    <row r="735" spans="1:11">
      <c r="A735" s="279"/>
      <c r="B735" s="279"/>
      <c r="C735" s="279"/>
      <c r="D735" s="1229"/>
      <c r="E735" s="1229"/>
      <c r="F735" s="1229"/>
      <c r="G735" s="908"/>
      <c r="H735" s="126"/>
      <c r="I735" s="126"/>
      <c r="J735" s="126"/>
      <c r="K735" s="126"/>
    </row>
    <row r="736" spans="1:11" ht="15.6" customHeight="1">
      <c r="A736" s="279"/>
      <c r="B736" s="279"/>
      <c r="C736" s="279"/>
      <c r="D736" s="1229"/>
      <c r="E736" s="1229"/>
      <c r="F736" s="1229"/>
      <c r="G736" s="908"/>
      <c r="H736" s="126"/>
      <c r="I736" s="126"/>
      <c r="J736" s="126"/>
      <c r="K736" s="126"/>
    </row>
    <row r="737" spans="1:11">
      <c r="A737" s="279"/>
      <c r="B737" s="279"/>
      <c r="C737" s="279"/>
      <c r="D737" s="174"/>
      <c r="E737" s="85"/>
      <c r="F737" s="85"/>
      <c r="G737" s="908"/>
      <c r="H737" s="126"/>
      <c r="I737" s="126"/>
      <c r="J737" s="126"/>
      <c r="K737" s="126"/>
    </row>
    <row r="738" spans="1:11" s="181" customFormat="1" ht="14.25">
      <c r="A738" s="180"/>
      <c r="B738" s="362" t="s">
        <v>294</v>
      </c>
      <c r="C738" s="920"/>
      <c r="D738" s="1229" t="s">
        <v>489</v>
      </c>
      <c r="E738" s="1229"/>
      <c r="F738" s="1229"/>
      <c r="G738" s="921"/>
    </row>
    <row r="739" spans="1:11" s="181" customFormat="1">
      <c r="A739" s="920"/>
      <c r="B739" s="920"/>
      <c r="C739" s="920"/>
      <c r="D739" s="1229"/>
      <c r="E739" s="1229"/>
      <c r="F739" s="1229"/>
      <c r="G739" s="921"/>
    </row>
    <row r="740" spans="1:11" s="181" customFormat="1">
      <c r="A740" s="920"/>
      <c r="B740" s="920"/>
      <c r="C740" s="920"/>
      <c r="D740" s="1229"/>
      <c r="E740" s="1229"/>
      <c r="F740" s="1229"/>
      <c r="G740" s="921"/>
    </row>
    <row r="741" spans="1:11" s="181" customFormat="1">
      <c r="A741" s="920"/>
      <c r="B741" s="920"/>
      <c r="C741" s="920"/>
      <c r="D741" s="1229"/>
      <c r="E741" s="1229"/>
      <c r="F741" s="1229"/>
      <c r="G741" s="921"/>
    </row>
    <row r="742" spans="1:11" s="181" customFormat="1">
      <c r="A742" s="920"/>
      <c r="B742" s="920"/>
      <c r="C742" s="920"/>
      <c r="D742" s="174"/>
      <c r="E742" s="921"/>
      <c r="F742" s="921"/>
      <c r="G742" s="921"/>
    </row>
    <row r="743" spans="1:11" s="181" customFormat="1" ht="14.25">
      <c r="A743" s="124"/>
      <c r="B743" s="362" t="s">
        <v>294</v>
      </c>
      <c r="C743" s="920"/>
      <c r="D743" s="1268" t="s">
        <v>490</v>
      </c>
      <c r="E743" s="1268"/>
      <c r="F743" s="1268"/>
      <c r="G743" s="921"/>
    </row>
    <row r="744" spans="1:11" s="181" customFormat="1">
      <c r="A744" s="920"/>
      <c r="B744" s="920"/>
      <c r="C744" s="920"/>
      <c r="D744" s="1268"/>
      <c r="E744" s="1268"/>
      <c r="F744" s="1268"/>
      <c r="G744" s="921"/>
    </row>
    <row r="745" spans="1:11" s="181" customFormat="1">
      <c r="A745" s="920"/>
      <c r="B745" s="920"/>
      <c r="C745" s="920"/>
      <c r="D745" s="1268"/>
      <c r="E745" s="1268"/>
      <c r="F745" s="1268"/>
      <c r="G745" s="921"/>
    </row>
    <row r="746" spans="1:11">
      <c r="A746" s="279"/>
      <c r="B746" s="279"/>
      <c r="C746" s="279"/>
      <c r="D746" s="174"/>
      <c r="E746" s="85"/>
      <c r="F746" s="85"/>
      <c r="G746" s="908"/>
      <c r="H746" s="126"/>
      <c r="I746" s="126"/>
      <c r="J746" s="126"/>
      <c r="K746" s="126"/>
    </row>
    <row r="747" spans="1:11" ht="14.25">
      <c r="A747" s="124"/>
      <c r="B747" s="362" t="s">
        <v>294</v>
      </c>
      <c r="C747" s="279"/>
      <c r="D747" s="1229" t="s">
        <v>491</v>
      </c>
      <c r="E747" s="1229"/>
      <c r="F747" s="1229"/>
      <c r="G747" s="908"/>
      <c r="H747" s="126"/>
      <c r="I747" s="126"/>
      <c r="J747" s="126"/>
      <c r="K747" s="126"/>
    </row>
    <row r="748" spans="1:11">
      <c r="A748" s="279"/>
      <c r="B748" s="279"/>
      <c r="C748" s="279"/>
      <c r="D748" s="1229"/>
      <c r="E748" s="1229"/>
      <c r="F748" s="1229"/>
      <c r="G748" s="908"/>
      <c r="H748" s="126"/>
      <c r="I748" s="126"/>
      <c r="J748" s="126"/>
      <c r="K748" s="126"/>
    </row>
    <row r="749" spans="1:11">
      <c r="A749" s="279"/>
      <c r="B749" s="279"/>
      <c r="C749" s="279"/>
      <c r="D749" s="368"/>
      <c r="E749" s="368"/>
      <c r="F749" s="368"/>
      <c r="G749" s="908"/>
      <c r="H749" s="126"/>
      <c r="I749" s="126"/>
      <c r="J749" s="126"/>
      <c r="K749" s="126"/>
    </row>
    <row r="750" spans="1:11">
      <c r="A750" s="279"/>
      <c r="B750" s="362" t="s">
        <v>294</v>
      </c>
      <c r="C750" s="279"/>
      <c r="D750" s="1229" t="s">
        <v>492</v>
      </c>
      <c r="E750" s="1229"/>
      <c r="F750" s="1229"/>
      <c r="G750" s="908"/>
      <c r="H750" s="126"/>
      <c r="I750" s="126"/>
      <c r="J750" s="126"/>
      <c r="K750" s="126"/>
    </row>
    <row r="751" spans="1:11">
      <c r="A751" s="279"/>
      <c r="B751" s="279"/>
      <c r="C751" s="279"/>
      <c r="D751" s="1229"/>
      <c r="E751" s="1229"/>
      <c r="F751" s="1229"/>
      <c r="G751" s="908"/>
      <c r="H751" s="126"/>
      <c r="I751" s="126"/>
      <c r="J751" s="126"/>
      <c r="K751" s="126"/>
    </row>
    <row r="752" spans="1:11">
      <c r="A752" s="279"/>
      <c r="B752" s="279"/>
      <c r="C752" s="279"/>
      <c r="D752" s="1229"/>
      <c r="E752" s="1229"/>
      <c r="F752" s="1229"/>
      <c r="G752" s="908"/>
      <c r="H752" s="126"/>
      <c r="I752" s="126"/>
      <c r="J752" s="126"/>
      <c r="K752" s="126"/>
    </row>
    <row r="753" spans="1:11">
      <c r="A753" s="279"/>
      <c r="B753" s="279"/>
      <c r="C753" s="279"/>
      <c r="D753" s="368"/>
      <c r="E753" s="368"/>
      <c r="F753" s="368"/>
      <c r="G753" s="908"/>
      <c r="H753" s="126"/>
      <c r="I753" s="126"/>
      <c r="J753" s="126"/>
      <c r="K753" s="126"/>
    </row>
    <row r="754" spans="1:11">
      <c r="A754" s="1244" t="s">
        <v>493</v>
      </c>
      <c r="B754" s="1244"/>
      <c r="C754" s="1244"/>
      <c r="D754" s="1244"/>
      <c r="E754" s="1244"/>
      <c r="F754" s="1244"/>
      <c r="G754" s="1244"/>
    </row>
    <row r="755" spans="1:11">
      <c r="A755" s="123"/>
      <c r="B755" s="123"/>
      <c r="C755" s="123"/>
      <c r="D755" s="128"/>
      <c r="E755" s="3"/>
      <c r="F755" s="85"/>
      <c r="G755" s="908"/>
    </row>
    <row r="756" spans="1:11">
      <c r="A756" s="279"/>
      <c r="B756" s="279"/>
      <c r="C756" s="279"/>
      <c r="D756" s="1274" t="s">
        <v>494</v>
      </c>
      <c r="E756" s="1274"/>
      <c r="F756" s="1274"/>
      <c r="G756" s="908"/>
    </row>
    <row r="757" spans="1:11">
      <c r="A757" s="241"/>
      <c r="B757" s="241"/>
      <c r="C757" s="241"/>
      <c r="D757" s="1258" t="s">
        <v>495</v>
      </c>
      <c r="E757" s="1258"/>
      <c r="F757" s="1258"/>
      <c r="G757" s="908"/>
    </row>
    <row r="758" spans="1:11">
      <c r="A758" s="279"/>
      <c r="B758" s="279"/>
      <c r="C758" s="279"/>
      <c r="D758" s="327"/>
      <c r="E758" s="327"/>
      <c r="F758" s="327"/>
      <c r="G758" s="908"/>
    </row>
    <row r="759" spans="1:11" ht="14.25">
      <c r="A759" s="124"/>
      <c r="B759" s="362" t="s">
        <v>294</v>
      </c>
      <c r="C759" s="279"/>
      <c r="D759" s="1258" t="s">
        <v>496</v>
      </c>
      <c r="E759" s="1258"/>
      <c r="F759" s="1258"/>
      <c r="G759" s="908"/>
    </row>
    <row r="760" spans="1:11">
      <c r="A760" s="279"/>
      <c r="B760" s="279"/>
      <c r="C760" s="279"/>
      <c r="D760" s="327"/>
      <c r="E760" s="1270" t="s">
        <v>497</v>
      </c>
      <c r="F760" s="1270"/>
      <c r="G760" s="908"/>
    </row>
    <row r="761" spans="1:11">
      <c r="A761" s="120"/>
      <c r="B761" s="120"/>
      <c r="C761" s="120"/>
      <c r="D761" s="85"/>
      <c r="E761" s="3"/>
      <c r="F761" s="3"/>
      <c r="G761" s="908"/>
    </row>
    <row r="762" spans="1:11">
      <c r="A762" s="1272" t="s">
        <v>498</v>
      </c>
      <c r="B762" s="1272"/>
      <c r="C762" s="1272"/>
      <c r="D762" s="1272"/>
      <c r="E762" s="1272"/>
      <c r="F762" s="1272"/>
      <c r="G762" s="1272"/>
    </row>
    <row r="763" spans="1:11">
      <c r="A763" s="120"/>
      <c r="B763" s="120"/>
      <c r="C763" s="909"/>
      <c r="D763" s="908"/>
      <c r="E763" s="908"/>
      <c r="F763" s="908"/>
      <c r="G763" s="908"/>
    </row>
    <row r="764" spans="1:11">
      <c r="A764" s="85"/>
      <c r="B764" s="1260" t="s">
        <v>499</v>
      </c>
      <c r="C764" s="1260"/>
      <c r="D764" s="1260"/>
      <c r="E764" s="1260"/>
      <c r="F764" s="1260"/>
      <c r="G764" s="908"/>
    </row>
    <row r="765" spans="1:11">
      <c r="A765" s="13"/>
      <c r="B765" s="13"/>
      <c r="C765" s="279"/>
      <c r="D765" s="3"/>
      <c r="E765" s="3"/>
      <c r="F765" s="3"/>
      <c r="G765" s="908"/>
    </row>
    <row r="766" spans="1:11">
      <c r="A766" s="1272" t="s">
        <v>500</v>
      </c>
      <c r="B766" s="1272"/>
      <c r="C766" s="1272"/>
      <c r="D766" s="1272"/>
      <c r="E766" s="1272"/>
      <c r="F766" s="1272"/>
      <c r="G766" s="1272"/>
    </row>
    <row r="767" spans="1:11">
      <c r="A767" s="120"/>
      <c r="B767" s="120"/>
      <c r="C767" s="120"/>
      <c r="D767" s="914"/>
      <c r="E767" s="3"/>
      <c r="F767" s="3"/>
      <c r="G767" s="908"/>
    </row>
    <row r="768" spans="1:11">
      <c r="A768" s="85"/>
      <c r="B768" s="1240" t="s">
        <v>334</v>
      </c>
      <c r="C768" s="1240"/>
      <c r="D768" s="1240"/>
      <c r="E768" s="1240"/>
      <c r="F768" s="1240"/>
      <c r="G768" s="908"/>
    </row>
    <row r="769" spans="1:7" ht="14.25">
      <c r="A769" s="124"/>
      <c r="B769" s="124"/>
      <c r="C769" s="279"/>
      <c r="D769" s="85"/>
      <c r="E769" s="85"/>
      <c r="F769" s="908"/>
      <c r="G769" s="908"/>
    </row>
    <row r="770" spans="1:7">
      <c r="A770" s="1272" t="s">
        <v>501</v>
      </c>
      <c r="B770" s="1272"/>
      <c r="C770" s="1272"/>
      <c r="D770" s="1272"/>
      <c r="E770" s="1272"/>
      <c r="F770" s="1272"/>
      <c r="G770" s="1272"/>
    </row>
    <row r="771" spans="1:7">
      <c r="A771" s="279"/>
      <c r="B771" s="279"/>
      <c r="C771" s="123"/>
      <c r="D771" s="121"/>
      <c r="E771" s="85"/>
      <c r="F771" s="908"/>
      <c r="G771" s="908"/>
    </row>
    <row r="772" spans="1:7">
      <c r="A772" s="85"/>
      <c r="B772" s="1240" t="s">
        <v>334</v>
      </c>
      <c r="C772" s="1240"/>
      <c r="D772" s="1240"/>
      <c r="E772" s="1240"/>
      <c r="F772" s="1240"/>
      <c r="G772" s="908"/>
    </row>
    <row r="773" spans="1:7">
      <c r="A773" s="85"/>
      <c r="B773" s="85"/>
      <c r="C773" s="909"/>
      <c r="D773" s="908"/>
      <c r="E773" s="908"/>
      <c r="F773" s="908"/>
      <c r="G773" s="908"/>
    </row>
    <row r="774" spans="1:7">
      <c r="A774" s="1272" t="s">
        <v>502</v>
      </c>
      <c r="B774" s="1272"/>
      <c r="C774" s="1272"/>
      <c r="D774" s="1272"/>
      <c r="E774" s="1272"/>
      <c r="F774" s="1272"/>
      <c r="G774" s="1272"/>
    </row>
    <row r="775" spans="1:7">
      <c r="A775" s="85"/>
      <c r="B775" s="85"/>
      <c r="C775" s="279"/>
      <c r="D775" s="3"/>
      <c r="E775" s="3"/>
      <c r="F775" s="3"/>
      <c r="G775" s="3"/>
    </row>
    <row r="776" spans="1:7">
      <c r="A776" s="85"/>
      <c r="B776" s="1240" t="s">
        <v>334</v>
      </c>
      <c r="C776" s="1240"/>
      <c r="D776" s="1240"/>
      <c r="E776" s="1240"/>
      <c r="F776" s="1240"/>
      <c r="G776" s="3"/>
    </row>
    <row r="777" spans="1:7">
      <c r="A777" s="909"/>
      <c r="B777" s="909"/>
      <c r="C777" s="909"/>
      <c r="D777" s="122"/>
      <c r="E777" s="3"/>
      <c r="F777" s="908"/>
      <c r="G777" s="3"/>
    </row>
    <row r="778" spans="1:7">
      <c r="A778" s="1272" t="s">
        <v>503</v>
      </c>
      <c r="B778" s="1272"/>
      <c r="C778" s="1272"/>
      <c r="D778" s="1272"/>
      <c r="E778" s="1272"/>
      <c r="F778" s="1272"/>
      <c r="G778" s="1272"/>
    </row>
    <row r="779" spans="1:7">
      <c r="A779" s="85"/>
      <c r="B779" s="85"/>
      <c r="C779" s="279"/>
      <c r="D779" s="3"/>
      <c r="E779" s="3"/>
      <c r="F779" s="3"/>
      <c r="G779" s="3"/>
    </row>
    <row r="780" spans="1:7">
      <c r="A780" s="85"/>
      <c r="B780" s="1240" t="s">
        <v>334</v>
      </c>
      <c r="C780" s="1240"/>
      <c r="D780" s="1240"/>
      <c r="E780" s="1240"/>
      <c r="F780" s="1240"/>
      <c r="G780" s="3"/>
    </row>
    <row r="781" spans="1:7">
      <c r="A781" s="909"/>
      <c r="B781" s="909"/>
      <c r="C781" s="909"/>
      <c r="D781" s="122"/>
      <c r="E781" s="3"/>
      <c r="F781" s="908"/>
      <c r="G781" s="3"/>
    </row>
    <row r="782" spans="1:7">
      <c r="A782" s="1272" t="s">
        <v>504</v>
      </c>
      <c r="B782" s="1272"/>
      <c r="C782" s="1272"/>
      <c r="D782" s="1272"/>
      <c r="E782" s="1272"/>
      <c r="F782" s="1272"/>
      <c r="G782" s="1272"/>
    </row>
    <row r="783" spans="1:7">
      <c r="A783" s="85"/>
      <c r="B783" s="85"/>
      <c r="C783" s="279"/>
      <c r="D783" s="3"/>
      <c r="E783" s="3"/>
      <c r="F783" s="3"/>
      <c r="G783" s="3"/>
    </row>
    <row r="784" spans="1:7">
      <c r="A784" s="85"/>
      <c r="B784" s="1240" t="s">
        <v>334</v>
      </c>
      <c r="C784" s="1240"/>
      <c r="D784" s="1240"/>
      <c r="E784" s="1240"/>
      <c r="F784" s="1240"/>
      <c r="G784" s="3"/>
    </row>
    <row r="785" spans="1:7">
      <c r="A785" s="279"/>
      <c r="B785" s="279"/>
      <c r="C785" s="279"/>
      <c r="D785" s="122"/>
      <c r="E785" s="3"/>
      <c r="F785" s="3"/>
      <c r="G785" s="3"/>
    </row>
    <row r="786" spans="1:7">
      <c r="A786" s="1272" t="s">
        <v>505</v>
      </c>
      <c r="B786" s="1272"/>
      <c r="C786" s="1272"/>
      <c r="D786" s="1272"/>
      <c r="E786" s="1272"/>
      <c r="F786" s="1272"/>
      <c r="G786" s="1272"/>
    </row>
    <row r="787" spans="1:7">
      <c r="A787" s="85"/>
      <c r="B787" s="85"/>
      <c r="C787" s="279"/>
      <c r="D787" s="3"/>
      <c r="E787" s="3"/>
      <c r="F787" s="3"/>
      <c r="G787" s="3"/>
    </row>
    <row r="788" spans="1:7">
      <c r="A788" s="85"/>
      <c r="B788" s="1240" t="s">
        <v>334</v>
      </c>
      <c r="C788" s="1240"/>
      <c r="D788" s="1240"/>
      <c r="E788" s="1240"/>
      <c r="F788" s="1240"/>
      <c r="G788" s="3"/>
    </row>
    <row r="789" spans="1:7">
      <c r="A789" s="85"/>
      <c r="B789" s="85"/>
      <c r="C789" s="279"/>
      <c r="D789" s="122"/>
      <c r="E789" s="3"/>
      <c r="F789" s="3"/>
      <c r="G789" s="3"/>
    </row>
    <row r="790" spans="1:7">
      <c r="A790" s="1272" t="s">
        <v>506</v>
      </c>
      <c r="B790" s="1272"/>
      <c r="C790" s="1272"/>
      <c r="D790" s="1272"/>
      <c r="E790" s="1272"/>
      <c r="F790" s="1272"/>
      <c r="G790" s="1272"/>
    </row>
    <row r="791" spans="1:7">
      <c r="A791" s="85"/>
      <c r="B791" s="85"/>
      <c r="C791" s="279"/>
      <c r="D791" s="3"/>
      <c r="E791" s="3"/>
      <c r="F791" s="3"/>
      <c r="G791" s="3"/>
    </row>
    <row r="792" spans="1:7">
      <c r="A792" s="85"/>
      <c r="B792" s="1240" t="s">
        <v>334</v>
      </c>
      <c r="C792" s="1240"/>
      <c r="D792" s="1240"/>
      <c r="E792" s="1240"/>
      <c r="F792" s="1240"/>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75">
      <c r="A2" s="1278" t="s">
        <v>507</v>
      </c>
      <c r="B2" s="1279"/>
      <c r="C2" s="1279"/>
      <c r="D2" s="1279"/>
      <c r="E2" s="1279"/>
      <c r="F2" s="1279"/>
      <c r="G2" s="1279"/>
      <c r="H2" s="1279"/>
      <c r="I2" s="1279"/>
      <c r="J2" s="1279"/>
    </row>
    <row r="3" spans="1:10" ht="15">
      <c r="A3" s="1282" t="s">
        <v>508</v>
      </c>
      <c r="B3" s="1283"/>
      <c r="C3" s="1283"/>
      <c r="D3" s="1283"/>
      <c r="E3" s="1283"/>
      <c r="F3" s="1283"/>
      <c r="G3" s="1283"/>
      <c r="H3" s="1283"/>
      <c r="I3" s="1283"/>
      <c r="J3" s="1283"/>
    </row>
    <row r="4" spans="1:10" ht="12.75"/>
    <row r="5" spans="1:10" ht="12.75" customHeight="1">
      <c r="A5" s="1280" t="s">
        <v>509</v>
      </c>
      <c r="B5" s="1280"/>
      <c r="C5" s="1280"/>
      <c r="D5" s="1280"/>
      <c r="E5" s="1280"/>
      <c r="F5" s="1280"/>
      <c r="G5" s="1280"/>
      <c r="H5" s="1280"/>
      <c r="I5" s="1280"/>
      <c r="J5" s="1280"/>
    </row>
    <row r="6" spans="1:10" ht="12.75">
      <c r="A6" s="1280"/>
      <c r="B6" s="1280"/>
      <c r="C6" s="1280"/>
      <c r="D6" s="1280"/>
      <c r="E6" s="1280"/>
      <c r="F6" s="1280"/>
      <c r="G6" s="1280"/>
      <c r="H6" s="1280"/>
      <c r="I6" s="1280"/>
      <c r="J6" s="1280"/>
    </row>
    <row r="7" spans="1:10" ht="30" customHeight="1">
      <c r="A7" s="1280"/>
      <c r="B7" s="1280"/>
      <c r="C7" s="1280"/>
      <c r="D7" s="1280"/>
      <c r="E7" s="1280"/>
      <c r="F7" s="1280"/>
      <c r="G7" s="1280"/>
      <c r="H7" s="1280"/>
      <c r="I7" s="1280"/>
      <c r="J7" s="1280"/>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84" t="s">
        <v>511</v>
      </c>
      <c r="B11" s="1284"/>
      <c r="C11" s="1284"/>
      <c r="D11" s="1284"/>
      <c r="E11" s="1284"/>
      <c r="F11" s="1284"/>
      <c r="G11" s="1284"/>
      <c r="H11" s="1284"/>
      <c r="I11" s="1284"/>
      <c r="J11" s="1284"/>
    </row>
    <row r="12" spans="1:10" ht="12.75">
      <c r="A12" s="1284"/>
      <c r="B12" s="1284"/>
      <c r="C12" s="1284"/>
      <c r="D12" s="1284"/>
      <c r="E12" s="1284"/>
      <c r="F12" s="1284"/>
      <c r="G12" s="1284"/>
      <c r="H12" s="1284"/>
      <c r="I12" s="1284"/>
      <c r="J12" s="1284"/>
    </row>
    <row r="13" spans="1:10" ht="12.75">
      <c r="A13" s="1284"/>
      <c r="B13" s="1284"/>
      <c r="C13" s="1284"/>
      <c r="D13" s="1284"/>
      <c r="E13" s="1284"/>
      <c r="F13" s="1284"/>
      <c r="G13" s="1284"/>
      <c r="H13" s="1284"/>
      <c r="I13" s="1284"/>
      <c r="J13" s="1284"/>
    </row>
    <row r="14" spans="1:10" ht="12.75">
      <c r="A14" s="1284"/>
      <c r="B14" s="1284"/>
      <c r="C14" s="1284"/>
      <c r="D14" s="1284"/>
      <c r="E14" s="1284"/>
      <c r="F14" s="1284"/>
      <c r="G14" s="1284"/>
      <c r="H14" s="1284"/>
      <c r="I14" s="1284"/>
      <c r="J14" s="1284"/>
    </row>
    <row r="15" spans="1:10" ht="12.75">
      <c r="A15" s="1284"/>
      <c r="B15" s="1284"/>
      <c r="C15" s="1284"/>
      <c r="D15" s="1284"/>
      <c r="E15" s="1284"/>
      <c r="F15" s="1284"/>
      <c r="G15" s="1284"/>
      <c r="H15" s="1284"/>
      <c r="I15" s="1284"/>
      <c r="J15" s="1284"/>
    </row>
    <row r="16" spans="1:10" ht="12.75">
      <c r="A16" s="1284"/>
      <c r="B16" s="1284"/>
      <c r="C16" s="1284"/>
      <c r="D16" s="1284"/>
      <c r="E16" s="1284"/>
      <c r="F16" s="1284"/>
      <c r="G16" s="1284"/>
      <c r="H16" s="1284"/>
      <c r="I16" s="1284"/>
      <c r="J16" s="1284"/>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83" t="s">
        <v>513</v>
      </c>
      <c r="B20" s="1283"/>
      <c r="C20" s="1283"/>
      <c r="D20" s="1283"/>
      <c r="E20" s="1283"/>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80" t="s">
        <v>514</v>
      </c>
      <c r="B57" s="1280"/>
      <c r="C57" s="1280"/>
      <c r="D57" s="1280"/>
      <c r="E57" s="1280"/>
      <c r="F57" s="1280"/>
      <c r="G57" s="1280"/>
      <c r="H57" s="1280"/>
      <c r="I57" s="1280"/>
      <c r="J57" s="1280"/>
    </row>
    <row r="58" spans="1:10" ht="12.75">
      <c r="A58" s="1280"/>
      <c r="B58" s="1280"/>
      <c r="C58" s="1280"/>
      <c r="D58" s="1280"/>
      <c r="E58" s="1280"/>
      <c r="F58" s="1280"/>
      <c r="G58" s="1280"/>
      <c r="H58" s="1280"/>
      <c r="I58" s="1280"/>
      <c r="J58" s="1280"/>
    </row>
    <row r="59" spans="1:10" ht="12.75">
      <c r="A59" s="1280"/>
      <c r="B59" s="1280"/>
      <c r="C59" s="1280"/>
      <c r="D59" s="1280"/>
      <c r="E59" s="1280"/>
      <c r="F59" s="1280"/>
      <c r="G59" s="1280"/>
      <c r="H59" s="1280"/>
      <c r="I59" s="1280"/>
      <c r="J59" s="1280"/>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81" t="s">
        <v>515</v>
      </c>
      <c r="B72" s="1281"/>
      <c r="C72" s="1281"/>
      <c r="D72" s="1281"/>
      <c r="E72" s="1281"/>
      <c r="F72" s="1281"/>
      <c r="G72" s="1281"/>
      <c r="H72" s="1281"/>
      <c r="I72" s="1281"/>
    </row>
    <row r="73" spans="1:9" ht="12.75">
      <c r="A73" s="1235" t="s">
        <v>13</v>
      </c>
      <c r="B73" s="1235"/>
      <c r="C73" s="1235"/>
      <c r="D73" s="1235"/>
      <c r="E73" s="1235"/>
    </row>
    <row r="74" spans="1:9" ht="12.75">
      <c r="A74" s="1235" t="s">
        <v>14</v>
      </c>
      <c r="B74" s="1235"/>
      <c r="C74" s="1235"/>
      <c r="D74" s="1235"/>
      <c r="E74" s="1235"/>
    </row>
    <row r="75" spans="1:9" ht="12.75">
      <c r="A75" s="1235" t="s">
        <v>516</v>
      </c>
      <c r="B75" s="1235"/>
      <c r="C75" s="1235"/>
      <c r="D75" s="1235"/>
      <c r="E75" s="1235"/>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1103" sqref="D1103:F1105"/>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310" t="s">
        <v>517</v>
      </c>
      <c r="B2" s="1310"/>
      <c r="C2" s="1310"/>
      <c r="D2" s="1310"/>
      <c r="E2" s="1310"/>
      <c r="F2" s="1310"/>
      <c r="G2" s="1310"/>
      <c r="H2" s="1310"/>
      <c r="I2" s="1310"/>
    </row>
    <row r="3" spans="1:13">
      <c r="A3" s="1298" t="s">
        <v>518</v>
      </c>
      <c r="B3" s="1298"/>
      <c r="C3" s="1298"/>
      <c r="D3" s="1298"/>
      <c r="E3" s="1298"/>
      <c r="F3" s="1298"/>
      <c r="G3" s="1298"/>
      <c r="H3" s="1298"/>
      <c r="I3" s="1298"/>
    </row>
    <row r="4" spans="1:13">
      <c r="A4" s="1298"/>
      <c r="B4" s="1298"/>
      <c r="C4" s="1283"/>
      <c r="D4" s="1283"/>
      <c r="E4" s="1283"/>
      <c r="F4" s="1283"/>
      <c r="G4" s="1283"/>
    </row>
    <row r="5" spans="1:13">
      <c r="A5" s="1298"/>
      <c r="B5" s="1298"/>
      <c r="C5" s="1283"/>
      <c r="D5" s="1283"/>
      <c r="E5" s="1283"/>
      <c r="F5" s="1283"/>
      <c r="G5" s="1283"/>
    </row>
    <row r="6" spans="1:13" ht="12.75" customHeight="1">
      <c r="A6" s="1301" t="s">
        <v>519</v>
      </c>
      <c r="B6" s="1301"/>
      <c r="C6" s="1301"/>
      <c r="D6" s="1301"/>
      <c r="E6" s="1301"/>
      <c r="F6" s="1301"/>
      <c r="G6" s="1301"/>
      <c r="I6" s="416" t="s">
        <v>520</v>
      </c>
    </row>
    <row r="7" spans="1:13">
      <c r="A7" s="1301"/>
      <c r="B7" s="1301"/>
      <c r="C7" s="1301"/>
      <c r="D7" s="1301"/>
      <c r="E7" s="1301"/>
      <c r="F7" s="1301"/>
      <c r="G7" s="1301"/>
      <c r="I7" s="416" t="s">
        <v>521</v>
      </c>
    </row>
    <row r="8" spans="1:13">
      <c r="A8" s="407"/>
      <c r="B8" s="407"/>
      <c r="C8" s="408"/>
      <c r="D8" s="408"/>
      <c r="E8" s="408"/>
      <c r="F8" s="408"/>
    </row>
    <row r="9" spans="1:13">
      <c r="A9" s="1244" t="s">
        <v>302</v>
      </c>
      <c r="B9" s="1244"/>
      <c r="C9" s="1244"/>
      <c r="D9" s="1244"/>
      <c r="E9" s="1244"/>
      <c r="F9" s="1244"/>
      <c r="G9" s="1244"/>
      <c r="H9" s="945"/>
      <c r="I9" s="946"/>
    </row>
    <row r="10" spans="1:13">
      <c r="A10" s="408"/>
      <c r="B10" s="408"/>
      <c r="E10" s="329"/>
    </row>
    <row r="11" spans="1:13" ht="13.7" customHeight="1">
      <c r="C11" s="408"/>
      <c r="D11" s="1300" t="s">
        <v>303</v>
      </c>
      <c r="E11" s="1300"/>
      <c r="F11" s="1300"/>
    </row>
    <row r="12" spans="1:13">
      <c r="C12" s="408"/>
      <c r="D12" s="1300"/>
      <c r="E12" s="1300"/>
      <c r="F12" s="1300"/>
    </row>
    <row r="13" spans="1:13">
      <c r="A13" s="409"/>
      <c r="B13" s="409"/>
      <c r="C13" s="409"/>
      <c r="D13" s="1256" t="s">
        <v>304</v>
      </c>
      <c r="E13" s="1256"/>
      <c r="F13" s="1256"/>
      <c r="M13" s="72"/>
    </row>
    <row r="14" spans="1:13">
      <c r="A14" s="409"/>
      <c r="B14" s="409"/>
      <c r="C14" s="409"/>
      <c r="D14" s="402"/>
      <c r="L14" s="235"/>
    </row>
    <row r="15" spans="1:13" ht="14.25">
      <c r="A15" s="410"/>
      <c r="B15" s="411" t="s">
        <v>2796</v>
      </c>
      <c r="C15" s="409"/>
      <c r="D15" s="1255" t="s">
        <v>522</v>
      </c>
      <c r="E15" s="1255"/>
      <c r="F15" s="1255"/>
      <c r="I15" s="416" t="s">
        <v>523</v>
      </c>
    </row>
    <row r="16" spans="1:13">
      <c r="A16" s="409"/>
      <c r="B16" s="409"/>
      <c r="C16" s="409"/>
      <c r="D16" s="1255"/>
      <c r="E16" s="1255"/>
      <c r="F16" s="1255"/>
      <c r="I16" s="416"/>
    </row>
    <row r="17" spans="1:9">
      <c r="A17" s="409"/>
      <c r="B17" s="409"/>
      <c r="C17" s="409"/>
      <c r="D17" s="1255"/>
      <c r="E17" s="1255"/>
      <c r="F17" s="1255"/>
      <c r="I17" s="416"/>
    </row>
    <row r="18" spans="1:9">
      <c r="A18" s="409"/>
      <c r="B18" s="409"/>
      <c r="C18" s="409"/>
      <c r="D18" s="372"/>
      <c r="E18" s="235" t="s">
        <v>524</v>
      </c>
      <c r="F18" s="372"/>
      <c r="I18" s="416"/>
    </row>
    <row r="19" spans="1:9">
      <c r="A19" s="409"/>
      <c r="B19" s="409"/>
      <c r="C19" s="409"/>
      <c r="I19" s="416"/>
    </row>
    <row r="20" spans="1:9" ht="14.25">
      <c r="A20" s="410"/>
      <c r="B20" s="411" t="s">
        <v>2796</v>
      </c>
      <c r="D20" s="1255" t="s">
        <v>525</v>
      </c>
      <c r="E20" s="1255"/>
      <c r="F20" s="1255"/>
      <c r="I20" s="416" t="s">
        <v>526</v>
      </c>
    </row>
    <row r="21" spans="1:9" ht="14.25">
      <c r="A21" s="410"/>
      <c r="D21" s="1255"/>
      <c r="E21" s="1255"/>
      <c r="F21" s="1255"/>
      <c r="I21" s="416"/>
    </row>
    <row r="22" spans="1:9" ht="14.25">
      <c r="A22" s="410"/>
      <c r="D22" s="317"/>
      <c r="E22" s="72" t="s">
        <v>527</v>
      </c>
      <c r="F22" s="317"/>
      <c r="I22" s="416"/>
    </row>
    <row r="23" spans="1:9" ht="14.25">
      <c r="A23" s="410"/>
      <c r="B23" s="410"/>
      <c r="D23" s="373"/>
      <c r="I23" s="416"/>
    </row>
    <row r="24" spans="1:9" ht="14.25">
      <c r="A24" s="410"/>
      <c r="B24" s="411" t="s">
        <v>2797</v>
      </c>
      <c r="D24" s="1255" t="s">
        <v>307</v>
      </c>
      <c r="E24" s="1255"/>
      <c r="F24" s="1255"/>
      <c r="I24" s="416" t="s">
        <v>526</v>
      </c>
    </row>
    <row r="25" spans="1:9" ht="14.25">
      <c r="A25" s="410"/>
      <c r="B25" s="410"/>
      <c r="D25" s="1255"/>
      <c r="E25" s="1255"/>
      <c r="F25" s="1255"/>
      <c r="I25" s="416"/>
    </row>
    <row r="26" spans="1:9">
      <c r="I26" s="416"/>
    </row>
    <row r="27" spans="1:9" ht="14.25">
      <c r="A27" s="410"/>
      <c r="B27" s="411" t="s">
        <v>2796</v>
      </c>
      <c r="D27" s="1255" t="s">
        <v>528</v>
      </c>
      <c r="E27" s="1255"/>
      <c r="F27" s="1255"/>
      <c r="I27" s="416" t="s">
        <v>529</v>
      </c>
    </row>
    <row r="28" spans="1:9">
      <c r="D28" s="1255"/>
      <c r="E28" s="1255"/>
      <c r="F28" s="1255"/>
      <c r="I28" s="416"/>
    </row>
    <row r="29" spans="1:9">
      <c r="D29" s="1255"/>
      <c r="E29" s="1255"/>
      <c r="F29" s="1255"/>
      <c r="I29" s="416"/>
    </row>
    <row r="30" spans="1:9">
      <c r="D30" s="1255"/>
      <c r="E30" s="1255"/>
      <c r="F30" s="1255"/>
      <c r="I30" s="416"/>
    </row>
    <row r="31" spans="1:9">
      <c r="D31" s="1255"/>
      <c r="E31" s="1255"/>
      <c r="F31" s="1255"/>
      <c r="I31" s="416"/>
    </row>
    <row r="32" spans="1:9">
      <c r="D32" s="374"/>
      <c r="I32" s="416"/>
    </row>
    <row r="33" spans="1:9">
      <c r="B33" s="411" t="s">
        <v>2797</v>
      </c>
      <c r="D33" s="1255" t="s">
        <v>530</v>
      </c>
      <c r="E33" s="1255"/>
      <c r="F33" s="1255"/>
      <c r="I33" s="416" t="s">
        <v>523</v>
      </c>
    </row>
    <row r="34" spans="1:9">
      <c r="D34" s="1255"/>
      <c r="E34" s="1255"/>
      <c r="F34" s="1255"/>
      <c r="I34" s="416"/>
    </row>
    <row r="35" spans="1:9" ht="14.25">
      <c r="A35" s="410"/>
      <c r="B35" s="410"/>
      <c r="D35" s="374"/>
      <c r="I35" s="416"/>
    </row>
    <row r="36" spans="1:9" ht="14.45" customHeight="1">
      <c r="A36" s="410"/>
      <c r="B36" s="411" t="s">
        <v>2797</v>
      </c>
      <c r="D36" s="1255" t="s">
        <v>531</v>
      </c>
      <c r="E36" s="1255"/>
      <c r="F36" s="1255"/>
      <c r="I36" s="416" t="s">
        <v>532</v>
      </c>
    </row>
    <row r="37" spans="1:9" ht="14.25">
      <c r="A37" s="410"/>
      <c r="B37" s="410"/>
      <c r="D37" s="1255"/>
      <c r="E37" s="1255"/>
      <c r="F37" s="1255"/>
      <c r="I37" s="416"/>
    </row>
    <row r="38" spans="1:9" ht="14.25">
      <c r="A38" s="410"/>
      <c r="B38" s="410"/>
      <c r="D38" s="1255"/>
      <c r="E38" s="1255"/>
      <c r="F38" s="1255"/>
      <c r="I38" s="416"/>
    </row>
    <row r="39" spans="1:9" ht="14.25">
      <c r="A39" s="410"/>
      <c r="B39" s="410"/>
      <c r="D39" s="1255"/>
      <c r="E39" s="1255"/>
      <c r="F39" s="1255"/>
      <c r="I39" s="416"/>
    </row>
    <row r="40" spans="1:9" ht="14.25">
      <c r="A40" s="410"/>
      <c r="B40" s="410"/>
      <c r="I40" s="416"/>
    </row>
    <row r="41" spans="1:9" ht="14.25">
      <c r="A41" s="410"/>
      <c r="B41" s="411" t="s">
        <v>2797</v>
      </c>
      <c r="D41" s="1255" t="s">
        <v>311</v>
      </c>
      <c r="E41" s="1255"/>
      <c r="F41" s="1255"/>
      <c r="I41" s="416"/>
    </row>
    <row r="42" spans="1:9" ht="14.25">
      <c r="A42" s="410"/>
      <c r="B42" s="410"/>
      <c r="D42" s="1255"/>
      <c r="E42" s="1255"/>
      <c r="F42" s="1255"/>
      <c r="I42" s="416"/>
    </row>
    <row r="43" spans="1:9" ht="14.25">
      <c r="A43" s="410"/>
      <c r="B43" s="410"/>
      <c r="D43" s="1255"/>
      <c r="E43" s="1255"/>
      <c r="F43" s="1255"/>
      <c r="I43" s="416"/>
    </row>
    <row r="44" spans="1:9" ht="14.25">
      <c r="A44" s="410"/>
      <c r="B44" s="410"/>
      <c r="D44" s="1255"/>
      <c r="E44" s="1255"/>
      <c r="F44" s="1255"/>
      <c r="I44" s="416"/>
    </row>
    <row r="45" spans="1:9" ht="14.25">
      <c r="A45" s="410"/>
      <c r="B45" s="410"/>
      <c r="D45" s="1255"/>
      <c r="E45" s="1255"/>
      <c r="F45" s="1255"/>
      <c r="I45" s="416"/>
    </row>
    <row r="46" spans="1:9" ht="14.25">
      <c r="A46" s="410"/>
      <c r="B46" s="410"/>
      <c r="D46" s="372"/>
      <c r="E46" s="372"/>
      <c r="F46" s="372"/>
      <c r="I46" s="416"/>
    </row>
    <row r="47" spans="1:9" ht="14.25">
      <c r="A47" s="410"/>
      <c r="B47" s="411" t="s">
        <v>2796</v>
      </c>
      <c r="D47" s="1255" t="s">
        <v>312</v>
      </c>
      <c r="E47" s="1255"/>
      <c r="F47" s="1255"/>
      <c r="I47" s="416" t="s">
        <v>532</v>
      </c>
    </row>
    <row r="48" spans="1:9" ht="14.25">
      <c r="A48" s="410"/>
      <c r="B48" s="410"/>
      <c r="D48" s="1255"/>
      <c r="E48" s="1255"/>
      <c r="F48" s="1255"/>
      <c r="I48" s="416"/>
    </row>
    <row r="49" spans="1:9" ht="14.25">
      <c r="A49" s="410"/>
      <c r="B49" s="410"/>
      <c r="D49" s="1255"/>
      <c r="E49" s="1255"/>
      <c r="F49" s="1255"/>
      <c r="I49" s="416"/>
    </row>
    <row r="50" spans="1:9" ht="23.25" customHeight="1">
      <c r="A50" s="410"/>
      <c r="B50" s="410"/>
      <c r="D50" s="1255"/>
      <c r="E50" s="1255"/>
      <c r="F50" s="1255"/>
      <c r="I50" s="416"/>
    </row>
    <row r="51" spans="1:9" ht="14.25">
      <c r="A51" s="410"/>
      <c r="B51" s="410"/>
      <c r="D51" s="373"/>
      <c r="I51" s="416"/>
    </row>
    <row r="52" spans="1:9" ht="14.45" customHeight="1">
      <c r="A52" s="410"/>
      <c r="B52" s="411" t="s">
        <v>2797</v>
      </c>
      <c r="D52" s="1255" t="s">
        <v>313</v>
      </c>
      <c r="E52" s="1255"/>
      <c r="F52" s="1255"/>
      <c r="I52" s="416" t="s">
        <v>532</v>
      </c>
    </row>
    <row r="53" spans="1:9" ht="14.25">
      <c r="A53" s="410"/>
      <c r="B53" s="410"/>
      <c r="D53" s="1255"/>
      <c r="E53" s="1255"/>
      <c r="F53" s="1255"/>
      <c r="I53" s="416"/>
    </row>
    <row r="54" spans="1:9" ht="14.25">
      <c r="A54" s="410"/>
      <c r="B54" s="410"/>
      <c r="D54" s="1255"/>
      <c r="E54" s="1255"/>
      <c r="F54" s="1255"/>
      <c r="I54" s="416"/>
    </row>
    <row r="55" spans="1:9" ht="14.25">
      <c r="A55" s="410"/>
      <c r="B55" s="410"/>
      <c r="I55" s="416"/>
    </row>
    <row r="56" spans="1:9" ht="14.25">
      <c r="A56" s="410"/>
      <c r="B56" s="411" t="s">
        <v>2796</v>
      </c>
      <c r="D56" s="1303" t="s">
        <v>314</v>
      </c>
      <c r="E56" s="1303"/>
      <c r="F56" s="1303"/>
      <c r="I56" s="416"/>
    </row>
    <row r="57" spans="1:9" ht="14.25">
      <c r="A57" s="410"/>
      <c r="B57" s="410"/>
      <c r="D57" s="1303"/>
      <c r="E57" s="1303"/>
      <c r="F57" s="1303"/>
      <c r="I57" s="416"/>
    </row>
    <row r="58" spans="1:9" ht="14.25">
      <c r="A58" s="410"/>
      <c r="B58" s="410"/>
      <c r="D58" s="317" t="s">
        <v>533</v>
      </c>
      <c r="E58" s="372"/>
      <c r="F58" s="372"/>
      <c r="I58" s="416"/>
    </row>
    <row r="59" spans="1:9" ht="14.25">
      <c r="A59" s="410"/>
      <c r="B59" s="410"/>
      <c r="D59" s="372"/>
      <c r="E59" s="235" t="s">
        <v>524</v>
      </c>
      <c r="F59" s="372"/>
      <c r="I59" s="416"/>
    </row>
    <row r="60" spans="1:9">
      <c r="D60" s="374"/>
      <c r="I60" s="416"/>
    </row>
    <row r="61" spans="1:9" ht="14.25">
      <c r="A61" s="410"/>
      <c r="B61" s="411" t="s">
        <v>2797</v>
      </c>
      <c r="D61" s="1255" t="s">
        <v>315</v>
      </c>
      <c r="E61" s="1255"/>
      <c r="F61" s="1255"/>
      <c r="I61" s="416" t="s">
        <v>534</v>
      </c>
    </row>
    <row r="62" spans="1:9">
      <c r="D62" s="1255"/>
      <c r="E62" s="1255"/>
      <c r="F62" s="1255"/>
      <c r="I62" s="416"/>
    </row>
    <row r="63" spans="1:9">
      <c r="D63" s="1255"/>
      <c r="E63" s="1255"/>
      <c r="F63" s="1255"/>
      <c r="I63" s="416"/>
    </row>
    <row r="64" spans="1:9">
      <c r="I64" s="416"/>
    </row>
    <row r="65" spans="1:9" ht="14.25">
      <c r="A65" s="410"/>
      <c r="B65" s="411" t="s">
        <v>2797</v>
      </c>
      <c r="D65" s="1255" t="s">
        <v>316</v>
      </c>
      <c r="E65" s="1255"/>
      <c r="F65" s="1255"/>
      <c r="I65" s="416" t="s">
        <v>535</v>
      </c>
    </row>
    <row r="66" spans="1:9">
      <c r="D66" s="1255"/>
      <c r="E66" s="1255"/>
      <c r="F66" s="1255"/>
      <c r="I66" s="416"/>
    </row>
    <row r="67" spans="1:9">
      <c r="I67" s="416"/>
    </row>
    <row r="68" spans="1:9" ht="14.25">
      <c r="A68" s="410"/>
      <c r="B68" s="411" t="s">
        <v>2796</v>
      </c>
      <c r="D68" s="1255" t="s">
        <v>317</v>
      </c>
      <c r="E68" s="1255"/>
      <c r="F68" s="1255"/>
      <c r="I68" s="416"/>
    </row>
    <row r="69" spans="1:9">
      <c r="D69" s="1255"/>
      <c r="E69" s="1255"/>
      <c r="F69" s="1255"/>
      <c r="I69" s="416" t="s">
        <v>529</v>
      </c>
    </row>
    <row r="70" spans="1:9">
      <c r="D70" s="1255"/>
      <c r="E70" s="1255"/>
      <c r="F70" s="1255"/>
      <c r="I70" s="416"/>
    </row>
    <row r="71" spans="1:9">
      <c r="I71" s="416"/>
    </row>
    <row r="72" spans="1:9" ht="14.25">
      <c r="A72" s="410"/>
      <c r="B72" s="411" t="s">
        <v>2797</v>
      </c>
      <c r="D72" s="1255" t="s">
        <v>318</v>
      </c>
      <c r="E72" s="1255"/>
      <c r="F72" s="1255"/>
      <c r="I72" s="416" t="s">
        <v>529</v>
      </c>
    </row>
    <row r="73" spans="1:9">
      <c r="D73" s="1255"/>
      <c r="E73" s="1255"/>
      <c r="F73" s="1255"/>
      <c r="I73" s="416"/>
    </row>
    <row r="74" spans="1:9" ht="14.25">
      <c r="A74" s="410"/>
      <c r="B74" s="410"/>
      <c r="D74" s="373"/>
      <c r="I74" s="416"/>
    </row>
    <row r="75" spans="1:9">
      <c r="A75" s="1244" t="s">
        <v>319</v>
      </c>
      <c r="B75" s="1244"/>
      <c r="C75" s="1244"/>
      <c r="D75" s="1244"/>
      <c r="E75" s="1244"/>
      <c r="F75" s="1244"/>
      <c r="G75" s="1244"/>
      <c r="H75" s="945"/>
      <c r="I75" s="1139"/>
    </row>
    <row r="76" spans="1:9">
      <c r="I76" s="416"/>
    </row>
    <row r="77" spans="1:9">
      <c r="C77" s="412"/>
      <c r="D77" s="1257" t="s">
        <v>320</v>
      </c>
      <c r="E77" s="1257"/>
      <c r="F77" s="1257"/>
      <c r="I77" s="416"/>
    </row>
    <row r="78" spans="1:9">
      <c r="A78" s="373"/>
      <c r="B78" s="373"/>
      <c r="D78" s="1255" t="s">
        <v>321</v>
      </c>
      <c r="E78" s="1255"/>
      <c r="F78" s="1255"/>
      <c r="I78" s="416"/>
    </row>
    <row r="79" spans="1:9">
      <c r="A79" s="373"/>
      <c r="B79" s="373"/>
      <c r="I79" s="416"/>
    </row>
    <row r="80" spans="1:9" ht="13.7" customHeight="1">
      <c r="A80" s="410"/>
      <c r="B80" s="411" t="s">
        <v>2796</v>
      </c>
      <c r="D80" s="1255" t="s">
        <v>536</v>
      </c>
      <c r="E80" s="1255"/>
      <c r="F80" s="1255"/>
      <c r="I80" s="416" t="s">
        <v>537</v>
      </c>
    </row>
    <row r="81" spans="1:9" ht="14.25">
      <c r="A81" s="410"/>
      <c r="B81" s="410"/>
      <c r="D81" s="1255"/>
      <c r="E81" s="1255"/>
      <c r="F81" s="1255"/>
      <c r="I81" s="416"/>
    </row>
    <row r="82" spans="1:9" ht="14.25">
      <c r="A82" s="410"/>
      <c r="B82" s="410"/>
      <c r="D82" s="1255"/>
      <c r="E82" s="1255"/>
      <c r="F82" s="1255"/>
      <c r="I82" s="416"/>
    </row>
    <row r="83" spans="1:9" ht="14.25">
      <c r="A83" s="410"/>
      <c r="B83" s="410"/>
      <c r="D83" s="1255"/>
      <c r="E83" s="1255"/>
      <c r="F83" s="1255"/>
      <c r="I83" s="416"/>
    </row>
    <row r="84" spans="1:9" ht="14.25">
      <c r="A84" s="410"/>
      <c r="B84" s="410"/>
      <c r="D84" s="1255"/>
      <c r="E84" s="1255"/>
      <c r="F84" s="1255"/>
      <c r="I84" s="416"/>
    </row>
    <row r="85" spans="1:9" ht="14.25">
      <c r="A85" s="410"/>
      <c r="B85" s="410"/>
      <c r="D85" s="1255"/>
      <c r="E85" s="1255"/>
      <c r="F85" s="1255"/>
      <c r="I85" s="416"/>
    </row>
    <row r="86" spans="1:9" ht="14.25">
      <c r="A86" s="410"/>
      <c r="B86" s="410"/>
      <c r="D86" s="1255"/>
      <c r="E86" s="1255"/>
      <c r="F86" s="1255"/>
      <c r="I86" s="416"/>
    </row>
    <row r="87" spans="1:9" ht="14.25">
      <c r="A87" s="410"/>
      <c r="B87" s="410"/>
      <c r="D87" s="1255"/>
      <c r="E87" s="1255"/>
      <c r="F87" s="1255"/>
      <c r="I87" s="416"/>
    </row>
    <row r="88" spans="1:9" ht="14.25">
      <c r="A88" s="410"/>
      <c r="B88" s="410"/>
      <c r="D88" s="310"/>
      <c r="E88" s="310"/>
      <c r="F88" s="310"/>
      <c r="I88" s="416"/>
    </row>
    <row r="89" spans="1:9" ht="15" customHeight="1">
      <c r="A89" s="410"/>
      <c r="B89" s="411" t="s">
        <v>2796</v>
      </c>
      <c r="D89" s="1255" t="s">
        <v>538</v>
      </c>
      <c r="E89" s="1255"/>
      <c r="F89" s="1255"/>
      <c r="I89" s="416" t="s">
        <v>539</v>
      </c>
    </row>
    <row r="90" spans="1:9" ht="14.25">
      <c r="A90" s="410"/>
      <c r="B90" s="410"/>
      <c r="D90" s="1255"/>
      <c r="E90" s="1255"/>
      <c r="F90" s="1255"/>
      <c r="I90" s="416"/>
    </row>
    <row r="91" spans="1:9" ht="14.25">
      <c r="A91" s="410"/>
      <c r="B91" s="410"/>
      <c r="D91" s="372"/>
      <c r="E91" s="372"/>
      <c r="F91" s="372"/>
      <c r="I91" s="416"/>
    </row>
    <row r="92" spans="1:9" ht="14.25">
      <c r="A92" s="410"/>
      <c r="B92" s="411" t="s">
        <v>2796</v>
      </c>
      <c r="D92" s="1255" t="s">
        <v>540</v>
      </c>
      <c r="E92" s="1255"/>
      <c r="F92" s="1255"/>
      <c r="I92" s="416" t="s">
        <v>541</v>
      </c>
    </row>
    <row r="93" spans="1:9" ht="14.25">
      <c r="A93" s="410"/>
      <c r="B93" s="410"/>
      <c r="D93" s="1255"/>
      <c r="E93" s="1255"/>
      <c r="F93" s="1255"/>
      <c r="I93" s="416"/>
    </row>
    <row r="94" spans="1:9" ht="14.25">
      <c r="A94" s="410"/>
      <c r="B94" s="410"/>
      <c r="D94" s="1255"/>
      <c r="E94" s="1255"/>
      <c r="F94" s="1255"/>
      <c r="I94" s="416"/>
    </row>
    <row r="95" spans="1:9" ht="14.25">
      <c r="A95" s="410"/>
      <c r="B95" s="410"/>
      <c r="D95" s="372"/>
      <c r="E95" s="372"/>
      <c r="F95" s="372"/>
      <c r="I95" s="416"/>
    </row>
    <row r="96" spans="1:9" ht="14.25">
      <c r="A96" s="410"/>
      <c r="B96" s="411" t="s">
        <v>2796</v>
      </c>
      <c r="D96" s="1255" t="s">
        <v>542</v>
      </c>
      <c r="E96" s="1255"/>
      <c r="F96" s="1255"/>
      <c r="I96" s="416" t="s">
        <v>543</v>
      </c>
    </row>
    <row r="97" spans="1:9" s="907" customFormat="1" ht="14.25">
      <c r="A97" s="905"/>
      <c r="B97" s="905"/>
      <c r="C97" s="906"/>
      <c r="D97" s="1255"/>
      <c r="E97" s="1255"/>
      <c r="F97" s="1255"/>
      <c r="I97" s="1140"/>
    </row>
    <row r="98" spans="1:9" ht="14.25">
      <c r="A98" s="410"/>
      <c r="B98" s="410"/>
      <c r="D98" s="317"/>
      <c r="E98" s="235" t="s">
        <v>544</v>
      </c>
      <c r="F98" s="372"/>
      <c r="I98" s="416"/>
    </row>
    <row r="99" spans="1:9" ht="14.25">
      <c r="A99" s="410"/>
      <c r="B99" s="410"/>
      <c r="D99" s="310"/>
      <c r="E99" s="310"/>
      <c r="F99" s="310"/>
      <c r="I99" s="416"/>
    </row>
    <row r="100" spans="1:9" ht="14.25">
      <c r="A100" s="410"/>
      <c r="B100" s="411" t="s">
        <v>2797</v>
      </c>
      <c r="D100" s="1255" t="s">
        <v>545</v>
      </c>
      <c r="E100" s="1255"/>
      <c r="F100" s="1255"/>
      <c r="I100" s="416" t="s">
        <v>546</v>
      </c>
    </row>
    <row r="101" spans="1:9" ht="14.25">
      <c r="A101" s="410"/>
      <c r="B101" s="410"/>
      <c r="D101" s="1255"/>
      <c r="E101" s="1255"/>
      <c r="F101" s="1255"/>
      <c r="I101" s="416"/>
    </row>
    <row r="102" spans="1:9" ht="14.25">
      <c r="A102" s="410"/>
      <c r="B102" s="410"/>
      <c r="D102" s="372"/>
      <c r="E102" s="372"/>
      <c r="F102" s="372"/>
      <c r="I102" s="416"/>
    </row>
    <row r="103" spans="1:9" ht="14.45" customHeight="1">
      <c r="A103" s="410"/>
      <c r="B103" s="411" t="s">
        <v>2797</v>
      </c>
      <c r="D103" s="1255" t="s">
        <v>547</v>
      </c>
      <c r="E103" s="1255"/>
      <c r="F103" s="1255"/>
      <c r="I103" s="416" t="s">
        <v>548</v>
      </c>
    </row>
    <row r="104" spans="1:9" ht="14.25">
      <c r="A104" s="410"/>
      <c r="B104" s="410"/>
      <c r="D104" s="1255"/>
      <c r="E104" s="1255"/>
      <c r="F104" s="1255"/>
      <c r="I104" s="416"/>
    </row>
    <row r="105" spans="1:9" ht="14.25">
      <c r="A105" s="410"/>
      <c r="B105" s="410"/>
      <c r="D105" s="1255"/>
      <c r="E105" s="1255"/>
      <c r="F105" s="1255"/>
      <c r="I105" s="416"/>
    </row>
    <row r="106" spans="1:9" ht="14.25">
      <c r="A106" s="410"/>
      <c r="B106" s="410"/>
      <c r="D106" s="1255"/>
      <c r="E106" s="1255"/>
      <c r="F106" s="1255"/>
      <c r="I106" s="416"/>
    </row>
    <row r="107" spans="1:9" ht="14.25">
      <c r="A107" s="410"/>
      <c r="B107" s="410"/>
      <c r="D107" s="1255"/>
      <c r="E107" s="1255"/>
      <c r="F107" s="1255"/>
      <c r="I107" s="416"/>
    </row>
    <row r="108" spans="1:9" ht="14.25">
      <c r="A108" s="410"/>
      <c r="B108" s="410"/>
      <c r="D108" s="1255"/>
      <c r="E108" s="1255"/>
      <c r="F108" s="1255"/>
      <c r="I108" s="416"/>
    </row>
    <row r="109" spans="1:9" ht="14.25">
      <c r="A109" s="410"/>
      <c r="B109" s="410"/>
      <c r="D109" s="1255"/>
      <c r="E109" s="1255"/>
      <c r="F109" s="1255"/>
      <c r="I109" s="416"/>
    </row>
    <row r="110" spans="1:9" ht="14.25">
      <c r="A110" s="410"/>
      <c r="B110" s="410"/>
      <c r="D110" s="1255"/>
      <c r="E110" s="1255"/>
      <c r="F110" s="1255"/>
      <c r="I110" s="416"/>
    </row>
    <row r="111" spans="1:9" ht="14.25">
      <c r="A111" s="410"/>
      <c r="B111" s="410"/>
      <c r="D111" s="1255"/>
      <c r="E111" s="1255"/>
      <c r="F111" s="1255"/>
      <c r="I111" s="416"/>
    </row>
    <row r="112" spans="1:9" ht="14.25">
      <c r="A112" s="410"/>
      <c r="B112" s="410"/>
      <c r="D112" s="1255"/>
      <c r="E112" s="1255"/>
      <c r="F112" s="1255"/>
      <c r="I112" s="416"/>
    </row>
    <row r="113" spans="1:9" ht="14.25">
      <c r="A113" s="410"/>
      <c r="B113" s="410"/>
      <c r="D113" s="1255"/>
      <c r="E113" s="1255"/>
      <c r="F113" s="1255"/>
      <c r="I113" s="416"/>
    </row>
    <row r="114" spans="1:9" ht="14.25">
      <c r="A114" s="410"/>
      <c r="B114" s="410"/>
      <c r="D114" s="1255"/>
      <c r="E114" s="1255"/>
      <c r="F114" s="1255"/>
      <c r="I114" s="416"/>
    </row>
    <row r="115" spans="1:9" ht="14.25">
      <c r="A115" s="410"/>
      <c r="B115" s="410"/>
      <c r="D115" s="1255"/>
      <c r="E115" s="1255"/>
      <c r="F115" s="1255"/>
      <c r="I115" s="416"/>
    </row>
    <row r="116" spans="1:9" ht="14.25">
      <c r="A116" s="410"/>
      <c r="B116" s="410"/>
      <c r="D116" s="1255"/>
      <c r="E116" s="1255"/>
      <c r="F116" s="1255"/>
      <c r="I116" s="416"/>
    </row>
    <row r="117" spans="1:9" ht="14.25">
      <c r="A117" s="410"/>
      <c r="B117" s="410"/>
      <c r="D117" s="1255"/>
      <c r="E117" s="1255"/>
      <c r="F117" s="1255"/>
      <c r="I117" s="416"/>
    </row>
    <row r="118" spans="1:9" ht="14.25">
      <c r="A118" s="410"/>
      <c r="B118" s="410"/>
      <c r="D118" s="449"/>
      <c r="E118" s="449"/>
      <c r="F118" s="449"/>
      <c r="I118" s="416"/>
    </row>
    <row r="119" spans="1:9" ht="14.25" customHeight="1">
      <c r="A119" s="410"/>
      <c r="B119" s="411" t="s">
        <v>2797</v>
      </c>
      <c r="D119" s="1266" t="s">
        <v>324</v>
      </c>
      <c r="E119" s="1266"/>
      <c r="F119" s="1266"/>
      <c r="I119" s="416"/>
    </row>
    <row r="120" spans="1:9" ht="14.25">
      <c r="A120" s="410"/>
      <c r="B120" s="410"/>
      <c r="D120" s="1266"/>
      <c r="E120" s="1266"/>
      <c r="F120" s="1266"/>
      <c r="I120" s="416"/>
    </row>
    <row r="121" spans="1:9" ht="14.25">
      <c r="A121" s="410"/>
      <c r="B121" s="410"/>
      <c r="D121" s="1266"/>
      <c r="E121" s="1266"/>
      <c r="F121" s="1266"/>
      <c r="I121" s="416"/>
    </row>
    <row r="122" spans="1:9" ht="14.25">
      <c r="A122" s="410"/>
      <c r="B122" s="410"/>
      <c r="D122" s="1266"/>
      <c r="E122" s="1266"/>
      <c r="F122" s="1266"/>
      <c r="I122" s="416"/>
    </row>
    <row r="123" spans="1:9" ht="14.25">
      <c r="A123" s="410"/>
      <c r="B123" s="410"/>
      <c r="D123" s="1266"/>
      <c r="E123" s="1266"/>
      <c r="F123" s="1266"/>
      <c r="I123" s="416"/>
    </row>
    <row r="124" spans="1:9" ht="14.25">
      <c r="A124" s="410"/>
      <c r="B124" s="410"/>
      <c r="D124" s="1266"/>
      <c r="E124" s="1266"/>
      <c r="F124" s="1266"/>
      <c r="I124" s="416"/>
    </row>
    <row r="125" spans="1:9" ht="14.25">
      <c r="A125" s="410"/>
      <c r="B125" s="410"/>
      <c r="D125" s="1266"/>
      <c r="E125" s="1266"/>
      <c r="F125" s="1266"/>
      <c r="I125" s="416"/>
    </row>
    <row r="126" spans="1:9" ht="14.25">
      <c r="A126" s="410"/>
      <c r="B126" s="410"/>
      <c r="D126" s="1266"/>
      <c r="E126" s="1266"/>
      <c r="F126" s="1266"/>
      <c r="I126" s="416"/>
    </row>
    <row r="127" spans="1:9">
      <c r="C127" s="327"/>
      <c r="D127" s="450"/>
      <c r="E127" s="450"/>
      <c r="F127" s="450"/>
      <c r="I127" s="416"/>
    </row>
    <row r="128" spans="1:9" ht="14.25">
      <c r="A128" s="410"/>
      <c r="B128" s="411" t="s">
        <v>2796</v>
      </c>
      <c r="C128" s="327"/>
      <c r="D128" s="1266" t="s">
        <v>549</v>
      </c>
      <c r="E128" s="1266"/>
      <c r="F128" s="1266"/>
      <c r="I128" s="416" t="s">
        <v>550</v>
      </c>
    </row>
    <row r="129" spans="1:9" ht="14.25">
      <c r="A129" s="410"/>
      <c r="B129" s="410"/>
      <c r="C129" s="327"/>
      <c r="D129" s="1266"/>
      <c r="E129" s="1266"/>
      <c r="F129" s="1266"/>
      <c r="I129" s="416"/>
    </row>
    <row r="130" spans="1:9">
      <c r="I130" s="416"/>
    </row>
    <row r="131" spans="1:9" ht="14.25">
      <c r="A131" s="410"/>
      <c r="B131" s="411" t="s">
        <v>2796</v>
      </c>
      <c r="D131" s="1255" t="s">
        <v>327</v>
      </c>
      <c r="E131" s="1255"/>
      <c r="F131" s="1255"/>
      <c r="I131" s="416" t="s">
        <v>550</v>
      </c>
    </row>
    <row r="132" spans="1:9">
      <c r="D132" s="1255"/>
      <c r="E132" s="1255"/>
      <c r="F132" s="1255"/>
      <c r="I132" s="416"/>
    </row>
    <row r="133" spans="1:9">
      <c r="D133" s="1255"/>
      <c r="E133" s="1255"/>
      <c r="F133" s="1255"/>
      <c r="I133" s="416"/>
    </row>
    <row r="134" spans="1:9">
      <c r="D134" s="1255"/>
      <c r="E134" s="1255"/>
      <c r="F134" s="1255"/>
      <c r="I134" s="416"/>
    </row>
    <row r="135" spans="1:9">
      <c r="D135" s="1255"/>
      <c r="E135" s="1255"/>
      <c r="F135" s="1255"/>
      <c r="I135" s="416"/>
    </row>
    <row r="136" spans="1:9">
      <c r="I136" s="416"/>
    </row>
    <row r="137" spans="1:9" ht="14.25">
      <c r="A137" s="410"/>
      <c r="B137" s="411" t="s">
        <v>2796</v>
      </c>
      <c r="D137" s="1255" t="s">
        <v>328</v>
      </c>
      <c r="E137" s="1255"/>
      <c r="F137" s="1255"/>
      <c r="I137" s="416" t="s">
        <v>551</v>
      </c>
    </row>
    <row r="138" spans="1:9" s="342" customFormat="1" ht="13.7" customHeight="1">
      <c r="A138" s="414"/>
      <c r="B138" s="414"/>
      <c r="C138" s="414"/>
      <c r="D138" s="1255"/>
      <c r="E138" s="1255"/>
      <c r="F138" s="1255"/>
      <c r="I138" s="1141"/>
    </row>
    <row r="139" spans="1:9" ht="13.7" customHeight="1">
      <c r="D139" s="1255"/>
      <c r="E139" s="1255"/>
      <c r="F139" s="1255"/>
      <c r="I139" s="416"/>
    </row>
    <row r="140" spans="1:9" ht="13.7" customHeight="1">
      <c r="D140" s="1255"/>
      <c r="E140" s="1255"/>
      <c r="F140" s="1255"/>
      <c r="I140" s="416"/>
    </row>
    <row r="141" spans="1:9" ht="13.7" customHeight="1">
      <c r="D141" s="1255"/>
      <c r="E141" s="1255"/>
      <c r="F141" s="1255"/>
      <c r="I141" s="416"/>
    </row>
    <row r="142" spans="1:9" ht="13.7" customHeight="1">
      <c r="A142" s="415"/>
      <c r="B142" s="415"/>
      <c r="D142" s="1255"/>
      <c r="E142" s="1255"/>
      <c r="F142" s="1255"/>
      <c r="I142" s="416"/>
    </row>
    <row r="143" spans="1:9" ht="13.7" customHeight="1">
      <c r="D143" s="1255"/>
      <c r="E143" s="1255"/>
      <c r="F143" s="1255"/>
      <c r="I143" s="416"/>
    </row>
    <row r="144" spans="1:9" ht="13.7" customHeight="1">
      <c r="D144" s="1255"/>
      <c r="E144" s="1255"/>
      <c r="F144" s="1255"/>
      <c r="I144" s="416"/>
    </row>
    <row r="145" spans="2:9" ht="13.7" customHeight="1">
      <c r="D145" s="1255"/>
      <c r="E145" s="1255"/>
      <c r="F145" s="1255"/>
      <c r="I145" s="416"/>
    </row>
    <row r="146" spans="2:9" ht="13.7" customHeight="1">
      <c r="D146" s="1255"/>
      <c r="E146" s="1255"/>
      <c r="F146" s="1255"/>
      <c r="I146" s="416"/>
    </row>
    <row r="147" spans="2:9" ht="13.7" customHeight="1">
      <c r="D147" s="1255"/>
      <c r="E147" s="1255"/>
      <c r="F147" s="1255"/>
      <c r="I147" s="416"/>
    </row>
    <row r="148" spans="2:9" ht="13.7" customHeight="1">
      <c r="D148" s="1255"/>
      <c r="E148" s="1255"/>
      <c r="F148" s="1255"/>
      <c r="I148" s="416"/>
    </row>
    <row r="149" spans="2:9" ht="13.7" customHeight="1">
      <c r="D149" s="1255"/>
      <c r="E149" s="1255"/>
      <c r="F149" s="1255"/>
      <c r="I149" s="416"/>
    </row>
    <row r="150" spans="2:9" ht="13.7" customHeight="1">
      <c r="D150" s="402"/>
      <c r="E150" s="373"/>
      <c r="F150" s="373"/>
      <c r="I150" s="416"/>
    </row>
    <row r="151" spans="2:9" ht="13.7" customHeight="1">
      <c r="B151" s="411" t="s">
        <v>2797</v>
      </c>
      <c r="D151" s="1255" t="s">
        <v>329</v>
      </c>
      <c r="E151" s="1255"/>
      <c r="F151" s="1255"/>
      <c r="I151" s="416" t="s">
        <v>552</v>
      </c>
    </row>
    <row r="152" spans="2:9" ht="13.7" customHeight="1">
      <c r="D152" s="1255"/>
      <c r="E152" s="1255"/>
      <c r="F152" s="1255"/>
      <c r="I152" s="416"/>
    </row>
    <row r="153" spans="2:9" ht="13.7" customHeight="1">
      <c r="D153" s="1255"/>
      <c r="E153" s="1255"/>
      <c r="F153" s="1255"/>
      <c r="I153" s="416"/>
    </row>
    <row r="154" spans="2:9" ht="13.7" customHeight="1">
      <c r="D154" s="1255"/>
      <c r="E154" s="1255"/>
      <c r="F154" s="1255"/>
      <c r="I154" s="416"/>
    </row>
    <row r="155" spans="2:9" ht="13.7" customHeight="1">
      <c r="D155" s="1255"/>
      <c r="E155" s="1255"/>
      <c r="F155" s="1255"/>
      <c r="I155" s="416"/>
    </row>
    <row r="156" spans="2:9" ht="13.7" customHeight="1">
      <c r="D156" s="1255"/>
      <c r="E156" s="1255"/>
      <c r="F156" s="1255"/>
      <c r="I156" s="416"/>
    </row>
    <row r="157" spans="2:9" ht="13.7" customHeight="1">
      <c r="D157" s="1255"/>
      <c r="E157" s="1255"/>
      <c r="F157" s="1255"/>
      <c r="I157" s="416"/>
    </row>
    <row r="158" spans="2:9" ht="13.7" customHeight="1">
      <c r="D158" s="1255"/>
      <c r="E158" s="1255"/>
      <c r="F158" s="1255"/>
      <c r="I158" s="416"/>
    </row>
    <row r="159" spans="2:9" ht="13.7" customHeight="1">
      <c r="D159" s="1255"/>
      <c r="E159" s="1255"/>
      <c r="F159" s="1255"/>
      <c r="I159" s="416"/>
    </row>
    <row r="160" spans="2:9" ht="13.7" customHeight="1">
      <c r="D160" s="1255"/>
      <c r="E160" s="1255"/>
      <c r="F160" s="1255"/>
      <c r="I160" s="416"/>
    </row>
    <row r="161" spans="1:9" ht="13.7" customHeight="1">
      <c r="D161" s="1255"/>
      <c r="E161" s="1255"/>
      <c r="F161" s="1255"/>
      <c r="I161" s="416"/>
    </row>
    <row r="162" spans="1:9" ht="13.7" customHeight="1">
      <c r="D162" s="1255"/>
      <c r="E162" s="1255"/>
      <c r="F162" s="1255"/>
      <c r="I162" s="416"/>
    </row>
    <row r="163" spans="1:9" ht="13.7" customHeight="1">
      <c r="D163" s="1255"/>
      <c r="E163" s="1255"/>
      <c r="F163" s="1255"/>
      <c r="I163" s="416"/>
    </row>
    <row r="164" spans="1:9" ht="13.7" customHeight="1">
      <c r="D164" s="1255"/>
      <c r="E164" s="1255"/>
      <c r="F164" s="1255"/>
      <c r="I164" s="416"/>
    </row>
    <row r="165" spans="1:9" ht="13.7" customHeight="1">
      <c r="D165" s="1255"/>
      <c r="E165" s="1255"/>
      <c r="F165" s="1255"/>
      <c r="I165" s="416"/>
    </row>
    <row r="166" spans="1:9" ht="13.7" customHeight="1">
      <c r="D166" s="1255"/>
      <c r="E166" s="1255"/>
      <c r="F166" s="1255"/>
      <c r="I166" s="416"/>
    </row>
    <row r="167" spans="1:9" ht="13.7" customHeight="1">
      <c r="D167" s="1255"/>
      <c r="E167" s="1255"/>
      <c r="F167" s="1255"/>
      <c r="I167" s="416"/>
    </row>
    <row r="168" spans="1:9" ht="13.7" customHeight="1">
      <c r="D168" s="1255"/>
      <c r="E168" s="1255"/>
      <c r="F168" s="1255"/>
      <c r="I168" s="416"/>
    </row>
    <row r="169" spans="1:9" ht="13.7" customHeight="1">
      <c r="D169" s="1299" t="s">
        <v>553</v>
      </c>
      <c r="E169" s="1299"/>
      <c r="F169" s="1299"/>
      <c r="G169" s="433"/>
      <c r="I169" s="416"/>
    </row>
    <row r="170" spans="1:9" ht="13.7" customHeight="1">
      <c r="D170" s="1242"/>
      <c r="E170" s="1242"/>
      <c r="F170" s="1242"/>
      <c r="G170" s="1242"/>
      <c r="I170" s="416"/>
    </row>
    <row r="171" spans="1:9" ht="14.45" customHeight="1">
      <c r="A171" s="415"/>
      <c r="B171" s="411" t="s">
        <v>2796</v>
      </c>
      <c r="C171" s="402"/>
      <c r="D171" s="1238" t="s">
        <v>554</v>
      </c>
      <c r="E171" s="1238"/>
      <c r="F171" s="1238"/>
      <c r="G171" s="402"/>
      <c r="I171" s="416" t="s">
        <v>541</v>
      </c>
    </row>
    <row r="172" spans="1:9" ht="14.45" customHeight="1">
      <c r="A172" s="415"/>
      <c r="B172" s="415"/>
      <c r="C172" s="402"/>
      <c r="D172" s="1238"/>
      <c r="E172" s="1238"/>
      <c r="F172" s="1238"/>
      <c r="G172" s="402"/>
      <c r="I172" s="416"/>
    </row>
    <row r="173" spans="1:9" ht="14.45" customHeight="1">
      <c r="A173" s="415"/>
      <c r="B173" s="415"/>
      <c r="C173" s="402"/>
      <c r="D173" s="1238"/>
      <c r="E173" s="1238"/>
      <c r="F173" s="1238"/>
      <c r="G173" s="402"/>
      <c r="I173" s="416"/>
    </row>
    <row r="174" spans="1:9" ht="14.45" customHeight="1">
      <c r="A174" s="415"/>
      <c r="B174" s="415"/>
      <c r="C174" s="402"/>
      <c r="D174" s="1238"/>
      <c r="E174" s="1238"/>
      <c r="F174" s="1238"/>
      <c r="G174" s="402"/>
      <c r="I174" s="416"/>
    </row>
    <row r="175" spans="1:9" ht="13.7" customHeight="1">
      <c r="A175" s="415"/>
      <c r="B175" s="415"/>
      <c r="C175" s="402"/>
      <c r="D175" s="1238"/>
      <c r="E175" s="1238"/>
      <c r="F175" s="1238"/>
      <c r="G175" s="402"/>
      <c r="I175" s="416"/>
    </row>
    <row r="176" spans="1:9" ht="13.7" customHeight="1">
      <c r="A176" s="415"/>
      <c r="B176" s="415"/>
      <c r="C176" s="402"/>
      <c r="D176" s="402"/>
      <c r="E176" s="402"/>
      <c r="F176" s="402"/>
      <c r="G176" s="402"/>
      <c r="I176" s="416"/>
    </row>
    <row r="177" spans="1:9" ht="13.7" customHeight="1">
      <c r="A177" s="415"/>
      <c r="B177" s="411" t="s">
        <v>2796</v>
      </c>
      <c r="C177" s="402"/>
      <c r="D177" s="1238" t="s">
        <v>331</v>
      </c>
      <c r="E177" s="1238"/>
      <c r="F177" s="1238"/>
      <c r="G177" s="402"/>
      <c r="I177" s="416" t="s">
        <v>555</v>
      </c>
    </row>
    <row r="178" spans="1:9" ht="13.7" customHeight="1">
      <c r="A178" s="415"/>
      <c r="B178" s="415"/>
      <c r="C178" s="402"/>
      <c r="D178" s="1238"/>
      <c r="E178" s="1238"/>
      <c r="F178" s="1238"/>
      <c r="G178" s="402"/>
      <c r="I178" s="416"/>
    </row>
    <row r="179" spans="1:9" ht="13.7" customHeight="1">
      <c r="A179" s="415"/>
      <c r="B179" s="415"/>
      <c r="C179" s="402"/>
      <c r="D179" s="1238"/>
      <c r="E179" s="1238"/>
      <c r="F179" s="1238"/>
      <c r="G179" s="402"/>
      <c r="I179" s="416"/>
    </row>
    <row r="180" spans="1:9" ht="13.7" customHeight="1">
      <c r="A180" s="415"/>
      <c r="B180" s="415"/>
      <c r="C180" s="402"/>
      <c r="D180" s="1238"/>
      <c r="E180" s="1238"/>
      <c r="F180" s="1238"/>
      <c r="G180" s="402"/>
      <c r="I180" s="416"/>
    </row>
    <row r="181" spans="1:9" ht="13.7" customHeight="1">
      <c r="D181" s="373"/>
      <c r="E181" s="373"/>
      <c r="F181" s="373"/>
      <c r="I181" s="416"/>
    </row>
    <row r="182" spans="1:9" ht="13.7" customHeight="1">
      <c r="B182" s="411" t="s">
        <v>2797</v>
      </c>
      <c r="D182" s="1243" t="s">
        <v>556</v>
      </c>
      <c r="E182" s="1243"/>
      <c r="F182" s="1243"/>
      <c r="I182" s="416" t="s">
        <v>557</v>
      </c>
    </row>
    <row r="183" spans="1:9" ht="13.7" customHeight="1">
      <c r="D183" s="1243"/>
      <c r="E183" s="1243"/>
      <c r="F183" s="1243"/>
      <c r="I183" s="416"/>
    </row>
    <row r="184" spans="1:9" ht="13.7" customHeight="1">
      <c r="D184" s="1243"/>
      <c r="E184" s="1243"/>
      <c r="F184" s="1243"/>
      <c r="I184" s="416"/>
    </row>
    <row r="185" spans="1:9" ht="13.7" customHeight="1">
      <c r="A185" s="416"/>
      <c r="B185" s="416"/>
      <c r="E185" s="373"/>
      <c r="F185" s="373"/>
      <c r="I185" s="416"/>
    </row>
    <row r="186" spans="1:9">
      <c r="A186" s="1244" t="s">
        <v>558</v>
      </c>
      <c r="B186" s="1244"/>
      <c r="C186" s="1244"/>
      <c r="D186" s="1244"/>
      <c r="E186" s="1244"/>
      <c r="F186" s="1244"/>
      <c r="G186" s="1244"/>
      <c r="H186" s="945"/>
      <c r="I186" s="1139"/>
    </row>
    <row r="187" spans="1:9" ht="12" customHeight="1">
      <c r="D187" s="373"/>
      <c r="E187" s="373"/>
      <c r="F187" s="373"/>
      <c r="I187" s="416"/>
    </row>
    <row r="188" spans="1:9">
      <c r="B188" s="1258" t="s">
        <v>334</v>
      </c>
      <c r="C188" s="1258"/>
      <c r="D188" s="1258"/>
      <c r="E188" s="1258"/>
      <c r="F188" s="1258"/>
      <c r="I188" s="416"/>
    </row>
    <row r="189" spans="1:9">
      <c r="B189" s="317" t="s">
        <v>559</v>
      </c>
      <c r="C189" s="317"/>
      <c r="D189" s="317"/>
      <c r="E189" s="317"/>
      <c r="F189" s="317"/>
      <c r="I189" s="416"/>
    </row>
    <row r="190" spans="1:9" ht="12" customHeight="1">
      <c r="A190" s="408"/>
      <c r="B190" s="408"/>
      <c r="C190" s="408"/>
      <c r="I190" s="416"/>
    </row>
    <row r="191" spans="1:9">
      <c r="A191" s="1244" t="s">
        <v>335</v>
      </c>
      <c r="B191" s="1244"/>
      <c r="C191" s="1244"/>
      <c r="D191" s="1244"/>
      <c r="E191" s="1244"/>
      <c r="F191" s="1244"/>
      <c r="G191" s="1244"/>
      <c r="H191" s="945"/>
      <c r="I191" s="1139"/>
    </row>
    <row r="192" spans="1:9" ht="12" customHeight="1">
      <c r="A192" s="329"/>
      <c r="B192" s="329"/>
      <c r="E192" s="329"/>
      <c r="I192" s="416"/>
    </row>
    <row r="193" spans="1:9" ht="13.7" customHeight="1">
      <c r="A193" s="329"/>
      <c r="B193" s="329"/>
      <c r="D193" s="1257" t="s">
        <v>560</v>
      </c>
      <c r="E193" s="1257"/>
      <c r="F193" s="1257"/>
      <c r="I193" s="416"/>
    </row>
    <row r="194" spans="1:9">
      <c r="A194" s="329"/>
      <c r="B194" s="329"/>
      <c r="D194" s="1257"/>
      <c r="E194" s="1257"/>
      <c r="F194" s="1257"/>
      <c r="I194" s="416"/>
    </row>
    <row r="195" spans="1:9">
      <c r="A195" s="329"/>
      <c r="B195" s="329"/>
      <c r="D195" s="1258" t="s">
        <v>561</v>
      </c>
      <c r="E195" s="1258"/>
      <c r="F195" s="1258"/>
      <c r="I195" s="416"/>
    </row>
    <row r="196" spans="1:9">
      <c r="A196" s="329"/>
      <c r="B196" s="329"/>
      <c r="D196" s="317"/>
      <c r="E196" s="317"/>
      <c r="F196" s="317"/>
      <c r="I196" s="416"/>
    </row>
    <row r="197" spans="1:9">
      <c r="A197" s="329"/>
      <c r="B197" s="411" t="s">
        <v>2797</v>
      </c>
      <c r="D197" s="1240" t="s">
        <v>562</v>
      </c>
      <c r="E197" s="1240"/>
      <c r="F197" s="1240"/>
      <c r="I197" s="416" t="s">
        <v>563</v>
      </c>
    </row>
    <row r="198" spans="1:9">
      <c r="A198" s="329"/>
      <c r="B198" s="329"/>
      <c r="D198" s="1260" t="s">
        <v>564</v>
      </c>
      <c r="E198" s="1260"/>
      <c r="F198" s="1260"/>
      <c r="I198" s="416"/>
    </row>
    <row r="199" spans="1:9">
      <c r="A199" s="329"/>
      <c r="B199" s="329"/>
      <c r="D199" s="72" t="s">
        <v>565</v>
      </c>
      <c r="E199" s="1302" t="s">
        <v>566</v>
      </c>
      <c r="F199" s="1302"/>
      <c r="I199" s="416"/>
    </row>
    <row r="200" spans="1:9">
      <c r="A200" s="329"/>
      <c r="B200" s="329"/>
      <c r="D200" s="3"/>
      <c r="E200" s="3"/>
      <c r="F200" s="3"/>
      <c r="I200" s="416"/>
    </row>
    <row r="201" spans="1:9">
      <c r="A201" s="329"/>
      <c r="B201" s="411" t="s">
        <v>2796</v>
      </c>
      <c r="D201" s="1260" t="s">
        <v>567</v>
      </c>
      <c r="E201" s="1260"/>
      <c r="F201" s="1260"/>
      <c r="I201" s="416" t="s">
        <v>568</v>
      </c>
    </row>
    <row r="202" spans="1:9">
      <c r="A202" s="329"/>
      <c r="B202" s="329"/>
      <c r="D202" s="1240" t="s">
        <v>564</v>
      </c>
      <c r="E202" s="1240"/>
      <c r="F202" s="1240"/>
      <c r="I202" s="416"/>
    </row>
    <row r="203" spans="1:9">
      <c r="A203" s="329"/>
      <c r="B203" s="329"/>
      <c r="D203" s="50" t="s">
        <v>569</v>
      </c>
      <c r="E203" s="1302" t="s">
        <v>570</v>
      </c>
      <c r="F203" s="1302"/>
      <c r="I203" s="416"/>
    </row>
    <row r="204" spans="1:9">
      <c r="A204" s="329"/>
      <c r="B204" s="329"/>
      <c r="D204" s="3"/>
      <c r="E204" s="3"/>
      <c r="F204" s="3"/>
      <c r="I204" s="416"/>
    </row>
    <row r="205" spans="1:9">
      <c r="A205" s="329"/>
      <c r="B205" s="411" t="s">
        <v>2796</v>
      </c>
      <c r="D205" s="1260" t="s">
        <v>571</v>
      </c>
      <c r="E205" s="1260"/>
      <c r="F205" s="1260"/>
      <c r="I205" s="416" t="s">
        <v>572</v>
      </c>
    </row>
    <row r="206" spans="1:9">
      <c r="A206" s="329"/>
      <c r="B206" s="329"/>
      <c r="D206" s="1240" t="s">
        <v>564</v>
      </c>
      <c r="E206" s="1240"/>
      <c r="F206" s="1240"/>
      <c r="I206" s="416"/>
    </row>
    <row r="207" spans="1:9">
      <c r="A207" s="329"/>
      <c r="B207" s="329"/>
      <c r="D207" s="50" t="s">
        <v>565</v>
      </c>
      <c r="E207" s="1302" t="s">
        <v>573</v>
      </c>
      <c r="F207" s="1302"/>
      <c r="I207" s="416"/>
    </row>
    <row r="208" spans="1:9">
      <c r="A208" s="329"/>
      <c r="B208" s="329"/>
      <c r="D208" s="317"/>
      <c r="E208" s="317"/>
      <c r="F208" s="317"/>
      <c r="I208" s="416"/>
    </row>
    <row r="209" spans="1:9" ht="14.25" customHeight="1">
      <c r="A209" s="410"/>
      <c r="B209" s="411" t="s">
        <v>2797</v>
      </c>
      <c r="D209" s="311" t="s">
        <v>574</v>
      </c>
      <c r="E209" s="310"/>
      <c r="F209" s="310"/>
      <c r="I209" s="416" t="s">
        <v>575</v>
      </c>
    </row>
    <row r="210" spans="1:9" ht="14.25">
      <c r="A210" s="410"/>
      <c r="B210" s="410"/>
      <c r="D210" s="1240" t="s">
        <v>564</v>
      </c>
      <c r="E210" s="1240"/>
      <c r="F210" s="1240"/>
      <c r="I210" s="416"/>
    </row>
    <row r="211" spans="1:9">
      <c r="D211" s="310"/>
      <c r="E211" s="1302" t="s">
        <v>576</v>
      </c>
      <c r="F211" s="1302"/>
      <c r="I211" s="416"/>
    </row>
    <row r="212" spans="1:9">
      <c r="D212" s="374"/>
      <c r="I212" s="416"/>
    </row>
    <row r="213" spans="1:9">
      <c r="B213" s="411" t="s">
        <v>2797</v>
      </c>
      <c r="D213" s="1260" t="s">
        <v>577</v>
      </c>
      <c r="E213" s="1260"/>
      <c r="F213" s="1260"/>
      <c r="I213" s="416" t="s">
        <v>578</v>
      </c>
    </row>
    <row r="214" spans="1:9">
      <c r="D214" s="1240" t="s">
        <v>564</v>
      </c>
      <c r="E214" s="1240"/>
      <c r="F214" s="1240"/>
      <c r="I214" s="416"/>
    </row>
    <row r="215" spans="1:9">
      <c r="D215" s="50" t="s">
        <v>565</v>
      </c>
      <c r="E215" s="1302" t="s">
        <v>579</v>
      </c>
      <c r="F215" s="1302"/>
      <c r="I215" s="416"/>
    </row>
    <row r="216" spans="1:9">
      <c r="D216" s="378"/>
      <c r="E216" s="378"/>
      <c r="F216" s="378"/>
      <c r="I216" s="416"/>
    </row>
    <row r="217" spans="1:9" ht="14.25">
      <c r="A217" s="410"/>
      <c r="B217" s="411" t="s">
        <v>2797</v>
      </c>
      <c r="D217" s="1255" t="s">
        <v>580</v>
      </c>
      <c r="E217" s="1255"/>
      <c r="F217" s="1255"/>
      <c r="I217" s="416"/>
    </row>
    <row r="218" spans="1:9" ht="14.45" customHeight="1">
      <c r="A218" s="410"/>
      <c r="B218" s="327"/>
      <c r="D218" s="1255"/>
      <c r="E218" s="1255"/>
      <c r="F218" s="1255"/>
      <c r="I218" s="416"/>
    </row>
    <row r="219" spans="1:9" ht="14.25">
      <c r="A219" s="410"/>
      <c r="D219" s="1255"/>
      <c r="E219" s="1255"/>
      <c r="F219" s="1255"/>
      <c r="I219" s="416"/>
    </row>
    <row r="220" spans="1:9" ht="14.25">
      <c r="A220" s="410"/>
      <c r="D220" s="1255"/>
      <c r="E220" s="1255"/>
      <c r="F220" s="1255"/>
      <c r="I220" s="416"/>
    </row>
    <row r="221" spans="1:9">
      <c r="D221" s="378"/>
      <c r="E221" s="378"/>
      <c r="F221" s="378"/>
      <c r="I221" s="416"/>
    </row>
    <row r="222" spans="1:9">
      <c r="A222" s="1244" t="s">
        <v>341</v>
      </c>
      <c r="B222" s="1244"/>
      <c r="C222" s="1244"/>
      <c r="D222" s="1244"/>
      <c r="E222" s="1244"/>
      <c r="F222" s="1244"/>
      <c r="G222" s="1244"/>
      <c r="H222" s="945"/>
      <c r="I222" s="1139"/>
    </row>
    <row r="223" spans="1:9" ht="12" customHeight="1">
      <c r="D223" s="373"/>
      <c r="E223" s="373"/>
      <c r="F223" s="373"/>
      <c r="I223" s="416"/>
    </row>
    <row r="224" spans="1:9">
      <c r="C224" s="412"/>
      <c r="D224" s="1254" t="s">
        <v>342</v>
      </c>
      <c r="E224" s="1254"/>
      <c r="F224" s="1254"/>
      <c r="I224" s="416"/>
    </row>
    <row r="225" spans="1:9">
      <c r="A225" s="408"/>
      <c r="B225" s="408"/>
      <c r="C225" s="408"/>
      <c r="D225" s="1256" t="s">
        <v>343</v>
      </c>
      <c r="E225" s="1256"/>
      <c r="F225" s="1256"/>
      <c r="I225" s="416"/>
    </row>
    <row r="226" spans="1:9" ht="12" customHeight="1">
      <c r="A226" s="416"/>
      <c r="B226" s="416"/>
      <c r="C226" s="416"/>
      <c r="I226" s="416"/>
    </row>
    <row r="227" spans="1:9" ht="13.7" customHeight="1">
      <c r="A227" s="416"/>
      <c r="C227" s="416"/>
      <c r="D227" s="1254" t="s">
        <v>344</v>
      </c>
      <c r="E227" s="1254"/>
      <c r="F227" s="1254"/>
      <c r="I227" s="416" t="s">
        <v>581</v>
      </c>
    </row>
    <row r="228" spans="1:9" ht="14.25">
      <c r="A228" s="410"/>
      <c r="B228" s="411" t="s">
        <v>2796</v>
      </c>
      <c r="D228" s="1255" t="s">
        <v>582</v>
      </c>
      <c r="E228" s="1255"/>
      <c r="F228" s="1255"/>
      <c r="I228" s="416"/>
    </row>
    <row r="229" spans="1:9" ht="14.25" customHeight="1">
      <c r="A229" s="410"/>
      <c r="B229" s="410"/>
      <c r="D229" s="1255"/>
      <c r="E229" s="1255"/>
      <c r="F229" s="1255"/>
      <c r="I229" s="416"/>
    </row>
    <row r="230" spans="1:9" ht="14.25" customHeight="1">
      <c r="A230" s="410"/>
      <c r="B230" s="410"/>
      <c r="D230" s="1255"/>
      <c r="E230" s="1255"/>
      <c r="F230" s="1255"/>
      <c r="I230" s="416"/>
    </row>
    <row r="231" spans="1:9" ht="14.25">
      <c r="A231" s="410"/>
      <c r="B231" s="410"/>
      <c r="D231" s="1255"/>
      <c r="E231" s="1255"/>
      <c r="F231" s="1255"/>
      <c r="I231" s="416"/>
    </row>
    <row r="232" spans="1:9" ht="14.25">
      <c r="A232" s="410"/>
      <c r="B232" s="410"/>
      <c r="D232" s="372"/>
      <c r="E232" s="372"/>
      <c r="F232" s="372"/>
      <c r="I232" s="416"/>
    </row>
    <row r="233" spans="1:9" ht="14.25">
      <c r="A233" s="410"/>
      <c r="B233" s="411" t="s">
        <v>2796</v>
      </c>
      <c r="D233" s="1255" t="s">
        <v>583</v>
      </c>
      <c r="E233" s="1255"/>
      <c r="F233" s="1255"/>
      <c r="I233" s="416" t="s">
        <v>584</v>
      </c>
    </row>
    <row r="234" spans="1:9" ht="14.25">
      <c r="A234" s="410"/>
      <c r="B234" s="410"/>
      <c r="D234" s="1255"/>
      <c r="E234" s="1255"/>
      <c r="F234" s="1255"/>
      <c r="I234" s="416"/>
    </row>
    <row r="235" spans="1:9" ht="14.25">
      <c r="A235" s="410"/>
      <c r="B235" s="410"/>
      <c r="D235" s="1255"/>
      <c r="E235" s="1255"/>
      <c r="F235" s="1255"/>
      <c r="I235" s="416"/>
    </row>
    <row r="236" spans="1:9" ht="14.25">
      <c r="A236" s="410"/>
      <c r="B236" s="410"/>
      <c r="D236" s="1255"/>
      <c r="E236" s="1255"/>
      <c r="F236" s="1255"/>
      <c r="I236" s="416"/>
    </row>
    <row r="237" spans="1:9" ht="14.25" customHeight="1">
      <c r="A237" s="410"/>
      <c r="B237" s="410"/>
      <c r="D237" s="1255"/>
      <c r="E237" s="1255"/>
      <c r="F237" s="1255"/>
      <c r="I237" s="416"/>
    </row>
    <row r="238" spans="1:9" ht="14.25" customHeight="1">
      <c r="A238" s="410"/>
      <c r="B238" s="410"/>
      <c r="D238" s="372"/>
      <c r="E238" s="372"/>
      <c r="F238" s="372"/>
      <c r="I238" s="416"/>
    </row>
    <row r="239" spans="1:9" ht="14.25">
      <c r="A239" s="410"/>
      <c r="B239" s="410"/>
      <c r="D239" s="1255" t="s">
        <v>347</v>
      </c>
      <c r="E239" s="1255"/>
      <c r="F239" s="1255"/>
      <c r="I239" s="416" t="s">
        <v>581</v>
      </c>
    </row>
    <row r="240" spans="1:9" ht="14.25">
      <c r="A240" s="410"/>
      <c r="B240" s="410"/>
      <c r="D240" s="1255"/>
      <c r="E240" s="1255"/>
      <c r="F240" s="1255"/>
      <c r="I240" s="416"/>
    </row>
    <row r="241" spans="1:9" ht="14.25">
      <c r="A241" s="410"/>
      <c r="B241" s="410"/>
      <c r="D241" s="1255"/>
      <c r="E241" s="1255"/>
      <c r="F241" s="1255"/>
      <c r="I241" s="416"/>
    </row>
    <row r="242" spans="1:9" ht="14.25">
      <c r="A242" s="410"/>
      <c r="B242" s="410"/>
      <c r="D242" s="1255"/>
      <c r="E242" s="1255"/>
      <c r="F242" s="1255"/>
      <c r="I242" s="416"/>
    </row>
    <row r="243" spans="1:9" ht="14.25">
      <c r="A243" s="410"/>
      <c r="B243" s="410"/>
      <c r="D243" s="1255"/>
      <c r="E243" s="1255"/>
      <c r="F243" s="1255"/>
      <c r="I243" s="416"/>
    </row>
    <row r="244" spans="1:9" ht="14.25">
      <c r="A244" s="410"/>
      <c r="B244" s="410"/>
      <c r="D244" s="373"/>
      <c r="E244" s="373"/>
      <c r="F244" s="373"/>
      <c r="I244" s="416"/>
    </row>
    <row r="245" spans="1:9" ht="14.25">
      <c r="A245" s="410"/>
      <c r="B245" s="411" t="s">
        <v>2796</v>
      </c>
      <c r="D245" s="1255" t="s">
        <v>585</v>
      </c>
      <c r="E245" s="1255"/>
      <c r="F245" s="1255"/>
      <c r="I245" s="416" t="s">
        <v>586</v>
      </c>
    </row>
    <row r="246" spans="1:9" ht="14.25">
      <c r="A246" s="410"/>
      <c r="B246" s="410"/>
      <c r="D246" s="1255"/>
      <c r="E246" s="1255"/>
      <c r="F246" s="1255"/>
      <c r="I246" s="416"/>
    </row>
    <row r="247" spans="1:9" ht="14.25">
      <c r="A247" s="410"/>
      <c r="B247" s="410"/>
      <c r="D247" s="1255"/>
      <c r="E247" s="1255"/>
      <c r="F247" s="1255"/>
      <c r="I247" s="416"/>
    </row>
    <row r="248" spans="1:9" ht="14.25">
      <c r="A248" s="410"/>
      <c r="B248" s="410"/>
      <c r="E248" s="953" t="s">
        <v>587</v>
      </c>
      <c r="I248" s="416"/>
    </row>
    <row r="249" spans="1:9" ht="14.25">
      <c r="A249" s="410"/>
      <c r="B249" s="410"/>
      <c r="D249" s="373"/>
      <c r="E249" s="373"/>
      <c r="F249" s="373"/>
      <c r="I249" s="416"/>
    </row>
    <row r="250" spans="1:9" ht="14.45" customHeight="1">
      <c r="A250" s="410"/>
      <c r="B250" s="411" t="s">
        <v>2797</v>
      </c>
      <c r="D250" s="1255" t="s">
        <v>588</v>
      </c>
      <c r="E250" s="1255"/>
      <c r="F250" s="1255"/>
      <c r="I250" s="416" t="s">
        <v>589</v>
      </c>
    </row>
    <row r="251" spans="1:9" ht="14.25">
      <c r="A251" s="410"/>
      <c r="B251" s="410"/>
      <c r="D251" s="1255"/>
      <c r="E251" s="1255"/>
      <c r="F251" s="1255"/>
      <c r="I251" s="416"/>
    </row>
    <row r="252" spans="1:9" ht="14.25">
      <c r="A252" s="410"/>
      <c r="B252" s="410"/>
      <c r="D252" s="1255"/>
      <c r="E252" s="1255"/>
      <c r="F252" s="1255"/>
      <c r="I252" s="416"/>
    </row>
    <row r="253" spans="1:9" ht="14.25">
      <c r="A253" s="410"/>
      <c r="B253" s="410"/>
      <c r="D253" s="1255"/>
      <c r="E253" s="1255"/>
      <c r="F253" s="1255"/>
      <c r="I253" s="416"/>
    </row>
    <row r="254" spans="1:9" ht="14.25">
      <c r="A254" s="410"/>
      <c r="B254" s="410"/>
      <c r="D254" s="1255"/>
      <c r="E254" s="1255"/>
      <c r="F254" s="1255"/>
      <c r="I254" s="416"/>
    </row>
    <row r="255" spans="1:9" ht="14.25">
      <c r="A255" s="410"/>
      <c r="B255" s="410"/>
      <c r="D255" s="372"/>
      <c r="E255" s="372"/>
      <c r="F255" s="372"/>
      <c r="I255" s="416"/>
    </row>
    <row r="256" spans="1:9" ht="14.25">
      <c r="A256" s="410"/>
      <c r="B256" s="411" t="s">
        <v>2796</v>
      </c>
      <c r="D256" s="317" t="s">
        <v>590</v>
      </c>
      <c r="E256" s="372"/>
      <c r="F256" s="372"/>
      <c r="I256" s="416" t="s">
        <v>591</v>
      </c>
    </row>
    <row r="257" spans="1:9" ht="14.25">
      <c r="A257" s="410"/>
      <c r="B257" s="410"/>
      <c r="E257" s="953" t="s">
        <v>592</v>
      </c>
      <c r="I257" s="416"/>
    </row>
    <row r="258" spans="1:9">
      <c r="D258" s="373"/>
      <c r="E258" s="373"/>
      <c r="F258" s="373"/>
      <c r="I258" s="416"/>
    </row>
    <row r="259" spans="1:9" ht="14.25">
      <c r="A259" s="410"/>
      <c r="B259" s="411" t="s">
        <v>2796</v>
      </c>
      <c r="D259" s="1255" t="s">
        <v>351</v>
      </c>
      <c r="E259" s="1255"/>
      <c r="F259" s="1255"/>
      <c r="I259" s="416"/>
    </row>
    <row r="260" spans="1:9" ht="14.25">
      <c r="A260" s="410"/>
      <c r="B260" s="410"/>
      <c r="D260" s="1255"/>
      <c r="E260" s="1255"/>
      <c r="F260" s="1255"/>
      <c r="I260" s="416"/>
    </row>
    <row r="261" spans="1:9">
      <c r="D261" s="417"/>
      <c r="I261" s="416"/>
    </row>
    <row r="262" spans="1:9">
      <c r="A262" s="1244" t="s">
        <v>352</v>
      </c>
      <c r="B262" s="1244"/>
      <c r="C262" s="1244"/>
      <c r="D262" s="1244"/>
      <c r="E262" s="1244"/>
      <c r="F262" s="1244"/>
      <c r="G262" s="1244"/>
      <c r="H262" s="945"/>
      <c r="I262" s="1139"/>
    </row>
    <row r="263" spans="1:9">
      <c r="D263" s="417"/>
      <c r="I263" s="416"/>
    </row>
    <row r="264" spans="1:9">
      <c r="C264" s="412"/>
      <c r="D264" s="1254" t="s">
        <v>353</v>
      </c>
      <c r="E264" s="1254"/>
      <c r="F264" s="1254"/>
      <c r="I264" s="416"/>
    </row>
    <row r="265" spans="1:9">
      <c r="A265" s="408"/>
      <c r="B265" s="408"/>
      <c r="C265" s="408"/>
      <c r="D265" s="373"/>
      <c r="E265" s="373"/>
      <c r="F265" s="373"/>
      <c r="I265" s="416"/>
    </row>
    <row r="266" spans="1:9">
      <c r="A266" s="409"/>
      <c r="B266" s="409"/>
      <c r="C266" s="409"/>
      <c r="D266" s="1254" t="s">
        <v>354</v>
      </c>
      <c r="E266" s="1254"/>
      <c r="F266" s="1254"/>
      <c r="I266" s="416" t="s">
        <v>593</v>
      </c>
    </row>
    <row r="267" spans="1:9" ht="14.45" customHeight="1">
      <c r="A267" s="410"/>
      <c r="B267" s="411" t="s">
        <v>2796</v>
      </c>
      <c r="D267" s="1255" t="s">
        <v>594</v>
      </c>
      <c r="E267" s="1255"/>
      <c r="F267" s="1255"/>
      <c r="I267" s="416"/>
    </row>
    <row r="268" spans="1:9">
      <c r="D268" s="1255"/>
      <c r="E268" s="1255"/>
      <c r="F268" s="1255"/>
      <c r="I268" s="416"/>
    </row>
    <row r="269" spans="1:9">
      <c r="E269" s="953" t="s">
        <v>595</v>
      </c>
      <c r="I269" s="416"/>
    </row>
    <row r="270" spans="1:9">
      <c r="D270" s="373"/>
      <c r="E270" s="373"/>
      <c r="F270" s="373"/>
      <c r="I270" s="416"/>
    </row>
    <row r="271" spans="1:9" ht="14.45" customHeight="1">
      <c r="A271" s="410"/>
      <c r="B271" s="411" t="s">
        <v>2796</v>
      </c>
      <c r="D271" s="1255" t="s">
        <v>596</v>
      </c>
      <c r="E271" s="1255"/>
      <c r="F271" s="1255"/>
      <c r="I271" s="416" t="s">
        <v>597</v>
      </c>
    </row>
    <row r="272" spans="1:9">
      <c r="D272" s="1255"/>
      <c r="E272" s="1255"/>
      <c r="F272" s="1255"/>
      <c r="I272" s="416"/>
    </row>
    <row r="273" spans="1:9">
      <c r="D273" s="1255"/>
      <c r="E273" s="1255"/>
      <c r="F273" s="1255"/>
      <c r="I273" s="416"/>
    </row>
    <row r="274" spans="1:9">
      <c r="D274" s="1255"/>
      <c r="E274" s="1255"/>
      <c r="F274" s="1255"/>
      <c r="I274" s="416"/>
    </row>
    <row r="275" spans="1:9">
      <c r="D275" s="1255"/>
      <c r="E275" s="1255"/>
      <c r="F275" s="1255"/>
      <c r="I275" s="416"/>
    </row>
    <row r="276" spans="1:9">
      <c r="D276" s="1255"/>
      <c r="E276" s="1255"/>
      <c r="F276" s="1255"/>
      <c r="I276" s="416"/>
    </row>
    <row r="277" spans="1:9">
      <c r="D277" s="373"/>
      <c r="E277" s="373"/>
      <c r="F277" s="373"/>
      <c r="I277" s="416"/>
    </row>
    <row r="278" spans="1:9" ht="14.25">
      <c r="A278" s="410"/>
      <c r="B278" s="411" t="s">
        <v>2797</v>
      </c>
      <c r="D278" s="1255" t="s">
        <v>359</v>
      </c>
      <c r="E278" s="1255"/>
      <c r="F278" s="1255"/>
      <c r="I278" s="416"/>
    </row>
    <row r="279" spans="1:9">
      <c r="D279" s="1255"/>
      <c r="E279" s="1255"/>
      <c r="F279" s="1255"/>
      <c r="I279" s="416"/>
    </row>
    <row r="280" spans="1:9">
      <c r="D280" s="1255"/>
      <c r="E280" s="1255"/>
      <c r="F280" s="1255"/>
      <c r="I280" s="416"/>
    </row>
    <row r="281" spans="1:9">
      <c r="D281" s="418"/>
      <c r="E281" s="373"/>
      <c r="F281" s="373"/>
      <c r="I281" s="416"/>
    </row>
    <row r="282" spans="1:9">
      <c r="A282" s="1244" t="s">
        <v>360</v>
      </c>
      <c r="B282" s="1244"/>
      <c r="C282" s="1244"/>
      <c r="D282" s="1244"/>
      <c r="E282" s="1244"/>
      <c r="F282" s="1244"/>
      <c r="G282" s="1244"/>
      <c r="H282" s="945"/>
      <c r="I282" s="1139"/>
    </row>
    <row r="283" spans="1:9">
      <c r="D283" s="418"/>
      <c r="E283" s="373"/>
      <c r="F283" s="373"/>
      <c r="I283" s="416"/>
    </row>
    <row r="284" spans="1:9">
      <c r="C284" s="408"/>
      <c r="D284" s="1257" t="s">
        <v>361</v>
      </c>
      <c r="E284" s="1257"/>
      <c r="F284" s="1257"/>
      <c r="I284" s="416"/>
    </row>
    <row r="285" spans="1:9">
      <c r="C285" s="408"/>
      <c r="D285" s="1257"/>
      <c r="E285" s="1257"/>
      <c r="F285" s="1257"/>
      <c r="I285" s="416"/>
    </row>
    <row r="286" spans="1:9">
      <c r="A286" s="409"/>
      <c r="B286" s="409"/>
      <c r="C286" s="409"/>
      <c r="D286" s="329"/>
      <c r="I286" s="416"/>
    </row>
    <row r="287" spans="1:9">
      <c r="C287" s="409"/>
      <c r="D287" s="1254" t="s">
        <v>362</v>
      </c>
      <c r="E287" s="1254"/>
      <c r="F287" s="1254"/>
      <c r="I287" s="416"/>
    </row>
    <row r="288" spans="1:9" ht="15.75" customHeight="1">
      <c r="A288" s="410"/>
      <c r="B288" s="410"/>
      <c r="D288" s="1305" t="s">
        <v>363</v>
      </c>
      <c r="E288" s="1305"/>
      <c r="F288" s="1305"/>
      <c r="I288" s="416"/>
    </row>
    <row r="289" spans="1:9">
      <c r="E289" s="373"/>
      <c r="F289" s="373"/>
      <c r="I289" s="416"/>
    </row>
    <row r="290" spans="1:9" ht="14.25">
      <c r="A290" s="410"/>
      <c r="B290" s="411" t="s">
        <v>2797</v>
      </c>
      <c r="D290" s="1255" t="s">
        <v>364</v>
      </c>
      <c r="E290" s="1255"/>
      <c r="F290" s="1255"/>
      <c r="I290" s="416" t="s">
        <v>598</v>
      </c>
    </row>
    <row r="291" spans="1:9" ht="14.25">
      <c r="A291" s="410"/>
      <c r="B291" s="410"/>
      <c r="D291" s="1255"/>
      <c r="E291" s="1255"/>
      <c r="F291" s="1255"/>
      <c r="I291" s="416"/>
    </row>
    <row r="292" spans="1:9">
      <c r="D292" s="373"/>
      <c r="E292" s="373"/>
      <c r="F292" s="373"/>
      <c r="I292" s="416"/>
    </row>
    <row r="293" spans="1:9" ht="14.25">
      <c r="A293" s="410"/>
      <c r="B293" s="411" t="s">
        <v>2797</v>
      </c>
      <c r="D293" s="1255" t="s">
        <v>365</v>
      </c>
      <c r="E293" s="1255"/>
      <c r="F293" s="1255"/>
      <c r="I293" s="416" t="s">
        <v>598</v>
      </c>
    </row>
    <row r="294" spans="1:9" ht="14.25">
      <c r="A294" s="410"/>
      <c r="B294" s="410"/>
      <c r="D294" s="1255"/>
      <c r="E294" s="1255"/>
      <c r="F294" s="1255"/>
      <c r="I294" s="416"/>
    </row>
    <row r="295" spans="1:9" ht="14.25">
      <c r="A295" s="410"/>
      <c r="B295" s="410"/>
      <c r="D295" s="1255"/>
      <c r="E295" s="1255"/>
      <c r="F295" s="1255"/>
      <c r="I295" s="416"/>
    </row>
    <row r="296" spans="1:9">
      <c r="D296" s="373"/>
      <c r="E296" s="373"/>
      <c r="F296" s="373"/>
      <c r="I296" s="416"/>
    </row>
    <row r="297" spans="1:9" ht="14.25">
      <c r="A297" s="410"/>
      <c r="B297" s="411" t="s">
        <v>2797</v>
      </c>
      <c r="D297" s="1255" t="s">
        <v>366</v>
      </c>
      <c r="E297" s="1255"/>
      <c r="F297" s="1255"/>
      <c r="I297" s="416" t="s">
        <v>598</v>
      </c>
    </row>
    <row r="298" spans="1:9" ht="14.25">
      <c r="A298" s="410"/>
      <c r="B298" s="410"/>
      <c r="D298" s="1255"/>
      <c r="E298" s="1255"/>
      <c r="F298" s="1255"/>
      <c r="I298" s="416"/>
    </row>
    <row r="299" spans="1:9">
      <c r="A299" s="416"/>
      <c r="B299" s="416"/>
      <c r="E299" s="373"/>
      <c r="F299" s="373"/>
      <c r="I299" s="416"/>
    </row>
    <row r="300" spans="1:9">
      <c r="A300" s="1244" t="s">
        <v>367</v>
      </c>
      <c r="B300" s="1244"/>
      <c r="C300" s="1244"/>
      <c r="D300" s="1244"/>
      <c r="E300" s="1244"/>
      <c r="F300" s="1244"/>
      <c r="G300" s="1244"/>
      <c r="H300" s="945"/>
      <c r="I300" s="1139"/>
    </row>
    <row r="301" spans="1:9">
      <c r="A301" s="416"/>
      <c r="B301" s="416"/>
      <c r="D301" s="373"/>
      <c r="E301" s="373"/>
      <c r="F301" s="373"/>
      <c r="I301" s="416"/>
    </row>
    <row r="302" spans="1:9">
      <c r="C302" s="416"/>
      <c r="D302" s="1254" t="s">
        <v>368</v>
      </c>
      <c r="E302" s="1254"/>
      <c r="F302" s="1254"/>
      <c r="I302" s="416"/>
    </row>
    <row r="303" spans="1:9">
      <c r="C303" s="416"/>
      <c r="D303" s="1256" t="s">
        <v>369</v>
      </c>
      <c r="E303" s="1256"/>
      <c r="F303" s="1256"/>
      <c r="I303" s="416"/>
    </row>
    <row r="304" spans="1:9">
      <c r="C304" s="416"/>
      <c r="D304" s="419"/>
      <c r="I304" s="416"/>
    </row>
    <row r="305" spans="1:9">
      <c r="B305" s="411" t="s">
        <v>2797</v>
      </c>
      <c r="D305" s="1256" t="s">
        <v>370</v>
      </c>
      <c r="E305" s="1256"/>
      <c r="F305" s="1256"/>
      <c r="I305" s="416" t="s">
        <v>599</v>
      </c>
    </row>
    <row r="306" spans="1:9" ht="14.25">
      <c r="A306" s="410"/>
      <c r="B306" s="410"/>
      <c r="D306" s="420"/>
      <c r="E306" s="421"/>
      <c r="F306" s="421"/>
      <c r="I306" s="416"/>
    </row>
    <row r="307" spans="1:9" ht="13.7" customHeight="1">
      <c r="B307" s="411" t="s">
        <v>2797</v>
      </c>
      <c r="D307" s="1308" t="s">
        <v>600</v>
      </c>
      <c r="E307" s="1308"/>
      <c r="F307" s="1308"/>
      <c r="I307" s="416" t="s">
        <v>599</v>
      </c>
    </row>
    <row r="308" spans="1:9" ht="14.25">
      <c r="A308" s="410"/>
      <c r="B308" s="410"/>
      <c r="D308" s="1308"/>
      <c r="E308" s="1308"/>
      <c r="F308" s="1308"/>
      <c r="I308" s="416"/>
    </row>
    <row r="309" spans="1:9" ht="14.25">
      <c r="A309" s="410"/>
      <c r="B309" s="410"/>
      <c r="D309" s="1308"/>
      <c r="E309" s="1308"/>
      <c r="F309" s="1308"/>
      <c r="I309" s="416"/>
    </row>
    <row r="310" spans="1:9" ht="14.25">
      <c r="A310" s="410"/>
      <c r="B310" s="410"/>
      <c r="D310" s="1308"/>
      <c r="E310" s="1308"/>
      <c r="F310" s="1308"/>
      <c r="I310" s="416"/>
    </row>
    <row r="311" spans="1:9" ht="14.25">
      <c r="A311" s="410"/>
      <c r="B311" s="410"/>
      <c r="D311" s="1308"/>
      <c r="E311" s="1308"/>
      <c r="F311" s="1308"/>
      <c r="I311" s="416"/>
    </row>
    <row r="312" spans="1:9" ht="14.25">
      <c r="A312" s="410"/>
      <c r="B312" s="410"/>
      <c r="D312" s="420"/>
      <c r="E312" s="421"/>
      <c r="F312" s="421"/>
      <c r="I312" s="416"/>
    </row>
    <row r="313" spans="1:9" ht="13.7" customHeight="1">
      <c r="B313" s="411" t="s">
        <v>2797</v>
      </c>
      <c r="D313" s="1308" t="s">
        <v>372</v>
      </c>
      <c r="E313" s="1308"/>
      <c r="F313" s="1308"/>
      <c r="I313" s="416" t="s">
        <v>599</v>
      </c>
    </row>
    <row r="314" spans="1:9">
      <c r="D314" s="1308"/>
      <c r="E314" s="1308"/>
      <c r="F314" s="1308"/>
      <c r="I314" s="416"/>
    </row>
    <row r="315" spans="1:9" ht="14.25">
      <c r="A315" s="410"/>
      <c r="B315" s="410"/>
      <c r="D315" s="420"/>
      <c r="E315" s="421"/>
      <c r="F315" s="421"/>
      <c r="I315" s="416"/>
    </row>
    <row r="316" spans="1:9">
      <c r="B316" s="411" t="s">
        <v>2797</v>
      </c>
      <c r="D316" s="1256" t="s">
        <v>373</v>
      </c>
      <c r="E316" s="1256"/>
      <c r="F316" s="1256"/>
      <c r="I316" s="416" t="s">
        <v>529</v>
      </c>
    </row>
    <row r="317" spans="1:9">
      <c r="E317" s="373"/>
      <c r="F317" s="373"/>
      <c r="I317" s="416"/>
    </row>
    <row r="318" spans="1:9" ht="14.25">
      <c r="A318" s="410"/>
      <c r="B318" s="411" t="s">
        <v>2797</v>
      </c>
      <c r="D318" s="1255" t="s">
        <v>601</v>
      </c>
      <c r="E318" s="1255"/>
      <c r="F318" s="1255"/>
      <c r="I318" s="416" t="s">
        <v>602</v>
      </c>
    </row>
    <row r="319" spans="1:9" ht="14.25">
      <c r="A319" s="410"/>
      <c r="B319" s="410"/>
      <c r="D319" s="1255"/>
      <c r="E319" s="1255"/>
      <c r="F319" s="1255"/>
      <c r="I319" s="416"/>
    </row>
    <row r="320" spans="1:9" ht="14.25">
      <c r="A320" s="410"/>
      <c r="B320" s="410"/>
      <c r="D320" s="1255"/>
      <c r="E320" s="1255"/>
      <c r="F320" s="1255"/>
      <c r="I320" s="416"/>
    </row>
    <row r="321" spans="1:9" ht="14.25">
      <c r="A321" s="410"/>
      <c r="B321" s="410"/>
      <c r="D321" s="1255"/>
      <c r="E321" s="1255"/>
      <c r="F321" s="1255"/>
      <c r="I321" s="416"/>
    </row>
    <row r="322" spans="1:9" ht="14.25">
      <c r="A322" s="410"/>
      <c r="B322" s="410"/>
      <c r="D322" s="1255"/>
      <c r="E322" s="1255"/>
      <c r="F322" s="1255"/>
      <c r="I322" s="416"/>
    </row>
    <row r="323" spans="1:9" ht="14.25">
      <c r="A323" s="410"/>
      <c r="B323" s="410"/>
      <c r="D323" s="1255"/>
      <c r="E323" s="1255"/>
      <c r="F323" s="1255"/>
      <c r="I323" s="416"/>
    </row>
    <row r="324" spans="1:9" ht="14.25">
      <c r="A324" s="410"/>
      <c r="B324" s="410"/>
      <c r="D324" s="1255"/>
      <c r="E324" s="1255"/>
      <c r="F324" s="1255"/>
      <c r="I324" s="416"/>
    </row>
    <row r="325" spans="1:9" ht="14.25">
      <c r="A325" s="410"/>
      <c r="B325" s="410"/>
      <c r="D325" s="1255"/>
      <c r="E325" s="1255"/>
      <c r="F325" s="1255"/>
      <c r="I325" s="416"/>
    </row>
    <row r="326" spans="1:9" ht="14.25">
      <c r="A326" s="410"/>
      <c r="B326" s="410"/>
      <c r="D326" s="1255"/>
      <c r="E326" s="1255"/>
      <c r="F326" s="1255"/>
      <c r="I326" s="416"/>
    </row>
    <row r="327" spans="1:9" ht="14.25">
      <c r="A327" s="410"/>
      <c r="B327" s="410"/>
      <c r="D327" s="1255"/>
      <c r="E327" s="1255"/>
      <c r="F327" s="1255"/>
      <c r="I327" s="416"/>
    </row>
    <row r="328" spans="1:9" ht="14.25">
      <c r="A328" s="410"/>
      <c r="B328" s="410"/>
      <c r="D328" s="1255"/>
      <c r="E328" s="1255"/>
      <c r="F328" s="1255"/>
      <c r="I328" s="416"/>
    </row>
    <row r="329" spans="1:9" ht="14.25">
      <c r="A329" s="410"/>
      <c r="B329" s="410"/>
      <c r="D329" s="1255"/>
      <c r="E329" s="1255"/>
      <c r="F329" s="1255"/>
      <c r="I329" s="416"/>
    </row>
    <row r="330" spans="1:9" ht="14.25">
      <c r="A330" s="410"/>
      <c r="B330" s="410"/>
      <c r="D330" s="1255"/>
      <c r="E330" s="1255"/>
      <c r="F330" s="1255"/>
      <c r="I330" s="416"/>
    </row>
    <row r="331" spans="1:9" ht="14.25">
      <c r="A331" s="410"/>
      <c r="B331" s="410"/>
      <c r="D331" s="1255"/>
      <c r="E331" s="1255"/>
      <c r="F331" s="1255"/>
      <c r="I331" s="416"/>
    </row>
    <row r="332" spans="1:9" ht="14.25">
      <c r="A332" s="410"/>
      <c r="B332" s="410"/>
      <c r="D332" s="1255"/>
      <c r="E332" s="1255"/>
      <c r="F332" s="1255"/>
      <c r="I332" s="416"/>
    </row>
    <row r="333" spans="1:9">
      <c r="D333" s="373"/>
      <c r="E333" s="373"/>
      <c r="F333" s="373"/>
      <c r="I333" s="416"/>
    </row>
    <row r="334" spans="1:9" ht="14.25">
      <c r="A334" s="410"/>
      <c r="B334" s="411" t="s">
        <v>2797</v>
      </c>
      <c r="D334" s="1255" t="s">
        <v>375</v>
      </c>
      <c r="E334" s="1255"/>
      <c r="F334" s="1255"/>
      <c r="I334" s="416" t="s">
        <v>602</v>
      </c>
    </row>
    <row r="335" spans="1:9">
      <c r="D335" s="1255"/>
      <c r="E335" s="1255"/>
      <c r="F335" s="1255"/>
      <c r="I335" s="416"/>
    </row>
    <row r="336" spans="1:9">
      <c r="D336" s="1255"/>
      <c r="E336" s="1255"/>
      <c r="F336" s="1255"/>
      <c r="I336" s="416"/>
    </row>
    <row r="337" spans="1:9">
      <c r="D337" s="1255"/>
      <c r="E337" s="1255"/>
      <c r="F337" s="1255"/>
      <c r="I337" s="416"/>
    </row>
    <row r="338" spans="1:9">
      <c r="D338" s="1255"/>
      <c r="E338" s="1255"/>
      <c r="F338" s="1255"/>
      <c r="I338" s="416"/>
    </row>
    <row r="339" spans="1:9">
      <c r="D339" s="1255"/>
      <c r="E339" s="1255"/>
      <c r="F339" s="1255"/>
      <c r="I339" s="416"/>
    </row>
    <row r="340" spans="1:9">
      <c r="D340" s="1255"/>
      <c r="E340" s="1255"/>
      <c r="F340" s="1255"/>
      <c r="I340" s="416"/>
    </row>
    <row r="341" spans="1:9">
      <c r="D341" s="1255"/>
      <c r="E341" s="1255"/>
      <c r="F341" s="1255"/>
      <c r="I341" s="416"/>
    </row>
    <row r="342" spans="1:9">
      <c r="D342" s="1255"/>
      <c r="E342" s="1255"/>
      <c r="F342" s="1255"/>
      <c r="I342" s="416"/>
    </row>
    <row r="343" spans="1:9">
      <c r="D343" s="373"/>
      <c r="E343" s="373"/>
      <c r="F343" s="373"/>
      <c r="I343" s="416"/>
    </row>
    <row r="344" spans="1:9" ht="14.25" customHeight="1">
      <c r="A344" s="410"/>
      <c r="B344" s="411" t="s">
        <v>2797</v>
      </c>
      <c r="D344" s="1255" t="s">
        <v>603</v>
      </c>
      <c r="E344" s="1255"/>
      <c r="F344" s="1255"/>
      <c r="I344" s="416" t="s">
        <v>604</v>
      </c>
    </row>
    <row r="345" spans="1:9">
      <c r="D345" s="1255"/>
      <c r="E345" s="1255"/>
      <c r="F345" s="1255"/>
      <c r="I345" s="416"/>
    </row>
    <row r="346" spans="1:9">
      <c r="D346" s="1255"/>
      <c r="E346" s="1255"/>
      <c r="F346" s="1255"/>
      <c r="I346" s="416"/>
    </row>
    <row r="347" spans="1:9">
      <c r="D347" s="1255"/>
      <c r="E347" s="1255"/>
      <c r="F347" s="1255"/>
      <c r="I347" s="416"/>
    </row>
    <row r="348" spans="1:9">
      <c r="D348" s="311" t="s">
        <v>564</v>
      </c>
      <c r="E348" s="310"/>
      <c r="F348" s="310"/>
      <c r="I348" s="416"/>
    </row>
    <row r="349" spans="1:9">
      <c r="D349" s="310"/>
      <c r="E349" s="72" t="s">
        <v>605</v>
      </c>
      <c r="G349" s="72"/>
      <c r="I349" s="416"/>
    </row>
    <row r="350" spans="1:9">
      <c r="D350" s="372"/>
      <c r="E350" s="372"/>
      <c r="F350" s="372"/>
      <c r="I350" s="416"/>
    </row>
    <row r="351" spans="1:9" ht="13.5" thickBot="1">
      <c r="A351" s="939"/>
      <c r="B351" s="939"/>
      <c r="C351" s="939"/>
      <c r="D351" s="1304" t="s">
        <v>377</v>
      </c>
      <c r="E351" s="1304"/>
      <c r="F351" s="1304"/>
      <c r="G351" s="944"/>
      <c r="H351" s="944"/>
      <c r="I351" s="1142"/>
    </row>
    <row r="352" spans="1:9" ht="13.5" thickTop="1">
      <c r="D352" s="1309" t="s">
        <v>378</v>
      </c>
      <c r="E352" s="1309"/>
      <c r="F352" s="1309"/>
      <c r="I352" s="416"/>
    </row>
    <row r="353" spans="1:9">
      <c r="D353" s="373"/>
      <c r="E353" s="373"/>
      <c r="F353" s="373"/>
      <c r="I353" s="416"/>
    </row>
    <row r="354" spans="1:9">
      <c r="A354" s="402"/>
      <c r="B354" s="402"/>
      <c r="C354" s="402"/>
      <c r="D354" s="374"/>
      <c r="E354" s="374"/>
      <c r="F354" s="373"/>
      <c r="I354" s="416" t="s">
        <v>606</v>
      </c>
    </row>
    <row r="355" spans="1:9" ht="14.25">
      <c r="A355" s="410"/>
      <c r="B355" s="411" t="s">
        <v>2797</v>
      </c>
      <c r="C355" s="413"/>
      <c r="D355" s="1256" t="s">
        <v>607</v>
      </c>
      <c r="E355" s="1256"/>
      <c r="F355" s="1256"/>
      <c r="I355" s="1311" t="s">
        <v>608</v>
      </c>
    </row>
    <row r="356" spans="1:9" ht="12.75" customHeight="1">
      <c r="D356" s="954"/>
      <c r="E356" s="72" t="s">
        <v>609</v>
      </c>
      <c r="F356" s="954"/>
      <c r="I356" s="1312"/>
    </row>
    <row r="357" spans="1:9">
      <c r="D357" s="1255" t="s">
        <v>610</v>
      </c>
      <c r="E357" s="1255"/>
      <c r="F357" s="1255"/>
      <c r="I357" s="1312"/>
    </row>
    <row r="358" spans="1:9">
      <c r="D358" s="1255"/>
      <c r="E358" s="1255"/>
      <c r="F358" s="1255"/>
      <c r="I358" s="1312"/>
    </row>
    <row r="359" spans="1:9">
      <c r="D359" s="1255"/>
      <c r="E359" s="1255"/>
      <c r="F359" s="1255"/>
      <c r="I359" s="1313"/>
    </row>
    <row r="360" spans="1:9" ht="14.25">
      <c r="A360" s="410"/>
      <c r="B360" s="411" t="s">
        <v>2797</v>
      </c>
      <c r="C360" s="402"/>
      <c r="D360" s="1242" t="s">
        <v>611</v>
      </c>
      <c r="E360" s="1242"/>
      <c r="F360" s="1242"/>
      <c r="I360" s="406"/>
    </row>
    <row r="361" spans="1:9">
      <c r="A361" s="402"/>
      <c r="B361" s="402"/>
      <c r="C361" s="402"/>
      <c r="D361" s="374"/>
      <c r="E361" s="374"/>
      <c r="F361" s="373"/>
      <c r="I361" s="416"/>
    </row>
    <row r="362" spans="1:9">
      <c r="A362" s="402"/>
      <c r="B362" s="411" t="s">
        <v>2797</v>
      </c>
      <c r="C362" s="402"/>
      <c r="D362" s="1238" t="s">
        <v>612</v>
      </c>
      <c r="E362" s="1238"/>
      <c r="F362" s="1238"/>
      <c r="I362" s="416"/>
    </row>
    <row r="363" spans="1:9">
      <c r="A363" s="402"/>
      <c r="B363" s="402"/>
      <c r="C363" s="402"/>
      <c r="D363" s="1238"/>
      <c r="E363" s="1238"/>
      <c r="F363" s="1238"/>
      <c r="I363" s="416"/>
    </row>
    <row r="364" spans="1:9">
      <c r="A364" s="402"/>
      <c r="B364" s="402"/>
      <c r="C364" s="402"/>
      <c r="D364" s="1238"/>
      <c r="E364" s="1238"/>
      <c r="F364" s="1238"/>
      <c r="I364" s="416"/>
    </row>
    <row r="365" spans="1:9">
      <c r="A365" s="402"/>
      <c r="B365" s="402"/>
      <c r="C365" s="402"/>
      <c r="D365" s="1238"/>
      <c r="E365" s="1238"/>
      <c r="F365" s="1238"/>
      <c r="I365" s="416"/>
    </row>
    <row r="366" spans="1:9">
      <c r="A366" s="402"/>
      <c r="B366" s="402"/>
      <c r="C366" s="402"/>
      <c r="D366" s="1238"/>
      <c r="E366" s="1238"/>
      <c r="F366" s="1238"/>
      <c r="I366" s="416"/>
    </row>
    <row r="367" spans="1:9">
      <c r="A367" s="402"/>
      <c r="B367" s="402"/>
      <c r="C367" s="402"/>
      <c r="D367" s="1238"/>
      <c r="E367" s="1238"/>
      <c r="F367" s="1238"/>
      <c r="I367" s="416"/>
    </row>
    <row r="368" spans="1:9">
      <c r="A368" s="402"/>
      <c r="B368" s="402"/>
      <c r="C368" s="402"/>
      <c r="D368" s="1238"/>
      <c r="E368" s="1238"/>
      <c r="F368" s="1238"/>
      <c r="I368" s="416"/>
    </row>
    <row r="369" spans="1:9">
      <c r="A369" s="402"/>
      <c r="B369" s="402"/>
      <c r="C369" s="402"/>
      <c r="D369" s="1238"/>
      <c r="E369" s="1238"/>
      <c r="F369" s="1238"/>
      <c r="I369" s="416"/>
    </row>
    <row r="370" spans="1:9">
      <c r="A370" s="402"/>
      <c r="B370" s="402"/>
      <c r="C370" s="402"/>
      <c r="D370" s="1238"/>
      <c r="E370" s="1238"/>
      <c r="F370" s="1238"/>
      <c r="I370" s="416"/>
    </row>
    <row r="371" spans="1:9">
      <c r="A371" s="402"/>
      <c r="B371" s="402"/>
      <c r="C371" s="402"/>
      <c r="D371" s="1238"/>
      <c r="E371" s="1238"/>
      <c r="F371" s="1238"/>
      <c r="I371" s="416"/>
    </row>
    <row r="372" spans="1:9">
      <c r="A372" s="402"/>
      <c r="B372" s="402"/>
      <c r="C372" s="402"/>
      <c r="D372" s="1238"/>
      <c r="E372" s="1238"/>
      <c r="F372" s="1238"/>
      <c r="I372" s="416"/>
    </row>
    <row r="373" spans="1:9">
      <c r="A373" s="402"/>
      <c r="B373" s="402"/>
      <c r="C373" s="402"/>
      <c r="D373" s="1238"/>
      <c r="E373" s="1238"/>
      <c r="F373" s="1238"/>
      <c r="I373" s="416"/>
    </row>
    <row r="374" spans="1:9">
      <c r="A374" s="402"/>
      <c r="B374" s="402"/>
      <c r="C374" s="402"/>
      <c r="D374" s="378"/>
      <c r="E374" s="378"/>
      <c r="F374" s="378"/>
      <c r="I374" s="416"/>
    </row>
    <row r="375" spans="1:9" ht="12.6" customHeight="1">
      <c r="A375" s="402"/>
      <c r="B375" s="411" t="s">
        <v>2797</v>
      </c>
      <c r="C375" s="402"/>
      <c r="D375" s="1284" t="s">
        <v>613</v>
      </c>
      <c r="E375" s="1284"/>
      <c r="F375" s="1284"/>
      <c r="I375" s="416"/>
    </row>
    <row r="376" spans="1:9">
      <c r="A376" s="402"/>
      <c r="B376" s="402"/>
      <c r="C376" s="402"/>
      <c r="D376" s="1284"/>
      <c r="E376" s="1284"/>
      <c r="F376" s="1284"/>
      <c r="I376" s="416"/>
    </row>
    <row r="377" spans="1:9">
      <c r="A377" s="402"/>
      <c r="B377" s="402"/>
      <c r="C377" s="402"/>
      <c r="D377" s="1284"/>
      <c r="E377" s="1284"/>
      <c r="F377" s="1284"/>
      <c r="I377" s="416"/>
    </row>
    <row r="378" spans="1:9">
      <c r="A378" s="402"/>
      <c r="B378" s="402"/>
      <c r="C378" s="402"/>
      <c r="D378" s="1284"/>
      <c r="E378" s="1284"/>
      <c r="F378" s="1284"/>
      <c r="I378" s="416"/>
    </row>
    <row r="379" spans="1:9">
      <c r="A379" s="402"/>
      <c r="B379" s="402"/>
      <c r="C379" s="402"/>
      <c r="D379" s="449"/>
      <c r="E379" s="449"/>
      <c r="F379" s="449"/>
      <c r="I379" s="416"/>
    </row>
    <row r="380" spans="1:9">
      <c r="A380" s="402"/>
      <c r="B380" s="411" t="s">
        <v>2797</v>
      </c>
      <c r="C380" s="402"/>
      <c r="D380" s="327" t="s">
        <v>614</v>
      </c>
      <c r="E380" s="449"/>
      <c r="F380" s="449"/>
      <c r="I380" s="416"/>
    </row>
    <row r="381" spans="1:9">
      <c r="A381" s="402"/>
      <c r="B381" s="402"/>
      <c r="C381" s="402"/>
      <c r="D381" s="327" t="s">
        <v>615</v>
      </c>
      <c r="E381" s="449"/>
      <c r="F381" s="449"/>
      <c r="I381" s="416"/>
    </row>
    <row r="382" spans="1:9">
      <c r="A382" s="402"/>
      <c r="B382" s="402"/>
      <c r="C382" s="402"/>
      <c r="D382" s="327" t="s">
        <v>616</v>
      </c>
      <c r="E382" s="449"/>
      <c r="F382" s="449"/>
      <c r="I382" s="416"/>
    </row>
    <row r="383" spans="1:9">
      <c r="A383" s="402"/>
      <c r="B383" s="402"/>
      <c r="C383" s="402"/>
      <c r="D383" s="327" t="s">
        <v>617</v>
      </c>
      <c r="E383" s="449"/>
      <c r="F383" s="449"/>
      <c r="I383" s="416"/>
    </row>
    <row r="384" spans="1:9">
      <c r="A384" s="402"/>
      <c r="B384" s="402"/>
      <c r="C384" s="402"/>
      <c r="D384" s="327" t="s">
        <v>618</v>
      </c>
      <c r="E384" s="449"/>
      <c r="F384" s="449"/>
      <c r="I384" s="416"/>
    </row>
    <row r="385" spans="1:9">
      <c r="A385" s="402"/>
      <c r="B385" s="402"/>
      <c r="C385" s="402"/>
      <c r="D385" s="327" t="s">
        <v>619</v>
      </c>
      <c r="E385" s="449"/>
      <c r="F385" s="449"/>
      <c r="I385" s="416"/>
    </row>
    <row r="386" spans="1:9">
      <c r="A386" s="402"/>
      <c r="B386" s="402"/>
      <c r="C386" s="402"/>
      <c r="E386" s="374"/>
      <c r="F386" s="373"/>
      <c r="I386" s="416"/>
    </row>
    <row r="387" spans="1:9" ht="14.25">
      <c r="A387" s="410"/>
      <c r="B387" s="411" t="s">
        <v>2797</v>
      </c>
      <c r="C387" s="402"/>
      <c r="D387" s="1238" t="s">
        <v>381</v>
      </c>
      <c r="E387" s="1238"/>
      <c r="F387" s="1238"/>
      <c r="I387" s="416"/>
    </row>
    <row r="388" spans="1:9">
      <c r="A388" s="402"/>
      <c r="B388" s="402"/>
      <c r="C388" s="402"/>
      <c r="D388" s="1238"/>
      <c r="E388" s="1238"/>
      <c r="F388" s="1238"/>
      <c r="I388" s="416"/>
    </row>
    <row r="389" spans="1:9">
      <c r="A389" s="402"/>
      <c r="B389" s="402"/>
      <c r="C389" s="402"/>
      <c r="D389" s="1238"/>
      <c r="E389" s="1238"/>
      <c r="F389" s="1238"/>
      <c r="I389" s="416"/>
    </row>
    <row r="390" spans="1:9">
      <c r="A390" s="402"/>
      <c r="B390" s="402"/>
      <c r="C390" s="402"/>
      <c r="D390" s="1238"/>
      <c r="E390" s="1238"/>
      <c r="F390" s="1238"/>
      <c r="I390" s="416"/>
    </row>
    <row r="391" spans="1:9">
      <c r="A391" s="402"/>
      <c r="B391" s="402"/>
      <c r="C391" s="402"/>
      <c r="D391" s="374"/>
      <c r="E391" s="374"/>
      <c r="F391" s="373"/>
      <c r="I391" s="416"/>
    </row>
    <row r="392" spans="1:9">
      <c r="A392" s="402"/>
      <c r="B392" s="402"/>
      <c r="C392" s="402"/>
      <c r="D392" s="1238" t="s">
        <v>382</v>
      </c>
      <c r="E392" s="1238"/>
      <c r="F392" s="1238"/>
      <c r="I392" s="416"/>
    </row>
    <row r="393" spans="1:9">
      <c r="A393" s="402"/>
      <c r="B393" s="402"/>
      <c r="C393" s="402"/>
      <c r="D393" s="1238"/>
      <c r="E393" s="1238"/>
      <c r="F393" s="1238"/>
      <c r="I393" s="416"/>
    </row>
    <row r="394" spans="1:9">
      <c r="A394" s="402"/>
      <c r="B394" s="402"/>
      <c r="C394" s="402"/>
      <c r="D394" s="1238"/>
      <c r="E394" s="1238"/>
      <c r="F394" s="1238"/>
      <c r="I394" s="416"/>
    </row>
    <row r="395" spans="1:9">
      <c r="A395" s="402"/>
      <c r="B395" s="402"/>
      <c r="C395" s="402"/>
      <c r="D395" s="1238"/>
      <c r="E395" s="1238"/>
      <c r="F395" s="1238"/>
      <c r="I395" s="416"/>
    </row>
    <row r="396" spans="1:9" ht="18" customHeight="1">
      <c r="A396" s="402"/>
      <c r="B396" s="402"/>
      <c r="C396" s="402"/>
      <c r="D396" s="1238"/>
      <c r="E396" s="1238"/>
      <c r="F396" s="1238"/>
      <c r="I396" s="416"/>
    </row>
    <row r="397" spans="1:9">
      <c r="A397" s="402"/>
      <c r="B397" s="402"/>
      <c r="C397" s="402"/>
      <c r="D397" s="1238"/>
      <c r="E397" s="1238"/>
      <c r="F397" s="1238"/>
      <c r="I397" s="416"/>
    </row>
    <row r="398" spans="1:9">
      <c r="A398" s="402"/>
      <c r="B398" s="402"/>
      <c r="C398" s="402"/>
      <c r="D398" s="1238"/>
      <c r="E398" s="1238"/>
      <c r="F398" s="1238"/>
      <c r="I398" s="416"/>
    </row>
    <row r="399" spans="1:9">
      <c r="A399" s="402"/>
      <c r="B399" s="402"/>
      <c r="C399" s="402"/>
      <c r="D399" s="1238"/>
      <c r="E399" s="1238"/>
      <c r="F399" s="1238"/>
      <c r="I399" s="416"/>
    </row>
    <row r="400" spans="1:9" ht="8.25" customHeight="1">
      <c r="A400" s="402"/>
      <c r="B400" s="402"/>
      <c r="C400" s="402"/>
      <c r="D400" s="1238"/>
      <c r="E400" s="1238"/>
      <c r="F400" s="1238"/>
      <c r="I400" s="416"/>
    </row>
    <row r="401" spans="1:9" ht="13.7" customHeight="1">
      <c r="A401" s="402"/>
      <c r="B401" s="402"/>
      <c r="C401" s="402"/>
      <c r="D401" s="1238" t="s">
        <v>383</v>
      </c>
      <c r="E401" s="1238"/>
      <c r="F401" s="1238"/>
      <c r="I401" s="416"/>
    </row>
    <row r="402" spans="1:9">
      <c r="A402" s="402"/>
      <c r="B402" s="402"/>
      <c r="C402" s="402"/>
      <c r="D402" s="1238"/>
      <c r="E402" s="1238"/>
      <c r="F402" s="1238"/>
      <c r="I402" s="416"/>
    </row>
    <row r="403" spans="1:9">
      <c r="A403" s="402"/>
      <c r="B403" s="402"/>
      <c r="C403" s="402"/>
      <c r="D403" s="1238"/>
      <c r="E403" s="1238"/>
      <c r="F403" s="1238"/>
      <c r="I403" s="416"/>
    </row>
    <row r="404" spans="1:9">
      <c r="A404" s="402"/>
      <c r="B404" s="402"/>
      <c r="C404" s="402"/>
      <c r="D404" s="1238"/>
      <c r="E404" s="1238"/>
      <c r="F404" s="1238"/>
      <c r="I404" s="416"/>
    </row>
    <row r="405" spans="1:9">
      <c r="A405" s="402"/>
      <c r="B405" s="402"/>
      <c r="C405" s="402"/>
      <c r="D405" s="1238"/>
      <c r="E405" s="1238"/>
      <c r="F405" s="1238"/>
      <c r="I405" s="416"/>
    </row>
    <row r="406" spans="1:9">
      <c r="A406" s="402"/>
      <c r="B406" s="402"/>
      <c r="C406" s="402"/>
      <c r="D406" s="1238"/>
      <c r="E406" s="1238"/>
      <c r="F406" s="1238"/>
      <c r="I406" s="416"/>
    </row>
    <row r="407" spans="1:9">
      <c r="A407" s="402"/>
      <c r="B407" s="402"/>
      <c r="C407" s="402"/>
      <c r="D407" s="1238"/>
      <c r="E407" s="1238"/>
      <c r="F407" s="1238"/>
      <c r="I407" s="416"/>
    </row>
    <row r="408" spans="1:9">
      <c r="A408" s="402"/>
      <c r="B408" s="402"/>
      <c r="C408" s="402"/>
      <c r="D408" s="1238"/>
      <c r="E408" s="1238"/>
      <c r="F408" s="1238"/>
      <c r="I408" s="416"/>
    </row>
    <row r="409" spans="1:9">
      <c r="A409" s="402"/>
      <c r="B409" s="402"/>
      <c r="C409" s="402"/>
      <c r="D409" s="1238"/>
      <c r="E409" s="1238"/>
      <c r="F409" s="1238"/>
      <c r="I409" s="416"/>
    </row>
    <row r="410" spans="1:9">
      <c r="A410" s="402"/>
      <c r="B410" s="402"/>
      <c r="C410" s="402"/>
      <c r="D410" s="1238"/>
      <c r="E410" s="1238"/>
      <c r="F410" s="1238"/>
      <c r="I410" s="416"/>
    </row>
    <row r="411" spans="1:9">
      <c r="A411" s="402"/>
      <c r="B411" s="402"/>
      <c r="C411" s="402"/>
      <c r="D411" s="1238"/>
      <c r="E411" s="1238"/>
      <c r="F411" s="1238"/>
      <c r="I411" s="416"/>
    </row>
    <row r="412" spans="1:9">
      <c r="A412" s="402"/>
      <c r="B412" s="402"/>
      <c r="C412" s="402"/>
      <c r="D412" s="1238"/>
      <c r="E412" s="1238"/>
      <c r="F412" s="1238"/>
      <c r="I412" s="416"/>
    </row>
    <row r="413" spans="1:9">
      <c r="A413" s="402"/>
      <c r="B413" s="402"/>
      <c r="C413" s="422"/>
      <c r="D413" s="1238"/>
      <c r="E413" s="1238"/>
      <c r="F413" s="1238"/>
      <c r="I413" s="416"/>
    </row>
    <row r="414" spans="1:9">
      <c r="A414" s="402"/>
      <c r="B414" s="402"/>
      <c r="C414" s="422"/>
      <c r="D414" s="1238"/>
      <c r="E414" s="1238"/>
      <c r="F414" s="1238"/>
      <c r="I414" s="416"/>
    </row>
    <row r="415" spans="1:9">
      <c r="A415" s="402"/>
      <c r="B415" s="402"/>
      <c r="C415" s="402"/>
      <c r="D415" s="1238"/>
      <c r="E415" s="1238"/>
      <c r="F415" s="1238"/>
      <c r="I415" s="416"/>
    </row>
    <row r="416" spans="1:9">
      <c r="A416" s="402"/>
      <c r="B416" s="402"/>
      <c r="C416" s="422"/>
      <c r="D416" s="1238"/>
      <c r="E416" s="1238"/>
      <c r="F416" s="1238"/>
      <c r="I416" s="416"/>
    </row>
    <row r="417" spans="1:9">
      <c r="A417" s="402"/>
      <c r="B417" s="402"/>
      <c r="C417" s="422"/>
      <c r="D417" s="1238"/>
      <c r="E417" s="1238"/>
      <c r="F417" s="1238"/>
      <c r="I417" s="416"/>
    </row>
    <row r="418" spans="1:9">
      <c r="A418" s="402"/>
      <c r="B418" s="402"/>
      <c r="C418" s="422"/>
      <c r="D418" s="1238"/>
      <c r="E418" s="1238"/>
      <c r="F418" s="1238"/>
      <c r="I418" s="416"/>
    </row>
    <row r="419" spans="1:9">
      <c r="A419" s="402"/>
      <c r="B419" s="402"/>
      <c r="C419" s="402"/>
      <c r="D419" s="374"/>
      <c r="E419" s="374"/>
      <c r="F419" s="373"/>
      <c r="I419" s="416"/>
    </row>
    <row r="420" spans="1:9">
      <c r="A420" s="402"/>
      <c r="B420" s="411" t="s">
        <v>2797</v>
      </c>
      <c r="C420" s="402"/>
      <c r="D420" s="1238" t="s">
        <v>384</v>
      </c>
      <c r="E420" s="1238"/>
      <c r="F420" s="1238"/>
      <c r="I420" s="416"/>
    </row>
    <row r="421" spans="1:9">
      <c r="A421" s="402"/>
      <c r="B421" s="402"/>
      <c r="C421" s="402"/>
      <c r="D421" s="1238"/>
      <c r="E421" s="1238"/>
      <c r="F421" s="1238"/>
      <c r="I421" s="416"/>
    </row>
    <row r="422" spans="1:9">
      <c r="A422" s="402"/>
      <c r="B422" s="402"/>
      <c r="C422" s="402"/>
      <c r="D422" s="378"/>
      <c r="E422" s="378"/>
      <c r="F422" s="378"/>
      <c r="I422" s="416"/>
    </row>
    <row r="423" spans="1:9" ht="14.45" customHeight="1">
      <c r="A423" s="410"/>
      <c r="B423" s="411" t="s">
        <v>2797</v>
      </c>
      <c r="D423" s="1238" t="s">
        <v>620</v>
      </c>
      <c r="E423" s="1238"/>
      <c r="F423" s="1238"/>
      <c r="I423" s="416"/>
    </row>
    <row r="424" spans="1:9" ht="14.45" customHeight="1">
      <c r="A424" s="410"/>
      <c r="D424" s="1238"/>
      <c r="E424" s="1238"/>
      <c r="F424" s="1238"/>
      <c r="I424" s="416"/>
    </row>
    <row r="425" spans="1:9" ht="14.45" customHeight="1">
      <c r="A425" s="410"/>
      <c r="D425" s="1238"/>
      <c r="E425" s="1238"/>
      <c r="F425" s="1238"/>
      <c r="I425" s="416"/>
    </row>
    <row r="426" spans="1:9" ht="14.45" customHeight="1">
      <c r="A426" s="410"/>
      <c r="D426" s="1238"/>
      <c r="E426" s="1238"/>
      <c r="F426" s="1238"/>
      <c r="I426" s="416"/>
    </row>
    <row r="427" spans="1:9" ht="14.45" customHeight="1">
      <c r="A427" s="410"/>
      <c r="D427" s="1238"/>
      <c r="E427" s="1238"/>
      <c r="F427" s="1238"/>
      <c r="I427" s="416"/>
    </row>
    <row r="428" spans="1:9" ht="14.45" customHeight="1">
      <c r="A428" s="410"/>
      <c r="D428" s="310"/>
      <c r="E428" s="310"/>
      <c r="F428" s="310"/>
      <c r="I428" s="416"/>
    </row>
    <row r="429" spans="1:9" ht="13.7" customHeight="1">
      <c r="A429" s="410"/>
      <c r="B429" s="411" t="s">
        <v>2797</v>
      </c>
      <c r="C429" s="402"/>
      <c r="D429" s="1238" t="s">
        <v>621</v>
      </c>
      <c r="E429" s="1238"/>
      <c r="F429" s="1238"/>
      <c r="I429" s="416"/>
    </row>
    <row r="430" spans="1:9" ht="14.25">
      <c r="A430" s="423"/>
      <c r="B430" s="423"/>
      <c r="C430" s="402"/>
      <c r="D430" s="1238"/>
      <c r="E430" s="1238"/>
      <c r="F430" s="1238"/>
      <c r="I430" s="416"/>
    </row>
    <row r="431" spans="1:9" ht="14.25">
      <c r="A431" s="423"/>
      <c r="B431" s="423"/>
      <c r="C431" s="402"/>
      <c r="D431" s="1238"/>
      <c r="E431" s="1238"/>
      <c r="F431" s="1238"/>
      <c r="I431" s="416"/>
    </row>
    <row r="432" spans="1:9" ht="14.25">
      <c r="A432" s="423"/>
      <c r="B432" s="423"/>
      <c r="C432" s="402"/>
      <c r="D432" s="1238"/>
      <c r="E432" s="1238"/>
      <c r="F432" s="1238"/>
      <c r="I432" s="416"/>
    </row>
    <row r="433" spans="1:9" ht="15.75" customHeight="1">
      <c r="A433" s="423"/>
      <c r="B433" s="423"/>
      <c r="C433" s="402"/>
      <c r="D433" s="1307" t="s">
        <v>622</v>
      </c>
      <c r="E433" s="1238"/>
      <c r="F433" s="1238"/>
      <c r="I433" s="416"/>
    </row>
    <row r="434" spans="1:9">
      <c r="D434" s="373"/>
      <c r="E434" s="373"/>
      <c r="F434" s="373"/>
      <c r="I434" s="416"/>
    </row>
    <row r="435" spans="1:9" ht="14.25">
      <c r="A435" s="410"/>
      <c r="B435" s="411" t="s">
        <v>2797</v>
      </c>
      <c r="C435" s="413"/>
      <c r="D435" s="1255" t="s">
        <v>623</v>
      </c>
      <c r="E435" s="1255"/>
      <c r="F435" s="1255"/>
      <c r="I435" s="416"/>
    </row>
    <row r="436" spans="1:9" ht="14.25">
      <c r="A436" s="410"/>
      <c r="B436" s="410"/>
      <c r="D436" s="1255"/>
      <c r="E436" s="1255"/>
      <c r="F436" s="1255"/>
      <c r="I436" s="416"/>
    </row>
    <row r="437" spans="1:9">
      <c r="D437" s="1255"/>
      <c r="E437" s="1255"/>
      <c r="F437" s="1255"/>
      <c r="I437" s="416"/>
    </row>
    <row r="438" spans="1:9">
      <c r="D438" s="1255"/>
      <c r="E438" s="1255"/>
      <c r="F438" s="1255"/>
      <c r="I438" s="416"/>
    </row>
    <row r="439" spans="1:9">
      <c r="D439" s="1255"/>
      <c r="E439" s="1255"/>
      <c r="F439" s="1255"/>
      <c r="I439" s="416"/>
    </row>
    <row r="440" spans="1:9">
      <c r="D440" s="1255"/>
      <c r="E440" s="1255"/>
      <c r="F440" s="1255"/>
      <c r="I440" s="416"/>
    </row>
    <row r="441" spans="1:9">
      <c r="D441" s="1255"/>
      <c r="E441" s="1255"/>
      <c r="F441" s="1255"/>
      <c r="I441" s="416"/>
    </row>
    <row r="442" spans="1:9">
      <c r="D442" s="1255"/>
      <c r="E442" s="1255"/>
      <c r="F442" s="1255"/>
      <c r="I442" s="416"/>
    </row>
    <row r="443" spans="1:9">
      <c r="D443" s="1255"/>
      <c r="E443" s="1255"/>
      <c r="F443" s="1255"/>
      <c r="I443" s="416"/>
    </row>
    <row r="444" spans="1:9">
      <c r="D444" s="1255"/>
      <c r="E444" s="1255"/>
      <c r="F444" s="1255"/>
      <c r="I444" s="416"/>
    </row>
    <row r="445" spans="1:9">
      <c r="D445" s="1255"/>
      <c r="E445" s="1255"/>
      <c r="F445" s="1255"/>
      <c r="I445" s="416"/>
    </row>
    <row r="446" spans="1:9">
      <c r="D446" s="1255"/>
      <c r="E446" s="1255"/>
      <c r="F446" s="1255"/>
      <c r="I446" s="416"/>
    </row>
    <row r="447" spans="1:9">
      <c r="D447" s="1255"/>
      <c r="E447" s="1255"/>
      <c r="F447" s="1255"/>
      <c r="I447" s="416"/>
    </row>
    <row r="448" spans="1:9">
      <c r="A448" s="327"/>
      <c r="B448" s="327"/>
      <c r="C448" s="327"/>
      <c r="D448" s="1255"/>
      <c r="E448" s="1255"/>
      <c r="F448" s="1255"/>
      <c r="I448" s="416"/>
    </row>
    <row r="449" spans="1:9">
      <c r="A449" s="327"/>
      <c r="B449" s="327"/>
      <c r="C449" s="327"/>
      <c r="D449" s="1255"/>
      <c r="E449" s="1255"/>
      <c r="F449" s="1255"/>
      <c r="I449" s="416"/>
    </row>
    <row r="450" spans="1:9">
      <c r="A450" s="327"/>
      <c r="B450" s="327"/>
      <c r="C450" s="327"/>
      <c r="D450" s="1255"/>
      <c r="E450" s="1255"/>
      <c r="F450" s="1255"/>
      <c r="I450" s="416"/>
    </row>
    <row r="451" spans="1:9">
      <c r="A451" s="327"/>
      <c r="B451" s="327"/>
      <c r="C451" s="327"/>
      <c r="D451" s="1255"/>
      <c r="E451" s="1255"/>
      <c r="F451" s="1255"/>
      <c r="I451" s="416"/>
    </row>
    <row r="452" spans="1:9">
      <c r="A452" s="327"/>
      <c r="B452" s="327"/>
      <c r="C452" s="327"/>
      <c r="D452" s="1255"/>
      <c r="E452" s="1255"/>
      <c r="F452" s="1255"/>
      <c r="I452" s="416"/>
    </row>
    <row r="453" spans="1:9">
      <c r="A453" s="327"/>
      <c r="B453" s="327"/>
      <c r="C453" s="327"/>
      <c r="D453" s="1255"/>
      <c r="E453" s="1255"/>
      <c r="F453" s="1255"/>
      <c r="I453" s="416"/>
    </row>
    <row r="454" spans="1:9">
      <c r="A454" s="327"/>
      <c r="B454" s="327"/>
      <c r="C454" s="327"/>
      <c r="D454" s="1255"/>
      <c r="E454" s="1255"/>
      <c r="F454" s="1255"/>
      <c r="I454" s="416"/>
    </row>
    <row r="455" spans="1:9">
      <c r="A455" s="327"/>
      <c r="B455" s="327"/>
      <c r="C455" s="327"/>
      <c r="D455" s="1255"/>
      <c r="E455" s="1255"/>
      <c r="F455" s="1255"/>
      <c r="I455" s="416"/>
    </row>
    <row r="456" spans="1:9">
      <c r="A456" s="327"/>
      <c r="B456" s="327"/>
      <c r="C456" s="327"/>
      <c r="D456" s="1255"/>
      <c r="E456" s="1255"/>
      <c r="F456" s="1255"/>
      <c r="I456" s="416"/>
    </row>
    <row r="457" spans="1:9">
      <c r="A457" s="327"/>
      <c r="B457" s="327"/>
      <c r="C457" s="327"/>
      <c r="D457" s="1255"/>
      <c r="E457" s="1255"/>
      <c r="F457" s="1255"/>
      <c r="I457" s="416"/>
    </row>
    <row r="458" spans="1:9">
      <c r="A458" s="327"/>
      <c r="B458" s="327"/>
      <c r="C458" s="327"/>
      <c r="D458" s="1255"/>
      <c r="E458" s="1255"/>
      <c r="F458" s="1255"/>
      <c r="I458" s="416"/>
    </row>
    <row r="459" spans="1:9">
      <c r="A459" s="327"/>
      <c r="B459" s="327"/>
      <c r="C459" s="327"/>
      <c r="D459" s="1255"/>
      <c r="E459" s="1255"/>
      <c r="F459" s="1255"/>
      <c r="I459" s="416"/>
    </row>
    <row r="460" spans="1:9">
      <c r="A460" s="327"/>
      <c r="B460" s="327"/>
      <c r="C460" s="327"/>
      <c r="D460" s="1255"/>
      <c r="E460" s="1255"/>
      <c r="F460" s="1255"/>
      <c r="I460" s="416"/>
    </row>
    <row r="461" spans="1:9">
      <c r="A461" s="327"/>
      <c r="B461" s="327"/>
      <c r="C461" s="327"/>
      <c r="D461" s="1255"/>
      <c r="E461" s="1255"/>
      <c r="F461" s="1255"/>
      <c r="I461" s="416"/>
    </row>
    <row r="462" spans="1:9">
      <c r="A462" s="327"/>
      <c r="B462" s="327"/>
      <c r="C462" s="327"/>
      <c r="D462" s="1255"/>
      <c r="E462" s="1255"/>
      <c r="F462" s="1255"/>
      <c r="I462" s="416"/>
    </row>
    <row r="463" spans="1:9">
      <c r="A463" s="327"/>
      <c r="B463" s="327"/>
      <c r="C463" s="327"/>
      <c r="D463" s="1255"/>
      <c r="E463" s="1255"/>
      <c r="F463" s="1255"/>
      <c r="I463" s="416"/>
    </row>
    <row r="464" spans="1:9">
      <c r="D464" s="1255"/>
      <c r="E464" s="1255"/>
      <c r="F464" s="1255"/>
      <c r="I464" s="416"/>
    </row>
    <row r="465" spans="1:9" ht="40.700000000000003" customHeight="1">
      <c r="D465" s="1255"/>
      <c r="E465" s="1255"/>
      <c r="F465" s="1255"/>
      <c r="I465" s="416"/>
    </row>
    <row r="466" spans="1:9">
      <c r="D466" s="373"/>
      <c r="E466" s="373"/>
      <c r="F466" s="373"/>
      <c r="I466" s="416"/>
    </row>
    <row r="467" spans="1:9" ht="14.25">
      <c r="A467" s="410"/>
      <c r="B467" s="411" t="s">
        <v>2797</v>
      </c>
      <c r="C467" s="413"/>
      <c r="D467" s="1255" t="s">
        <v>390</v>
      </c>
      <c r="E467" s="1255"/>
      <c r="F467" s="1255"/>
      <c r="I467" s="416"/>
    </row>
    <row r="468" spans="1:9">
      <c r="D468" s="1255"/>
      <c r="E468" s="1255"/>
      <c r="F468" s="1255"/>
      <c r="I468" s="416"/>
    </row>
    <row r="469" spans="1:9">
      <c r="D469" s="1255"/>
      <c r="E469" s="1255"/>
      <c r="F469" s="1255"/>
      <c r="I469" s="416"/>
    </row>
    <row r="470" spans="1:9">
      <c r="D470" s="372"/>
      <c r="E470" s="372"/>
      <c r="F470" s="372"/>
      <c r="I470" s="416"/>
    </row>
    <row r="471" spans="1:9" ht="14.25">
      <c r="B471" s="411" t="s">
        <v>2797</v>
      </c>
      <c r="C471" s="410"/>
      <c r="D471" s="1255" t="s">
        <v>624</v>
      </c>
      <c r="E471" s="1255"/>
      <c r="F471" s="1255"/>
      <c r="I471" s="416"/>
    </row>
    <row r="472" spans="1:9">
      <c r="D472" s="1255"/>
      <c r="E472" s="1255"/>
      <c r="F472" s="1255"/>
      <c r="I472" s="416"/>
    </row>
    <row r="473" spans="1:9">
      <c r="D473" s="373"/>
      <c r="E473" s="373"/>
      <c r="F473" s="373"/>
      <c r="I473" s="416"/>
    </row>
    <row r="474" spans="1:9" ht="14.25">
      <c r="B474" s="411" t="s">
        <v>2797</v>
      </c>
      <c r="C474" s="410"/>
      <c r="D474" s="1255" t="s">
        <v>392</v>
      </c>
      <c r="E474" s="1255"/>
      <c r="F474" s="1255"/>
      <c r="I474" s="416"/>
    </row>
    <row r="475" spans="1:9">
      <c r="D475" s="1255"/>
      <c r="E475" s="1255"/>
      <c r="F475" s="1255"/>
      <c r="I475" s="416"/>
    </row>
    <row r="476" spans="1:9">
      <c r="D476" s="1255"/>
      <c r="E476" s="1255"/>
      <c r="F476" s="1255"/>
      <c r="I476" s="416"/>
    </row>
    <row r="477" spans="1:9">
      <c r="D477" s="1255"/>
      <c r="E477" s="1255"/>
      <c r="F477" s="1255"/>
      <c r="I477" s="416"/>
    </row>
    <row r="478" spans="1:9">
      <c r="B478" s="411" t="s">
        <v>2797</v>
      </c>
      <c r="D478" s="1255"/>
      <c r="E478" s="1255"/>
      <c r="F478" s="1255"/>
      <c r="I478" s="416"/>
    </row>
    <row r="479" spans="1:9">
      <c r="A479" s="327"/>
      <c r="B479" s="327"/>
      <c r="C479" s="327"/>
      <c r="D479" s="1255"/>
      <c r="E479" s="1255"/>
      <c r="F479" s="1255"/>
      <c r="I479" s="416"/>
    </row>
    <row r="480" spans="1:9">
      <c r="A480" s="327"/>
      <c r="C480" s="327"/>
      <c r="D480" s="1255"/>
      <c r="E480" s="1255"/>
      <c r="F480" s="1255"/>
      <c r="I480" s="416"/>
    </row>
    <row r="481" spans="1:9">
      <c r="A481" s="327"/>
      <c r="B481" s="411" t="s">
        <v>2797</v>
      </c>
      <c r="C481" s="327"/>
      <c r="D481" s="1255"/>
      <c r="E481" s="1255"/>
      <c r="F481" s="1255"/>
      <c r="I481" s="416"/>
    </row>
    <row r="482" spans="1:9">
      <c r="A482" s="327"/>
      <c r="B482" s="327"/>
      <c r="C482" s="327"/>
      <c r="D482" s="1255"/>
      <c r="E482" s="1255"/>
      <c r="F482" s="1255"/>
      <c r="I482" s="416"/>
    </row>
    <row r="483" spans="1:9">
      <c r="A483" s="327"/>
      <c r="C483" s="327"/>
      <c r="D483" s="1255"/>
      <c r="E483" s="1255"/>
      <c r="F483" s="1255"/>
      <c r="I483" s="416"/>
    </row>
    <row r="484" spans="1:9">
      <c r="A484" s="327"/>
      <c r="C484" s="327"/>
      <c r="D484" s="1255"/>
      <c r="E484" s="1255"/>
      <c r="F484" s="1255"/>
      <c r="I484" s="416"/>
    </row>
    <row r="485" spans="1:9">
      <c r="A485" s="327"/>
      <c r="C485" s="327"/>
      <c r="D485" s="1255"/>
      <c r="E485" s="1255"/>
      <c r="F485" s="1255"/>
      <c r="I485" s="416"/>
    </row>
    <row r="486" spans="1:9">
      <c r="A486" s="327"/>
      <c r="B486" s="411" t="s">
        <v>2797</v>
      </c>
      <c r="C486" s="327"/>
      <c r="D486" s="1255"/>
      <c r="E486" s="1255"/>
      <c r="F486" s="1255"/>
      <c r="I486" s="416"/>
    </row>
    <row r="487" spans="1:9">
      <c r="A487" s="327"/>
      <c r="C487" s="327"/>
      <c r="D487" s="1255"/>
      <c r="E487" s="1255"/>
      <c r="F487" s="1255"/>
      <c r="I487" s="416"/>
    </row>
    <row r="488" spans="1:9">
      <c r="A488" s="327"/>
      <c r="B488" s="411" t="s">
        <v>2797</v>
      </c>
      <c r="C488" s="327"/>
      <c r="D488" s="1255" t="s">
        <v>393</v>
      </c>
      <c r="E488" s="1255"/>
      <c r="F488" s="1255"/>
      <c r="I488" s="416"/>
    </row>
    <row r="489" spans="1:9">
      <c r="A489" s="327"/>
      <c r="B489" s="327"/>
      <c r="C489" s="327"/>
      <c r="D489" s="1255"/>
      <c r="E489" s="1255"/>
      <c r="F489" s="1255"/>
      <c r="I489" s="416"/>
    </row>
    <row r="490" spans="1:9">
      <c r="A490" s="327"/>
      <c r="B490" s="327"/>
      <c r="C490" s="327"/>
      <c r="D490" s="1255"/>
      <c r="E490" s="1255"/>
      <c r="F490" s="1255"/>
      <c r="I490" s="416"/>
    </row>
    <row r="491" spans="1:9">
      <c r="A491" s="327"/>
      <c r="B491" s="327"/>
      <c r="C491" s="327"/>
      <c r="D491" s="1255"/>
      <c r="E491" s="1255"/>
      <c r="F491" s="1255"/>
      <c r="I491" s="416"/>
    </row>
    <row r="492" spans="1:9">
      <c r="D492" s="1255"/>
      <c r="E492" s="1255"/>
      <c r="F492" s="1255"/>
      <c r="I492" s="416"/>
    </row>
    <row r="493" spans="1:9">
      <c r="D493" s="373"/>
      <c r="E493" s="373"/>
      <c r="F493" s="373"/>
      <c r="I493" s="416"/>
    </row>
    <row r="494" spans="1:9">
      <c r="B494" s="411" t="s">
        <v>2797</v>
      </c>
      <c r="D494" s="1256" t="s">
        <v>394</v>
      </c>
      <c r="E494" s="1256"/>
      <c r="F494" s="1256"/>
      <c r="I494" s="416"/>
    </row>
    <row r="495" spans="1:9">
      <c r="A495" s="373"/>
      <c r="B495" s="373"/>
      <c r="I495" s="416"/>
    </row>
    <row r="496" spans="1:9">
      <c r="A496" s="1244" t="s">
        <v>395</v>
      </c>
      <c r="B496" s="1244"/>
      <c r="C496" s="1244"/>
      <c r="D496" s="1244"/>
      <c r="E496" s="1244"/>
      <c r="F496" s="1244"/>
      <c r="G496" s="1244"/>
      <c r="H496" s="945"/>
      <c r="I496" s="1139"/>
    </row>
    <row r="497" spans="1:9">
      <c r="A497" s="373"/>
      <c r="B497" s="373"/>
      <c r="I497" s="416"/>
    </row>
    <row r="498" spans="1:9">
      <c r="D498" s="1241" t="s">
        <v>396</v>
      </c>
      <c r="E498" s="1241"/>
      <c r="F498" s="1241"/>
      <c r="I498" s="416"/>
    </row>
    <row r="499" spans="1:9" ht="14.25">
      <c r="A499" s="410"/>
      <c r="B499" s="410"/>
      <c r="D499" s="1242" t="s">
        <v>397</v>
      </c>
      <c r="E499" s="1242"/>
      <c r="F499" s="1242"/>
      <c r="I499" s="416"/>
    </row>
    <row r="500" spans="1:9" ht="14.25">
      <c r="A500" s="410"/>
      <c r="B500" s="410"/>
      <c r="D500" s="374"/>
      <c r="I500" s="416"/>
    </row>
    <row r="501" spans="1:9" ht="14.25">
      <c r="A501" s="410"/>
      <c r="B501" s="411" t="s">
        <v>2797</v>
      </c>
      <c r="D501" s="1238" t="s">
        <v>398</v>
      </c>
      <c r="E501" s="1238"/>
      <c r="F501" s="1238"/>
      <c r="I501" s="416" t="s">
        <v>625</v>
      </c>
    </row>
    <row r="502" spans="1:9" ht="14.25">
      <c r="A502" s="410"/>
      <c r="B502" s="410"/>
      <c r="D502" s="1238"/>
      <c r="E502" s="1238"/>
      <c r="F502" s="1238"/>
      <c r="I502" s="416"/>
    </row>
    <row r="503" spans="1:9" ht="14.25">
      <c r="A503" s="410"/>
      <c r="B503" s="410"/>
      <c r="D503" s="373"/>
      <c r="I503" s="416"/>
    </row>
    <row r="504" spans="1:9" ht="12.75" customHeight="1">
      <c r="B504" s="411" t="s">
        <v>2797</v>
      </c>
      <c r="D504" s="1243" t="s">
        <v>626</v>
      </c>
      <c r="E504" s="1243"/>
      <c r="F504" s="1243"/>
      <c r="I504" s="416" t="s">
        <v>627</v>
      </c>
    </row>
    <row r="505" spans="1:9" ht="14.25">
      <c r="A505" s="410"/>
      <c r="D505" s="1243"/>
      <c r="E505" s="1243"/>
      <c r="F505" s="1243"/>
      <c r="I505" s="416"/>
    </row>
    <row r="506" spans="1:9" ht="14.25">
      <c r="A506" s="410"/>
      <c r="B506" s="410"/>
      <c r="D506" s="1243"/>
      <c r="E506" s="1243"/>
      <c r="F506" s="1243"/>
      <c r="I506" s="416"/>
    </row>
    <row r="507" spans="1:9" ht="14.25">
      <c r="A507" s="410"/>
      <c r="B507" s="410"/>
      <c r="D507" s="1243"/>
      <c r="E507" s="1243"/>
      <c r="F507" s="1243"/>
      <c r="I507" s="416"/>
    </row>
    <row r="508" spans="1:9" ht="14.25">
      <c r="A508" s="410"/>
      <c r="D508" s="445"/>
      <c r="E508" s="445"/>
      <c r="F508" s="445"/>
      <c r="I508" s="416"/>
    </row>
    <row r="509" spans="1:9" ht="14.25">
      <c r="A509" s="410"/>
      <c r="B509" s="411" t="s">
        <v>2797</v>
      </c>
      <c r="D509" s="1256" t="s">
        <v>401</v>
      </c>
      <c r="E509" s="1256"/>
      <c r="F509" s="1256"/>
      <c r="I509" s="416" t="s">
        <v>628</v>
      </c>
    </row>
    <row r="510" spans="1:9" ht="14.25">
      <c r="A510" s="410"/>
      <c r="B510" s="410"/>
      <c r="D510" s="373"/>
      <c r="I510" s="416"/>
    </row>
    <row r="511" spans="1:9" ht="14.25">
      <c r="A511" s="410"/>
      <c r="B511" s="411" t="s">
        <v>2797</v>
      </c>
      <c r="D511" s="1255" t="s">
        <v>402</v>
      </c>
      <c r="E511" s="1255"/>
      <c r="F511" s="1255"/>
      <c r="I511" s="416" t="s">
        <v>628</v>
      </c>
    </row>
    <row r="512" spans="1:9" ht="14.25">
      <c r="A512" s="410"/>
      <c r="D512" s="1255"/>
      <c r="E512" s="1255"/>
      <c r="F512" s="1255"/>
      <c r="I512" s="416"/>
    </row>
    <row r="513" spans="1:9">
      <c r="A513" s="416"/>
      <c r="B513" s="416"/>
      <c r="D513" s="374"/>
      <c r="I513" s="416"/>
    </row>
    <row r="514" spans="1:9">
      <c r="A514" s="416"/>
      <c r="B514" s="411" t="s">
        <v>2797</v>
      </c>
      <c r="D514" s="1256" t="s">
        <v>403</v>
      </c>
      <c r="E514" s="1256"/>
      <c r="F514" s="1256"/>
      <c r="I514" s="416" t="s">
        <v>629</v>
      </c>
    </row>
    <row r="515" spans="1:9" ht="14.25">
      <c r="A515" s="410"/>
      <c r="B515" s="410"/>
      <c r="D515" s="373"/>
      <c r="I515" s="416"/>
    </row>
    <row r="516" spans="1:9">
      <c r="A516" s="1244" t="s">
        <v>404</v>
      </c>
      <c r="B516" s="1244"/>
      <c r="C516" s="1244"/>
      <c r="D516" s="1244"/>
      <c r="E516" s="1244"/>
      <c r="F516" s="1244"/>
      <c r="G516" s="1244"/>
      <c r="H516" s="945"/>
      <c r="I516" s="1139"/>
    </row>
    <row r="517" spans="1:9" ht="12" customHeight="1">
      <c r="A517" s="410"/>
      <c r="B517" s="410"/>
      <c r="D517" s="373"/>
      <c r="I517" s="416"/>
    </row>
    <row r="518" spans="1:9">
      <c r="C518" s="408"/>
      <c r="D518" s="1254" t="s">
        <v>405</v>
      </c>
      <c r="E518" s="1254"/>
      <c r="F518" s="1254"/>
      <c r="I518" s="416"/>
    </row>
    <row r="519" spans="1:9">
      <c r="C519" s="408"/>
      <c r="D519" s="432" t="s">
        <v>630</v>
      </c>
      <c r="E519" s="432"/>
      <c r="F519" s="432"/>
      <c r="I519" s="416"/>
    </row>
    <row r="520" spans="1:9">
      <c r="C520" s="408"/>
      <c r="D520" s="432" t="s">
        <v>631</v>
      </c>
      <c r="E520" s="432"/>
      <c r="F520" s="432"/>
      <c r="I520" s="416"/>
    </row>
    <row r="521" spans="1:9">
      <c r="C521" s="408"/>
      <c r="D521" s="407"/>
      <c r="E521" s="407"/>
      <c r="F521" s="407"/>
      <c r="I521" s="416"/>
    </row>
    <row r="522" spans="1:9" ht="13.7" customHeight="1">
      <c r="A522" s="409"/>
      <c r="B522" s="411" t="s">
        <v>2796</v>
      </c>
      <c r="C522" s="409"/>
      <c r="D522" s="1238" t="s">
        <v>632</v>
      </c>
      <c r="E522" s="1238"/>
      <c r="F522" s="1238"/>
      <c r="I522" s="416" t="s">
        <v>633</v>
      </c>
    </row>
    <row r="523" spans="1:9">
      <c r="A523" s="409"/>
      <c r="B523" s="409"/>
      <c r="C523" s="409"/>
      <c r="D523" s="1238"/>
      <c r="E523" s="1238"/>
      <c r="F523" s="1238"/>
      <c r="I523" s="416"/>
    </row>
    <row r="524" spans="1:9">
      <c r="A524" s="409"/>
      <c r="B524" s="409"/>
      <c r="C524" s="409"/>
      <c r="D524" s="378"/>
      <c r="E524" s="378"/>
      <c r="F524" s="378"/>
      <c r="I524" s="406"/>
    </row>
    <row r="525" spans="1:9" ht="12.75" customHeight="1">
      <c r="A525" s="409"/>
      <c r="B525" s="411" t="s">
        <v>2796</v>
      </c>
      <c r="D525" s="311" t="s">
        <v>634</v>
      </c>
      <c r="E525" s="310"/>
      <c r="F525" s="310"/>
      <c r="I525" s="416" t="s">
        <v>635</v>
      </c>
    </row>
    <row r="526" spans="1:9">
      <c r="A526" s="409"/>
      <c r="B526" s="409"/>
      <c r="C526" s="409"/>
      <c r="D526" s="310"/>
      <c r="E526" s="72" t="s">
        <v>636</v>
      </c>
      <c r="I526" s="416"/>
    </row>
    <row r="527" spans="1:9">
      <c r="A527" s="409"/>
      <c r="B527" s="409"/>
      <c r="D527" s="1284" t="s">
        <v>637</v>
      </c>
      <c r="E527" s="1284"/>
      <c r="F527" s="1284"/>
      <c r="I527" s="416"/>
    </row>
    <row r="528" spans="1:9">
      <c r="A528" s="409"/>
      <c r="B528" s="409"/>
      <c r="D528" s="1284"/>
      <c r="E528" s="1284"/>
      <c r="F528" s="1284"/>
      <c r="I528" s="416"/>
    </row>
    <row r="529" spans="1:9">
      <c r="A529" s="409"/>
      <c r="B529" s="409"/>
      <c r="C529" s="409"/>
      <c r="D529" s="1284"/>
      <c r="E529" s="1284"/>
      <c r="F529" s="1284"/>
      <c r="I529" s="416"/>
    </row>
    <row r="530" spans="1:9">
      <c r="A530" s="409"/>
      <c r="B530" s="409"/>
      <c r="C530" s="409"/>
      <c r="D530" s="424"/>
      <c r="F530" s="373"/>
      <c r="I530" s="416"/>
    </row>
    <row r="531" spans="1:9" ht="13.35" customHeight="1">
      <c r="A531" s="409"/>
      <c r="B531" s="411" t="s">
        <v>2797</v>
      </c>
      <c r="C531" s="409"/>
      <c r="D531" s="1255" t="s">
        <v>638</v>
      </c>
      <c r="E531" s="1255"/>
      <c r="F531" s="1255"/>
      <c r="I531" s="416" t="s">
        <v>635</v>
      </c>
    </row>
    <row r="532" spans="1:9">
      <c r="A532" s="409"/>
      <c r="B532" s="409"/>
      <c r="C532" s="409"/>
      <c r="D532" s="1255"/>
      <c r="E532" s="1255"/>
      <c r="F532" s="1255"/>
      <c r="I532" s="416"/>
    </row>
    <row r="533" spans="1:9" ht="12" customHeight="1">
      <c r="A533" s="373"/>
      <c r="B533" s="373"/>
      <c r="C533" s="413"/>
      <c r="D533" s="373"/>
      <c r="F533" s="375"/>
      <c r="I533" s="416"/>
    </row>
    <row r="534" spans="1:9">
      <c r="A534" s="1244" t="s">
        <v>413</v>
      </c>
      <c r="B534" s="1244"/>
      <c r="C534" s="1244"/>
      <c r="D534" s="1244"/>
      <c r="E534" s="1244"/>
      <c r="F534" s="1244"/>
      <c r="G534" s="1244"/>
      <c r="H534" s="945"/>
      <c r="I534" s="1139"/>
    </row>
    <row r="535" spans="1:9">
      <c r="A535" s="373"/>
      <c r="B535" s="373"/>
      <c r="C535" s="413"/>
      <c r="F535" s="375"/>
      <c r="I535" s="416"/>
    </row>
    <row r="536" spans="1:9">
      <c r="B536" s="1258" t="s">
        <v>334</v>
      </c>
      <c r="C536" s="1258"/>
      <c r="D536" s="1258"/>
      <c r="E536" s="1258"/>
      <c r="F536" s="1258"/>
      <c r="I536" s="416"/>
    </row>
    <row r="537" spans="1:9">
      <c r="A537" s="373"/>
      <c r="B537" s="373"/>
      <c r="C537" s="413"/>
      <c r="D537" s="373"/>
      <c r="F537" s="373"/>
      <c r="I537" s="416"/>
    </row>
    <row r="538" spans="1:9">
      <c r="A538" s="1273" t="s">
        <v>414</v>
      </c>
      <c r="B538" s="1273"/>
      <c r="C538" s="1273"/>
      <c r="D538" s="1273"/>
      <c r="E538" s="1273"/>
      <c r="F538" s="1273"/>
      <c r="G538" s="1273"/>
      <c r="H538" s="945"/>
      <c r="I538" s="1139"/>
    </row>
    <row r="539" spans="1:9">
      <c r="A539" s="373"/>
      <c r="B539" s="373"/>
      <c r="C539" s="413"/>
      <c r="D539" s="373"/>
      <c r="F539" s="373"/>
      <c r="I539" s="416"/>
    </row>
    <row r="540" spans="1:9">
      <c r="C540" s="413"/>
      <c r="D540" s="1254" t="s">
        <v>415</v>
      </c>
      <c r="E540" s="1254"/>
      <c r="F540" s="1254"/>
      <c r="I540" s="416"/>
    </row>
    <row r="541" spans="1:9">
      <c r="C541" s="413"/>
      <c r="D541" s="1256" t="s">
        <v>416</v>
      </c>
      <c r="E541" s="1256"/>
      <c r="F541" s="1256"/>
      <c r="I541" s="416"/>
    </row>
    <row r="542" spans="1:9">
      <c r="C542" s="413"/>
      <c r="D542" s="373"/>
      <c r="E542" s="373"/>
      <c r="F542" s="373"/>
      <c r="I542" s="416"/>
    </row>
    <row r="543" spans="1:9" ht="13.7" customHeight="1">
      <c r="A543" s="410"/>
      <c r="B543" s="411" t="s">
        <v>2796</v>
      </c>
      <c r="C543" s="413"/>
      <c r="D543" s="1256" t="s">
        <v>417</v>
      </c>
      <c r="E543" s="1256"/>
      <c r="F543" s="1256"/>
      <c r="I543" s="416" t="s">
        <v>639</v>
      </c>
    </row>
    <row r="544" spans="1:9" ht="13.7" customHeight="1">
      <c r="A544" s="413"/>
      <c r="B544" s="413"/>
      <c r="C544" s="413"/>
      <c r="D544" s="373"/>
      <c r="I544" s="416"/>
    </row>
    <row r="545" spans="1:9" ht="14.25">
      <c r="A545" s="410"/>
      <c r="B545" s="411" t="s">
        <v>2796</v>
      </c>
      <c r="C545" s="413"/>
      <c r="D545" s="1255" t="s">
        <v>418</v>
      </c>
      <c r="E545" s="1255"/>
      <c r="F545" s="1255"/>
      <c r="I545" s="416" t="s">
        <v>639</v>
      </c>
    </row>
    <row r="546" spans="1:9">
      <c r="A546" s="413"/>
      <c r="B546" s="413"/>
      <c r="C546" s="413"/>
      <c r="D546" s="1255"/>
      <c r="E546" s="1255"/>
      <c r="F546" s="1255"/>
      <c r="I546" s="416"/>
    </row>
    <row r="547" spans="1:9">
      <c r="A547" s="413"/>
      <c r="B547" s="413"/>
      <c r="C547" s="413"/>
      <c r="D547" s="373"/>
      <c r="E547" s="373"/>
      <c r="F547" s="373"/>
      <c r="I547" s="416"/>
    </row>
    <row r="548" spans="1:9" ht="14.25">
      <c r="A548" s="410"/>
      <c r="B548" s="411" t="s">
        <v>2796</v>
      </c>
      <c r="C548" s="413"/>
      <c r="D548" s="1255" t="s">
        <v>419</v>
      </c>
      <c r="E548" s="1255"/>
      <c r="F548" s="1255"/>
      <c r="I548" s="416" t="s">
        <v>640</v>
      </c>
    </row>
    <row r="549" spans="1:9">
      <c r="A549" s="413"/>
      <c r="B549" s="413"/>
      <c r="C549" s="413"/>
      <c r="D549" s="1255"/>
      <c r="E549" s="1255"/>
      <c r="F549" s="1255"/>
      <c r="I549" s="416"/>
    </row>
    <row r="550" spans="1:9">
      <c r="A550" s="413"/>
      <c r="B550" s="413"/>
      <c r="C550" s="413"/>
      <c r="D550" s="373"/>
      <c r="E550" s="373"/>
      <c r="F550" s="373"/>
      <c r="I550" s="416"/>
    </row>
    <row r="551" spans="1:9" ht="14.25">
      <c r="A551" s="410"/>
      <c r="B551" s="411" t="s">
        <v>2796</v>
      </c>
      <c r="C551" s="413"/>
      <c r="D551" s="1255" t="s">
        <v>420</v>
      </c>
      <c r="E551" s="1255"/>
      <c r="F551" s="1255"/>
      <c r="I551" s="416" t="s">
        <v>641</v>
      </c>
    </row>
    <row r="552" spans="1:9">
      <c r="A552" s="413"/>
      <c r="B552" s="413"/>
      <c r="C552" s="413"/>
      <c r="D552" s="1255"/>
      <c r="E552" s="1255"/>
      <c r="F552" s="1255"/>
      <c r="I552" s="416"/>
    </row>
    <row r="553" spans="1:9">
      <c r="A553" s="413"/>
      <c r="B553" s="413"/>
      <c r="C553" s="413"/>
      <c r="D553" s="373"/>
      <c r="E553" s="373"/>
      <c r="F553" s="373"/>
      <c r="I553" s="416"/>
    </row>
    <row r="554" spans="1:9" ht="14.25">
      <c r="A554" s="410"/>
      <c r="B554" s="411" t="s">
        <v>2796</v>
      </c>
      <c r="C554" s="413"/>
      <c r="D554" s="1255" t="s">
        <v>421</v>
      </c>
      <c r="E554" s="1255"/>
      <c r="F554" s="1255"/>
      <c r="I554" s="416" t="s">
        <v>642</v>
      </c>
    </row>
    <row r="555" spans="1:9">
      <c r="A555" s="413"/>
      <c r="B555" s="413"/>
      <c r="C555" s="413"/>
      <c r="D555" s="1255"/>
      <c r="E555" s="1255"/>
      <c r="F555" s="1255"/>
      <c r="I555" s="416"/>
    </row>
    <row r="556" spans="1:9">
      <c r="A556" s="413"/>
      <c r="B556" s="413"/>
      <c r="C556" s="413"/>
      <c r="D556" s="1255"/>
      <c r="E556" s="1255"/>
      <c r="F556" s="1255"/>
      <c r="I556" s="416"/>
    </row>
    <row r="557" spans="1:9">
      <c r="A557" s="413"/>
      <c r="B557" s="413"/>
      <c r="C557" s="413"/>
      <c r="D557" s="373"/>
      <c r="E557" s="373"/>
      <c r="F557" s="373"/>
      <c r="I557" s="416"/>
    </row>
    <row r="558" spans="1:9" ht="14.25">
      <c r="A558" s="410"/>
      <c r="B558" s="411" t="s">
        <v>2797</v>
      </c>
      <c r="C558" s="413"/>
      <c r="D558" s="1255" t="s">
        <v>422</v>
      </c>
      <c r="E558" s="1255"/>
      <c r="F558" s="1255"/>
      <c r="I558" s="416" t="s">
        <v>639</v>
      </c>
    </row>
    <row r="559" spans="1:9">
      <c r="A559" s="413"/>
      <c r="B559" s="413"/>
      <c r="C559" s="413"/>
      <c r="D559" s="1255"/>
      <c r="E559" s="1255"/>
      <c r="F559" s="1255"/>
      <c r="I559" s="416"/>
    </row>
    <row r="560" spans="1:9">
      <c r="A560" s="413"/>
      <c r="B560" s="413"/>
      <c r="C560" s="413"/>
      <c r="D560" s="373"/>
      <c r="E560" s="373"/>
      <c r="F560" s="373"/>
      <c r="I560" s="416"/>
    </row>
    <row r="561" spans="1:9" ht="14.25">
      <c r="A561" s="410"/>
      <c r="B561" s="411" t="s">
        <v>2797</v>
      </c>
      <c r="C561" s="413"/>
      <c r="D561" s="1255" t="s">
        <v>424</v>
      </c>
      <c r="E561" s="1255"/>
      <c r="F561" s="1255"/>
      <c r="I561" s="416" t="s">
        <v>639</v>
      </c>
    </row>
    <row r="562" spans="1:9">
      <c r="A562" s="413"/>
      <c r="B562" s="413"/>
      <c r="C562" s="413"/>
      <c r="D562" s="1255"/>
      <c r="E562" s="1255"/>
      <c r="F562" s="1255"/>
      <c r="I562" s="416"/>
    </row>
    <row r="563" spans="1:9">
      <c r="A563" s="413"/>
      <c r="B563" s="413"/>
      <c r="C563" s="413"/>
      <c r="D563" s="373"/>
      <c r="E563" s="373"/>
      <c r="F563" s="373"/>
      <c r="I563" s="416"/>
    </row>
    <row r="564" spans="1:9" ht="14.25">
      <c r="A564" s="410"/>
      <c r="B564" s="411" t="s">
        <v>2796</v>
      </c>
      <c r="C564" s="413"/>
      <c r="D564" s="1256" t="s">
        <v>425</v>
      </c>
      <c r="E564" s="1256"/>
      <c r="F564" s="1256"/>
      <c r="I564" s="416" t="s">
        <v>643</v>
      </c>
    </row>
    <row r="565" spans="1:9">
      <c r="A565" s="416"/>
      <c r="B565" s="416"/>
      <c r="C565" s="413"/>
      <c r="D565" s="1256" t="s">
        <v>644</v>
      </c>
      <c r="E565" s="1256"/>
      <c r="F565" s="1256"/>
      <c r="I565" s="416"/>
    </row>
    <row r="566" spans="1:9">
      <c r="A566" s="416"/>
      <c r="B566" s="416"/>
      <c r="C566" s="413"/>
      <c r="E566" s="72" t="s">
        <v>645</v>
      </c>
      <c r="F566" s="329"/>
      <c r="I566" s="416"/>
    </row>
    <row r="567" spans="1:9" ht="14.25">
      <c r="A567" s="410"/>
      <c r="B567" s="410"/>
      <c r="C567" s="413"/>
      <c r="E567" s="373"/>
      <c r="F567" s="373"/>
      <c r="I567" s="416"/>
    </row>
    <row r="568" spans="1:9" ht="14.25">
      <c r="A568" s="410"/>
      <c r="B568" s="411" t="s">
        <v>2796</v>
      </c>
      <c r="C568" s="413"/>
      <c r="D568" s="1256" t="s">
        <v>428</v>
      </c>
      <c r="E568" s="1256"/>
      <c r="F568" s="1256"/>
      <c r="I568" s="416" t="s">
        <v>646</v>
      </c>
    </row>
    <row r="569" spans="1:9">
      <c r="C569" s="413"/>
      <c r="D569" s="1255" t="s">
        <v>429</v>
      </c>
      <c r="E569" s="1255"/>
      <c r="F569" s="1255"/>
      <c r="I569" s="416"/>
    </row>
    <row r="570" spans="1:9">
      <c r="A570" s="413"/>
      <c r="B570" s="413"/>
      <c r="C570" s="413"/>
      <c r="D570" s="1255"/>
      <c r="E570" s="1255"/>
      <c r="F570" s="1255"/>
      <c r="I570" s="416"/>
    </row>
    <row r="571" spans="1:9">
      <c r="A571" s="413"/>
      <c r="B571" s="413"/>
      <c r="C571" s="413"/>
      <c r="D571" s="1255"/>
      <c r="E571" s="1255"/>
      <c r="F571" s="1255"/>
      <c r="I571" s="416"/>
    </row>
    <row r="572" spans="1:9">
      <c r="A572" s="413"/>
      <c r="B572" s="413"/>
      <c r="C572" s="413"/>
      <c r="D572" s="373"/>
      <c r="E572" s="373"/>
      <c r="F572" s="373"/>
      <c r="I572" s="416"/>
    </row>
    <row r="573" spans="1:9" ht="14.25">
      <c r="A573" s="410"/>
      <c r="B573" s="411" t="s">
        <v>2796</v>
      </c>
      <c r="C573" s="413"/>
      <c r="D573" s="1255" t="s">
        <v>647</v>
      </c>
      <c r="E573" s="1255"/>
      <c r="F573" s="1255"/>
      <c r="I573" s="416" t="s">
        <v>648</v>
      </c>
    </row>
    <row r="574" spans="1:9" ht="14.25">
      <c r="A574" s="410"/>
      <c r="B574" s="410"/>
      <c r="C574" s="413"/>
      <c r="D574" s="1255"/>
      <c r="E574" s="1255"/>
      <c r="F574" s="1255"/>
      <c r="I574" s="416"/>
    </row>
    <row r="575" spans="1:9" ht="14.25">
      <c r="A575" s="410"/>
      <c r="B575" s="410"/>
      <c r="C575" s="413"/>
      <c r="D575" s="1255"/>
      <c r="E575" s="1255"/>
      <c r="F575" s="1255"/>
      <c r="I575" s="416"/>
    </row>
    <row r="576" spans="1:9" ht="14.25">
      <c r="A576" s="410"/>
      <c r="B576" s="410"/>
      <c r="C576" s="413"/>
      <c r="D576" s="1255"/>
      <c r="E576" s="1255"/>
      <c r="F576" s="1255"/>
      <c r="I576" s="416"/>
    </row>
    <row r="577" spans="1:9" ht="14.25">
      <c r="A577" s="410"/>
      <c r="B577" s="410"/>
      <c r="C577" s="413"/>
      <c r="D577" s="373"/>
      <c r="E577" s="373"/>
      <c r="F577" s="373"/>
      <c r="I577" s="416"/>
    </row>
    <row r="578" spans="1:9">
      <c r="A578" s="1244" t="s">
        <v>431</v>
      </c>
      <c r="B578" s="1244"/>
      <c r="C578" s="1244"/>
      <c r="D578" s="1244"/>
      <c r="E578" s="1244"/>
      <c r="F578" s="1244"/>
      <c r="G578" s="1244"/>
      <c r="H578" s="945"/>
      <c r="I578" s="1139"/>
    </row>
    <row r="579" spans="1:9">
      <c r="A579" s="413"/>
      <c r="B579" s="413"/>
      <c r="C579" s="413"/>
      <c r="E579" s="373"/>
      <c r="F579" s="373"/>
      <c r="I579" s="416"/>
    </row>
    <row r="580" spans="1:9" ht="12.75" customHeight="1">
      <c r="C580" s="408"/>
      <c r="D580" s="1257" t="s">
        <v>432</v>
      </c>
      <c r="E580" s="1257"/>
      <c r="F580" s="1257"/>
      <c r="I580" s="416"/>
    </row>
    <row r="581" spans="1:9">
      <c r="A581" s="409"/>
      <c r="B581" s="409"/>
      <c r="C581" s="409"/>
      <c r="D581" s="1243" t="s">
        <v>433</v>
      </c>
      <c r="E581" s="1243"/>
      <c r="F581" s="1243"/>
      <c r="I581" s="416"/>
    </row>
    <row r="582" spans="1:9">
      <c r="A582" s="327"/>
      <c r="B582" s="327"/>
      <c r="C582" s="409"/>
      <c r="D582" s="425"/>
      <c r="I582" s="416" t="s">
        <v>649</v>
      </c>
    </row>
    <row r="583" spans="1:9">
      <c r="A583" s="409"/>
      <c r="B583" s="411" t="s">
        <v>2796</v>
      </c>
      <c r="D583" s="1243" t="s">
        <v>434</v>
      </c>
      <c r="E583" s="1243"/>
      <c r="F583" s="1243"/>
      <c r="I583" s="416"/>
    </row>
    <row r="584" spans="1:9">
      <c r="A584" s="416"/>
      <c r="B584" s="416"/>
      <c r="D584" s="402"/>
      <c r="I584" s="416"/>
    </row>
    <row r="585" spans="1:9">
      <c r="A585" s="416"/>
      <c r="B585" s="411" t="s">
        <v>2796</v>
      </c>
      <c r="D585" s="1243" t="s">
        <v>650</v>
      </c>
      <c r="E585" s="1243"/>
      <c r="F585" s="1243"/>
      <c r="I585" s="416" t="s">
        <v>651</v>
      </c>
    </row>
    <row r="586" spans="1:9">
      <c r="A586" s="416"/>
      <c r="B586" s="416"/>
      <c r="D586" s="1243"/>
      <c r="E586" s="1243"/>
      <c r="F586" s="1243"/>
      <c r="I586" s="416" t="s">
        <v>652</v>
      </c>
    </row>
    <row r="587" spans="1:9">
      <c r="A587" s="416"/>
      <c r="B587" s="416"/>
      <c r="D587" s="1243"/>
      <c r="E587" s="1243"/>
      <c r="F587" s="1243"/>
      <c r="I587" s="416"/>
    </row>
    <row r="588" spans="1:9">
      <c r="A588" s="416"/>
      <c r="B588" s="416"/>
      <c r="D588" s="1243"/>
      <c r="E588" s="1243"/>
      <c r="F588" s="1243"/>
      <c r="I588" s="416"/>
    </row>
    <row r="589" spans="1:9">
      <c r="A589" s="416"/>
      <c r="B589" s="411" t="s">
        <v>2797</v>
      </c>
      <c r="D589" s="1243" t="s">
        <v>436</v>
      </c>
      <c r="E589" s="1243"/>
      <c r="F589" s="1243"/>
      <c r="I589" s="416"/>
    </row>
    <row r="590" spans="1:9">
      <c r="A590" s="416"/>
      <c r="B590" s="416"/>
      <c r="D590" s="1243"/>
      <c r="E590" s="1243"/>
      <c r="F590" s="1243"/>
      <c r="I590" s="416"/>
    </row>
    <row r="591" spans="1:9">
      <c r="A591" s="416"/>
      <c r="B591" s="416"/>
      <c r="D591" s="1243"/>
      <c r="E591" s="1243"/>
      <c r="F591" s="1243"/>
      <c r="I591" s="416"/>
    </row>
    <row r="592" spans="1:9">
      <c r="A592" s="416"/>
      <c r="B592" s="416"/>
      <c r="D592" s="1243"/>
      <c r="E592" s="1243"/>
      <c r="F592" s="1243"/>
      <c r="I592" s="416"/>
    </row>
    <row r="593" spans="1:9">
      <c r="A593" s="416"/>
      <c r="B593" s="416"/>
      <c r="D593" s="367"/>
      <c r="E593" s="367"/>
      <c r="F593" s="367"/>
      <c r="I593" s="416"/>
    </row>
    <row r="594" spans="1:9">
      <c r="A594" s="416"/>
      <c r="B594" s="411" t="s">
        <v>2796</v>
      </c>
      <c r="D594" s="1243" t="s">
        <v>653</v>
      </c>
      <c r="E594" s="1243"/>
      <c r="F594" s="1243"/>
      <c r="I594" s="416"/>
    </row>
    <row r="595" spans="1:9">
      <c r="A595" s="416"/>
      <c r="B595" s="416"/>
      <c r="D595" s="1243"/>
      <c r="E595" s="1243"/>
      <c r="F595" s="1243"/>
      <c r="I595" s="416"/>
    </row>
    <row r="596" spans="1:9">
      <c r="A596" s="416"/>
      <c r="B596" s="416"/>
      <c r="D596" s="425"/>
      <c r="I596" s="416"/>
    </row>
    <row r="597" spans="1:9">
      <c r="A597" s="416"/>
      <c r="B597" s="411" t="s">
        <v>2797</v>
      </c>
      <c r="D597" s="1243" t="s">
        <v>438</v>
      </c>
      <c r="E597" s="1243"/>
      <c r="F597" s="1243"/>
      <c r="I597" s="416" t="s">
        <v>654</v>
      </c>
    </row>
    <row r="598" spans="1:9">
      <c r="A598" s="416"/>
      <c r="B598" s="416"/>
      <c r="D598" s="1243"/>
      <c r="E598" s="1243"/>
      <c r="F598" s="1243"/>
      <c r="I598" s="416"/>
    </row>
    <row r="599" spans="1:9" ht="14.25">
      <c r="A599" s="410"/>
      <c r="B599" s="410"/>
      <c r="D599" s="425"/>
      <c r="I599" s="416"/>
    </row>
    <row r="600" spans="1:9">
      <c r="A600" s="1244" t="s">
        <v>441</v>
      </c>
      <c r="B600" s="1244"/>
      <c r="C600" s="1244"/>
      <c r="D600" s="1244"/>
      <c r="E600" s="1244"/>
      <c r="F600" s="1244"/>
      <c r="G600" s="1244"/>
      <c r="H600" s="945"/>
      <c r="I600" s="1139"/>
    </row>
    <row r="601" spans="1:9">
      <c r="I601" s="416"/>
    </row>
    <row r="602" spans="1:9">
      <c r="D602" s="1254" t="s">
        <v>442</v>
      </c>
      <c r="E602" s="1254"/>
      <c r="F602" s="1254"/>
      <c r="I602" s="416"/>
    </row>
    <row r="603" spans="1:9">
      <c r="D603" s="1276" t="s">
        <v>443</v>
      </c>
      <c r="E603" s="1276"/>
      <c r="F603" s="1276"/>
      <c r="I603" s="416"/>
    </row>
    <row r="604" spans="1:9">
      <c r="D604" s="371"/>
      <c r="I604" s="416"/>
    </row>
    <row r="605" spans="1:9" ht="14.25" customHeight="1">
      <c r="A605" s="410"/>
      <c r="B605" s="411" t="s">
        <v>2796</v>
      </c>
      <c r="D605" s="1294" t="s">
        <v>655</v>
      </c>
      <c r="E605" s="1294"/>
      <c r="F605" s="1294"/>
      <c r="I605" s="416" t="s">
        <v>656</v>
      </c>
    </row>
    <row r="606" spans="1:9">
      <c r="D606" s="1294"/>
      <c r="E606" s="1294"/>
      <c r="F606" s="1294"/>
      <c r="I606" s="416"/>
    </row>
    <row r="607" spans="1:9">
      <c r="D607" s="310"/>
      <c r="E607" s="953" t="s">
        <v>657</v>
      </c>
      <c r="F607" s="310"/>
      <c r="I607" s="416"/>
    </row>
    <row r="608" spans="1:9">
      <c r="I608" s="416"/>
    </row>
    <row r="609" spans="1:9">
      <c r="A609" s="1244" t="s">
        <v>445</v>
      </c>
      <c r="B609" s="1244"/>
      <c r="C609" s="1244"/>
      <c r="D609" s="1244"/>
      <c r="E609" s="1244"/>
      <c r="F609" s="1244"/>
      <c r="G609" s="1244"/>
      <c r="H609" s="945"/>
      <c r="I609" s="1139"/>
    </row>
    <row r="610" spans="1:9">
      <c r="A610" s="373"/>
      <c r="B610" s="373"/>
      <c r="I610" s="416"/>
    </row>
    <row r="611" spans="1:9">
      <c r="A611" s="408"/>
      <c r="B611" s="408"/>
      <c r="C611" s="408"/>
      <c r="D611" s="1277" t="s">
        <v>446</v>
      </c>
      <c r="E611" s="1277"/>
      <c r="F611" s="1277"/>
      <c r="I611" s="416"/>
    </row>
    <row r="612" spans="1:9">
      <c r="A612" s="408"/>
      <c r="B612" s="408"/>
      <c r="C612" s="408"/>
      <c r="D612" s="1277"/>
      <c r="E612" s="1277"/>
      <c r="F612" s="1277"/>
      <c r="I612" s="416"/>
    </row>
    <row r="613" spans="1:9">
      <c r="C613" s="409"/>
      <c r="D613" s="1276" t="s">
        <v>447</v>
      </c>
      <c r="E613" s="1276"/>
      <c r="F613" s="1276"/>
      <c r="I613" s="416"/>
    </row>
    <row r="614" spans="1:9">
      <c r="C614" s="409"/>
      <c r="D614" s="371"/>
      <c r="E614" s="371"/>
      <c r="F614" s="371"/>
      <c r="I614" s="416"/>
    </row>
    <row r="615" spans="1:9" ht="12.75" customHeight="1">
      <c r="A615" s="416"/>
      <c r="B615" s="411" t="s">
        <v>2797</v>
      </c>
      <c r="D615" s="1253" t="s">
        <v>449</v>
      </c>
      <c r="E615" s="1253"/>
      <c r="F615" s="1253"/>
      <c r="I615" s="416" t="s">
        <v>658</v>
      </c>
    </row>
    <row r="616" spans="1:9">
      <c r="D616" s="1253"/>
      <c r="E616" s="1253"/>
      <c r="F616" s="1253"/>
      <c r="I616" s="416"/>
    </row>
    <row r="617" spans="1:9">
      <c r="I617" s="416"/>
    </row>
    <row r="618" spans="1:9">
      <c r="B618" s="411" t="s">
        <v>2796</v>
      </c>
      <c r="D618" s="1253" t="s">
        <v>450</v>
      </c>
      <c r="E618" s="1253"/>
      <c r="F618" s="1253"/>
      <c r="I618" s="416" t="s">
        <v>659</v>
      </c>
    </row>
    <row r="619" spans="1:9">
      <c r="C619" s="426"/>
      <c r="D619" s="1253"/>
      <c r="E619" s="1253"/>
      <c r="F619" s="1253"/>
      <c r="I619" s="416"/>
    </row>
    <row r="620" spans="1:9">
      <c r="C620" s="426"/>
      <c r="I620" s="416"/>
    </row>
    <row r="621" spans="1:9">
      <c r="B621" s="411" t="s">
        <v>2796</v>
      </c>
      <c r="C621" s="426"/>
      <c r="D621" s="1253" t="s">
        <v>451</v>
      </c>
      <c r="E621" s="1253"/>
      <c r="F621" s="1253"/>
      <c r="I621" s="416" t="s">
        <v>660</v>
      </c>
    </row>
    <row r="622" spans="1:9">
      <c r="C622" s="426"/>
      <c r="D622" s="1253"/>
      <c r="E622" s="1253"/>
      <c r="F622" s="1253"/>
      <c r="I622" s="426" t="s">
        <v>661</v>
      </c>
    </row>
    <row r="623" spans="1:9">
      <c r="C623" s="426"/>
      <c r="I623" s="416"/>
    </row>
    <row r="624" spans="1:9">
      <c r="A624" s="1244" t="s">
        <v>452</v>
      </c>
      <c r="B624" s="1244"/>
      <c r="C624" s="1244"/>
      <c r="D624" s="1244"/>
      <c r="E624" s="1244"/>
      <c r="F624" s="1244"/>
      <c r="G624" s="1244"/>
      <c r="H624" s="945"/>
      <c r="I624" s="1139"/>
    </row>
    <row r="625" spans="1:9">
      <c r="A625" s="408"/>
      <c r="B625" s="408"/>
      <c r="C625" s="408"/>
      <c r="I625" s="416"/>
    </row>
    <row r="626" spans="1:9">
      <c r="C626" s="416"/>
      <c r="D626" s="1254" t="s">
        <v>453</v>
      </c>
      <c r="E626" s="1254"/>
      <c r="F626" s="1254"/>
      <c r="I626" s="416"/>
    </row>
    <row r="627" spans="1:9">
      <c r="A627" s="416"/>
      <c r="B627" s="416"/>
      <c r="D627" s="329"/>
      <c r="I627" s="416"/>
    </row>
    <row r="628" spans="1:9" ht="14.25" customHeight="1">
      <c r="A628" s="410"/>
      <c r="B628" s="411" t="s">
        <v>2796</v>
      </c>
      <c r="D628" s="1294" t="s">
        <v>662</v>
      </c>
      <c r="E628" s="1294"/>
      <c r="F628" s="1294"/>
      <c r="I628" s="416" t="s">
        <v>663</v>
      </c>
    </row>
    <row r="629" spans="1:9">
      <c r="D629" s="1294"/>
      <c r="E629" s="1294"/>
      <c r="F629" s="1294"/>
      <c r="I629" s="416"/>
    </row>
    <row r="630" spans="1:9">
      <c r="D630" s="310"/>
      <c r="E630" s="953" t="s">
        <v>664</v>
      </c>
      <c r="F630" s="310"/>
      <c r="I630" s="416"/>
    </row>
    <row r="631" spans="1:9">
      <c r="D631" s="1255" t="s">
        <v>665</v>
      </c>
      <c r="E631" s="1255"/>
      <c r="F631" s="1255"/>
      <c r="I631" s="416"/>
    </row>
    <row r="632" spans="1:9">
      <c r="D632" s="1255"/>
      <c r="E632" s="1255"/>
      <c r="F632" s="1255"/>
      <c r="I632" s="416"/>
    </row>
    <row r="633" spans="1:9">
      <c r="D633" s="1255"/>
      <c r="E633" s="1255"/>
      <c r="F633" s="1255"/>
      <c r="I633" s="416"/>
    </row>
    <row r="634" spans="1:9">
      <c r="D634" s="372"/>
      <c r="E634" s="372"/>
      <c r="F634" s="372"/>
      <c r="I634" s="416"/>
    </row>
    <row r="635" spans="1:9" ht="14.25">
      <c r="A635" s="410"/>
      <c r="B635" s="411" t="s">
        <v>2797</v>
      </c>
      <c r="D635" s="1255" t="s">
        <v>455</v>
      </c>
      <c r="E635" s="1255"/>
      <c r="F635" s="1255"/>
      <c r="I635" s="416" t="s">
        <v>666</v>
      </c>
    </row>
    <row r="636" spans="1:9">
      <c r="A636" s="413"/>
      <c r="B636" s="413"/>
      <c r="C636" s="413"/>
      <c r="D636" s="1255"/>
      <c r="E636" s="1255"/>
      <c r="F636" s="1255"/>
      <c r="I636" s="416"/>
    </row>
    <row r="637" spans="1:9">
      <c r="A637" s="413"/>
      <c r="B637" s="413"/>
      <c r="C637" s="413"/>
      <c r="D637" s="373"/>
      <c r="E637" s="373"/>
      <c r="F637" s="373"/>
      <c r="I637" s="416"/>
    </row>
    <row r="638" spans="1:9" ht="14.25">
      <c r="A638" s="410"/>
      <c r="B638" s="411" t="s">
        <v>2797</v>
      </c>
      <c r="C638" s="413"/>
      <c r="D638" s="1255" t="s">
        <v>667</v>
      </c>
      <c r="E638" s="1255"/>
      <c r="F638" s="1255"/>
      <c r="I638" s="416" t="s">
        <v>668</v>
      </c>
    </row>
    <row r="639" spans="1:9" ht="14.25">
      <c r="A639" s="410"/>
      <c r="B639" s="410"/>
      <c r="C639" s="413"/>
      <c r="D639" s="1255"/>
      <c r="E639" s="1255"/>
      <c r="F639" s="1255"/>
      <c r="I639" s="416"/>
    </row>
    <row r="640" spans="1:9" ht="14.25">
      <c r="A640" s="410"/>
      <c r="B640" s="410"/>
      <c r="C640" s="413"/>
      <c r="D640" s="1255"/>
      <c r="E640" s="1255"/>
      <c r="F640" s="1255"/>
      <c r="I640" s="416"/>
    </row>
    <row r="641" spans="1:9">
      <c r="A641" s="413"/>
      <c r="B641" s="411" t="s">
        <v>2797</v>
      </c>
      <c r="C641" s="413"/>
      <c r="D641" s="1256" t="s">
        <v>457</v>
      </c>
      <c r="E641" s="1256"/>
      <c r="F641" s="1256"/>
      <c r="I641" s="416" t="s">
        <v>668</v>
      </c>
    </row>
    <row r="642" spans="1:9">
      <c r="A642" s="413"/>
      <c r="B642" s="413"/>
      <c r="C642" s="413"/>
      <c r="D642" s="373"/>
      <c r="E642" s="373"/>
      <c r="F642" s="373"/>
      <c r="I642" s="416"/>
    </row>
    <row r="643" spans="1:9">
      <c r="A643" s="1244" t="s">
        <v>458</v>
      </c>
      <c r="B643" s="1244"/>
      <c r="C643" s="1244"/>
      <c r="D643" s="1244"/>
      <c r="E643" s="1244"/>
      <c r="F643" s="1244"/>
      <c r="G643" s="1244"/>
      <c r="H643" s="945"/>
      <c r="I643" s="1139"/>
    </row>
    <row r="644" spans="1:9">
      <c r="A644" s="373"/>
      <c r="B644" s="373"/>
      <c r="C644" s="413"/>
      <c r="D644" s="373"/>
      <c r="E644" s="373"/>
      <c r="F644" s="373"/>
      <c r="I644" s="416"/>
    </row>
    <row r="645" spans="1:9">
      <c r="C645" s="408"/>
      <c r="D645" s="1254" t="s">
        <v>459</v>
      </c>
      <c r="E645" s="1254"/>
      <c r="F645" s="1254"/>
      <c r="I645" s="416"/>
    </row>
    <row r="646" spans="1:9">
      <c r="A646" s="409"/>
      <c r="B646" s="409"/>
      <c r="C646" s="409"/>
      <c r="D646" s="1256" t="s">
        <v>460</v>
      </c>
      <c r="E646" s="1256"/>
      <c r="F646" s="1256"/>
      <c r="I646" s="416"/>
    </row>
    <row r="647" spans="1:9">
      <c r="A647" s="409"/>
      <c r="B647" s="409"/>
      <c r="C647" s="409"/>
      <c r="D647" s="373"/>
      <c r="E647" s="373"/>
      <c r="F647" s="373"/>
      <c r="I647" s="416"/>
    </row>
    <row r="648" spans="1:9" ht="12.75" customHeight="1">
      <c r="B648" s="411" t="s">
        <v>2797</v>
      </c>
      <c r="C648" s="413"/>
      <c r="D648" s="1255" t="s">
        <v>669</v>
      </c>
      <c r="E648" s="1255"/>
      <c r="F648" s="1255"/>
      <c r="I648" s="416" t="s">
        <v>670</v>
      </c>
    </row>
    <row r="649" spans="1:9">
      <c r="D649" s="1255"/>
      <c r="E649" s="1255"/>
      <c r="F649" s="1255"/>
      <c r="I649" s="416"/>
    </row>
    <row r="650" spans="1:9">
      <c r="D650" s="1255"/>
      <c r="E650" s="1255"/>
      <c r="F650" s="1255"/>
      <c r="I650" s="416"/>
    </row>
    <row r="651" spans="1:9">
      <c r="D651" s="1255"/>
      <c r="E651" s="1255"/>
      <c r="F651" s="1255"/>
      <c r="I651" s="416"/>
    </row>
    <row r="652" spans="1:9" ht="14.45" customHeight="1">
      <c r="A652" s="410"/>
      <c r="B652" s="410"/>
      <c r="C652" s="413"/>
      <c r="D652" s="310"/>
      <c r="E652" s="310"/>
      <c r="F652" s="310"/>
      <c r="I652" s="416"/>
    </row>
    <row r="653" spans="1:9" ht="12.75" customHeight="1">
      <c r="A653" s="409"/>
      <c r="B653" s="411" t="s">
        <v>2796</v>
      </c>
      <c r="C653" s="413"/>
      <c r="D653" s="1255" t="s">
        <v>671</v>
      </c>
      <c r="E653" s="1255"/>
      <c r="F653" s="1255"/>
      <c r="I653" s="416" t="s">
        <v>670</v>
      </c>
    </row>
    <row r="654" spans="1:9" ht="14.25">
      <c r="A654" s="409"/>
      <c r="B654" s="410"/>
      <c r="C654" s="413"/>
      <c r="D654" s="1255"/>
      <c r="E654" s="1255"/>
      <c r="F654" s="1255"/>
      <c r="I654" s="416"/>
    </row>
    <row r="655" spans="1:9" ht="14.25">
      <c r="A655" s="409"/>
      <c r="B655" s="410"/>
      <c r="C655" s="413"/>
      <c r="D655" s="1255"/>
      <c r="E655" s="1255"/>
      <c r="F655" s="1255"/>
      <c r="I655" s="416"/>
    </row>
    <row r="656" spans="1:9" ht="14.25">
      <c r="A656" s="409"/>
      <c r="B656" s="410"/>
      <c r="C656" s="413"/>
      <c r="D656" s="1255"/>
      <c r="E656" s="1255"/>
      <c r="F656" s="1255"/>
      <c r="I656" s="416"/>
    </row>
    <row r="657" spans="1:9" ht="14.25">
      <c r="A657" s="409"/>
      <c r="B657" s="410"/>
      <c r="C657" s="413"/>
      <c r="D657" s="1255"/>
      <c r="E657" s="1255"/>
      <c r="F657" s="1255"/>
      <c r="I657" s="416"/>
    </row>
    <row r="658" spans="1:9" ht="14.25" customHeight="1">
      <c r="A658" s="409"/>
      <c r="B658" s="410"/>
      <c r="C658" s="413"/>
      <c r="F658" s="311"/>
      <c r="I658" s="416"/>
    </row>
    <row r="659" spans="1:9" ht="12.75" customHeight="1">
      <c r="A659" s="409"/>
      <c r="B659" s="411" t="s">
        <v>2797</v>
      </c>
      <c r="C659" s="413"/>
      <c r="D659" s="1255" t="s">
        <v>672</v>
      </c>
      <c r="E659" s="1255"/>
      <c r="F659" s="1255"/>
      <c r="I659" s="416" t="s">
        <v>670</v>
      </c>
    </row>
    <row r="660" spans="1:9" ht="14.25">
      <c r="A660" s="409"/>
      <c r="B660" s="410"/>
      <c r="C660" s="413"/>
      <c r="D660" s="1255"/>
      <c r="E660" s="1255"/>
      <c r="F660" s="1255"/>
      <c r="I660" s="416"/>
    </row>
    <row r="661" spans="1:9" ht="14.25">
      <c r="A661" s="410"/>
      <c r="B661" s="410"/>
      <c r="C661" s="413"/>
      <c r="D661" s="1255"/>
      <c r="E661" s="1255"/>
      <c r="F661" s="1255"/>
      <c r="I661" s="416"/>
    </row>
    <row r="662" spans="1:9" ht="14.25">
      <c r="A662" s="410"/>
      <c r="B662" s="410"/>
      <c r="C662" s="413"/>
      <c r="D662" s="1255"/>
      <c r="E662" s="1255"/>
      <c r="F662" s="1255"/>
      <c r="I662" s="416"/>
    </row>
    <row r="663" spans="1:9" ht="14.25">
      <c r="A663" s="410"/>
      <c r="B663" s="410"/>
      <c r="C663" s="413"/>
      <c r="D663" s="372"/>
      <c r="E663" s="372"/>
      <c r="F663" s="372"/>
      <c r="I663" s="416"/>
    </row>
    <row r="664" spans="1:9" ht="12.75" customHeight="1">
      <c r="A664" s="409"/>
      <c r="B664" s="411" t="s">
        <v>2797</v>
      </c>
      <c r="C664" s="413"/>
      <c r="D664" s="1255" t="s">
        <v>673</v>
      </c>
      <c r="E664" s="1255"/>
      <c r="F664" s="1255"/>
      <c r="I664" s="416" t="s">
        <v>670</v>
      </c>
    </row>
    <row r="665" spans="1:9" ht="12.75" customHeight="1">
      <c r="A665" s="409"/>
      <c r="B665" s="410"/>
      <c r="C665" s="413"/>
      <c r="D665" s="1255"/>
      <c r="E665" s="1255"/>
      <c r="F665" s="1255"/>
      <c r="I665" s="416"/>
    </row>
    <row r="666" spans="1:9" ht="12.75" customHeight="1">
      <c r="A666" s="409"/>
      <c r="B666" s="410"/>
      <c r="C666" s="413"/>
      <c r="D666" s="1255"/>
      <c r="E666" s="1255"/>
      <c r="F666" s="1255"/>
      <c r="I666" s="416"/>
    </row>
    <row r="667" spans="1:9" ht="12.75" customHeight="1">
      <c r="A667" s="409"/>
      <c r="B667" s="410"/>
      <c r="C667" s="413"/>
      <c r="D667" s="1255"/>
      <c r="E667" s="1255"/>
      <c r="F667" s="1255"/>
      <c r="I667" s="416"/>
    </row>
    <row r="668" spans="1:9" ht="12.75" customHeight="1">
      <c r="A668" s="409"/>
      <c r="B668" s="410"/>
      <c r="C668" s="413"/>
      <c r="D668" s="1255"/>
      <c r="E668" s="1255"/>
      <c r="F668" s="1255"/>
      <c r="I668" s="416"/>
    </row>
    <row r="669" spans="1:9" ht="12.75" customHeight="1">
      <c r="A669" s="409"/>
      <c r="B669" s="410"/>
      <c r="C669" s="413"/>
      <c r="D669" s="1255"/>
      <c r="E669" s="1255"/>
      <c r="F669" s="1255"/>
      <c r="I669" s="416"/>
    </row>
    <row r="670" spans="1:9" ht="12.75" customHeight="1">
      <c r="A670" s="409"/>
      <c r="B670" s="410"/>
      <c r="C670" s="413"/>
      <c r="D670" s="1255"/>
      <c r="E670" s="1255"/>
      <c r="F670" s="1255"/>
      <c r="I670" s="416"/>
    </row>
    <row r="671" spans="1:9" ht="12.75" customHeight="1">
      <c r="A671" s="409"/>
      <c r="B671" s="410"/>
      <c r="C671" s="413"/>
      <c r="D671" s="1255"/>
      <c r="E671" s="1255"/>
      <c r="F671" s="1255"/>
      <c r="I671" s="416"/>
    </row>
    <row r="672" spans="1:9" ht="12.75" customHeight="1">
      <c r="A672" s="409"/>
      <c r="B672" s="410"/>
      <c r="C672" s="413"/>
      <c r="D672" s="1255"/>
      <c r="E672" s="1255"/>
      <c r="F672" s="1255"/>
      <c r="I672" s="416"/>
    </row>
    <row r="673" spans="1:11">
      <c r="A673" s="413"/>
      <c r="B673" s="413"/>
      <c r="C673" s="413"/>
      <c r="D673" s="373"/>
      <c r="E673" s="373"/>
      <c r="F673" s="373"/>
      <c r="I673" s="416"/>
    </row>
    <row r="674" spans="1:11">
      <c r="A674" s="1244" t="s">
        <v>465</v>
      </c>
      <c r="B674" s="1244"/>
      <c r="C674" s="1244"/>
      <c r="D674" s="1244"/>
      <c r="E674" s="1244"/>
      <c r="F674" s="1244"/>
      <c r="G674" s="1244"/>
      <c r="H674" s="947"/>
      <c r="I674" s="1143"/>
      <c r="J674" s="427"/>
      <c r="K674" s="427"/>
    </row>
    <row r="675" spans="1:11">
      <c r="A675" s="375"/>
      <c r="B675" s="375"/>
      <c r="C675" s="375"/>
      <c r="D675" s="375"/>
      <c r="E675" s="375"/>
      <c r="F675" s="375"/>
      <c r="G675" s="375"/>
      <c r="H675" s="427"/>
      <c r="I675" s="409"/>
      <c r="J675" s="427"/>
      <c r="K675" s="427"/>
    </row>
    <row r="676" spans="1:11">
      <c r="C676" s="408"/>
      <c r="D676" s="1254" t="s">
        <v>466</v>
      </c>
      <c r="E676" s="1254"/>
      <c r="F676" s="1254"/>
      <c r="H676" s="427"/>
      <c r="I676" s="409"/>
      <c r="J676" s="427"/>
      <c r="K676" s="427"/>
    </row>
    <row r="677" spans="1:11">
      <c r="A677" s="408"/>
      <c r="B677" s="408"/>
      <c r="C677" s="408"/>
      <c r="D677" s="1254" t="s">
        <v>467</v>
      </c>
      <c r="E677" s="1254"/>
      <c r="F677" s="1254"/>
      <c r="H677" s="427"/>
      <c r="I677" s="409"/>
      <c r="J677" s="427"/>
      <c r="K677" s="427"/>
    </row>
    <row r="678" spans="1:11">
      <c r="A678" s="409"/>
      <c r="B678" s="409"/>
      <c r="C678" s="409"/>
      <c r="D678" s="1256" t="s">
        <v>468</v>
      </c>
      <c r="E678" s="1256"/>
      <c r="F678" s="1256"/>
      <c r="H678" s="427"/>
      <c r="I678" s="409"/>
      <c r="J678" s="427"/>
      <c r="K678" s="427"/>
    </row>
    <row r="679" spans="1:11">
      <c r="A679" s="409"/>
      <c r="B679" s="409"/>
      <c r="C679" s="409"/>
      <c r="H679" s="427"/>
      <c r="I679" s="409"/>
      <c r="J679" s="427"/>
      <c r="K679" s="427"/>
    </row>
    <row r="680" spans="1:11" ht="14.25">
      <c r="A680" s="410"/>
      <c r="B680" s="411" t="s">
        <v>2797</v>
      </c>
      <c r="C680" s="409"/>
      <c r="D680" s="1256" t="s">
        <v>469</v>
      </c>
      <c r="E680" s="1256"/>
      <c r="F680" s="1256"/>
      <c r="H680" s="427"/>
      <c r="I680" s="409" t="s">
        <v>674</v>
      </c>
      <c r="J680" s="427"/>
      <c r="K680" s="427"/>
    </row>
    <row r="681" spans="1:11">
      <c r="A681" s="409"/>
      <c r="B681" s="409"/>
      <c r="C681" s="409"/>
      <c r="D681" s="1256" t="s">
        <v>470</v>
      </c>
      <c r="E681" s="1256"/>
      <c r="F681" s="1256"/>
      <c r="H681" s="427"/>
      <c r="I681" s="409"/>
      <c r="J681" s="427"/>
      <c r="K681" s="427"/>
    </row>
    <row r="682" spans="1:11" ht="12.75" customHeight="1">
      <c r="A682" s="409"/>
      <c r="B682" s="409"/>
      <c r="C682" s="409"/>
      <c r="E682" s="953" t="s">
        <v>675</v>
      </c>
      <c r="F682" s="345"/>
      <c r="H682" s="427"/>
      <c r="I682" s="409"/>
      <c r="J682" s="427"/>
      <c r="K682" s="427"/>
    </row>
    <row r="683" spans="1:11">
      <c r="A683" s="409"/>
      <c r="B683" s="409"/>
      <c r="C683" s="409"/>
      <c r="E683" s="427" t="s">
        <v>676</v>
      </c>
      <c r="F683" s="345"/>
      <c r="I683" s="409"/>
      <c r="J683" s="427"/>
      <c r="K683" s="427"/>
    </row>
    <row r="684" spans="1:11">
      <c r="A684" s="409"/>
      <c r="B684" s="409"/>
      <c r="C684" s="409"/>
      <c r="D684" s="428"/>
      <c r="E684" s="373"/>
      <c r="H684" s="427"/>
      <c r="I684" s="409"/>
      <c r="J684" s="427"/>
      <c r="K684" s="427"/>
    </row>
    <row r="685" spans="1:11" ht="14.25">
      <c r="A685" s="410"/>
      <c r="B685" s="411" t="s">
        <v>2797</v>
      </c>
      <c r="C685" s="409"/>
      <c r="D685" s="1255" t="s">
        <v>677</v>
      </c>
      <c r="E685" s="1255"/>
      <c r="F685" s="1255"/>
      <c r="H685" s="427"/>
      <c r="I685" s="409" t="s">
        <v>678</v>
      </c>
      <c r="J685" s="427"/>
      <c r="K685" s="427"/>
    </row>
    <row r="686" spans="1:11">
      <c r="A686" s="416"/>
      <c r="B686" s="416"/>
      <c r="C686" s="409"/>
      <c r="D686" s="1255"/>
      <c r="E686" s="1255"/>
      <c r="F686" s="1255"/>
      <c r="H686" s="427"/>
      <c r="I686" s="409"/>
      <c r="J686" s="427"/>
      <c r="K686" s="427"/>
    </row>
    <row r="687" spans="1:11">
      <c r="A687" s="409"/>
      <c r="B687" s="409"/>
      <c r="C687" s="409"/>
      <c r="D687" s="1255"/>
      <c r="E687" s="1255"/>
      <c r="F687" s="1255"/>
      <c r="H687" s="427"/>
      <c r="I687" s="409"/>
      <c r="J687" s="427"/>
      <c r="K687" s="427"/>
    </row>
    <row r="688" spans="1:11">
      <c r="A688" s="409"/>
      <c r="B688" s="409"/>
      <c r="C688" s="409"/>
      <c r="H688" s="427"/>
      <c r="I688" s="409" t="s">
        <v>679</v>
      </c>
      <c r="J688" s="427"/>
      <c r="K688" s="427"/>
    </row>
    <row r="689" spans="1:11" ht="14.25">
      <c r="A689" s="410"/>
      <c r="B689" s="411" t="s">
        <v>2796</v>
      </c>
      <c r="C689" s="409"/>
      <c r="D689" s="1256" t="s">
        <v>473</v>
      </c>
      <c r="E689" s="1256"/>
      <c r="F689" s="1256"/>
      <c r="H689" s="427"/>
      <c r="I689" s="409"/>
      <c r="J689" s="427"/>
      <c r="K689" s="427"/>
    </row>
    <row r="690" spans="1:11" ht="14.25">
      <c r="A690" s="410"/>
      <c r="B690" s="410"/>
      <c r="C690" s="409"/>
      <c r="D690" s="1256" t="s">
        <v>470</v>
      </c>
      <c r="E690" s="1256"/>
      <c r="F690" s="1256"/>
      <c r="H690" s="427"/>
      <c r="I690" s="409"/>
      <c r="J690" s="427"/>
      <c r="K690" s="427"/>
    </row>
    <row r="691" spans="1:11">
      <c r="A691" s="409"/>
      <c r="B691" s="409"/>
      <c r="C691" s="409"/>
      <c r="E691" s="953" t="s">
        <v>680</v>
      </c>
      <c r="F691" s="329"/>
      <c r="H691" s="427"/>
      <c r="I691" s="409"/>
      <c r="J691" s="427"/>
      <c r="K691" s="427"/>
    </row>
    <row r="692" spans="1:11">
      <c r="A692" s="409"/>
      <c r="B692" s="409"/>
      <c r="C692" s="409"/>
      <c r="D692" s="329"/>
      <c r="H692" s="427"/>
      <c r="I692" s="409"/>
      <c r="J692" s="427"/>
      <c r="K692" s="427"/>
    </row>
    <row r="693" spans="1:11" ht="14.25">
      <c r="A693" s="410"/>
      <c r="B693" s="411" t="s">
        <v>2796</v>
      </c>
      <c r="C693" s="409"/>
      <c r="D693" s="1255" t="s">
        <v>475</v>
      </c>
      <c r="E693" s="1255"/>
      <c r="F693" s="1255"/>
      <c r="H693" s="427"/>
      <c r="I693" s="409" t="s">
        <v>681</v>
      </c>
      <c r="J693" s="427"/>
      <c r="K693" s="427"/>
    </row>
    <row r="694" spans="1:11">
      <c r="A694" s="409"/>
      <c r="B694" s="409"/>
      <c r="C694" s="409"/>
      <c r="D694" s="1255"/>
      <c r="E694" s="1255"/>
      <c r="F694" s="1255"/>
      <c r="H694" s="427"/>
      <c r="I694" s="409"/>
      <c r="J694" s="427"/>
      <c r="K694" s="427"/>
    </row>
    <row r="695" spans="1:11">
      <c r="A695" s="409"/>
      <c r="B695" s="409"/>
      <c r="C695" s="409"/>
      <c r="D695" s="1255"/>
      <c r="E695" s="1255"/>
      <c r="F695" s="1255"/>
      <c r="H695" s="427"/>
      <c r="I695" s="409"/>
      <c r="J695" s="427"/>
      <c r="K695" s="427"/>
    </row>
    <row r="696" spans="1:11">
      <c r="A696" s="409"/>
      <c r="B696" s="409"/>
      <c r="C696" s="409"/>
      <c r="D696" s="1255"/>
      <c r="E696" s="1255"/>
      <c r="F696" s="1255"/>
      <c r="H696" s="427"/>
      <c r="I696" s="409"/>
      <c r="J696" s="427"/>
      <c r="K696" s="427"/>
    </row>
    <row r="697" spans="1:11">
      <c r="A697" s="409"/>
      <c r="B697" s="409"/>
      <c r="C697" s="409"/>
      <c r="D697" s="1255"/>
      <c r="E697" s="1255"/>
      <c r="F697" s="1255"/>
      <c r="H697" s="427"/>
      <c r="I697" s="409"/>
      <c r="J697" s="427"/>
      <c r="K697" s="427"/>
    </row>
    <row r="698" spans="1:11">
      <c r="A698" s="409"/>
      <c r="B698" s="409"/>
      <c r="C698" s="409"/>
      <c r="D698" s="1255"/>
      <c r="E698" s="1255"/>
      <c r="F698" s="1255"/>
      <c r="H698" s="427"/>
      <c r="I698" s="409"/>
      <c r="J698" s="427"/>
      <c r="K698" s="427"/>
    </row>
    <row r="699" spans="1:11">
      <c r="A699" s="409"/>
      <c r="B699" s="409"/>
      <c r="C699" s="409"/>
      <c r="D699" s="372"/>
      <c r="E699" s="372"/>
      <c r="F699" s="372"/>
      <c r="H699" s="427"/>
      <c r="I699" s="409"/>
      <c r="J699" s="427"/>
      <c r="K699" s="427"/>
    </row>
    <row r="700" spans="1:11">
      <c r="A700" s="409"/>
      <c r="B700" s="411" t="s">
        <v>2797</v>
      </c>
      <c r="C700" s="409"/>
      <c r="D700" s="1255" t="s">
        <v>682</v>
      </c>
      <c r="E700" s="1255"/>
      <c r="F700" s="1255"/>
      <c r="H700" s="427"/>
      <c r="I700" s="409" t="s">
        <v>681</v>
      </c>
      <c r="J700" s="427"/>
      <c r="K700" s="427"/>
    </row>
    <row r="701" spans="1:11">
      <c r="A701" s="409"/>
      <c r="B701" s="409"/>
      <c r="C701" s="409"/>
      <c r="D701" s="1255"/>
      <c r="E701" s="1255"/>
      <c r="F701" s="1255"/>
      <c r="H701" s="427"/>
      <c r="I701" s="409"/>
      <c r="J701" s="427"/>
      <c r="K701" s="427"/>
    </row>
    <row r="702" spans="1:11">
      <c r="A702" s="409"/>
      <c r="B702" s="409"/>
      <c r="C702" s="409"/>
      <c r="D702" s="372"/>
      <c r="E702" s="372"/>
      <c r="F702" s="372"/>
      <c r="H702" s="427"/>
      <c r="I702" s="409"/>
      <c r="J702" s="427"/>
      <c r="K702" s="427"/>
    </row>
    <row r="703" spans="1:11" ht="14.25">
      <c r="A703" s="410"/>
      <c r="B703" s="411" t="s">
        <v>2797</v>
      </c>
      <c r="C703" s="409"/>
      <c r="D703" s="1255" t="s">
        <v>476</v>
      </c>
      <c r="E703" s="1255"/>
      <c r="F703" s="1255"/>
      <c r="H703" s="427"/>
      <c r="I703" s="409" t="s">
        <v>681</v>
      </c>
      <c r="J703" s="427"/>
      <c r="K703" s="427"/>
    </row>
    <row r="704" spans="1:11">
      <c r="A704" s="409"/>
      <c r="B704" s="409"/>
      <c r="C704" s="409"/>
      <c r="D704" s="1255"/>
      <c r="E704" s="1255"/>
      <c r="F704" s="1255"/>
      <c r="H704" s="427"/>
      <c r="I704" s="409"/>
      <c r="J704" s="427"/>
      <c r="K704" s="427"/>
    </row>
    <row r="705" spans="1:11">
      <c r="A705" s="409"/>
      <c r="B705" s="409"/>
      <c r="C705" s="409"/>
      <c r="D705" s="1255"/>
      <c r="E705" s="1255"/>
      <c r="F705" s="1255"/>
      <c r="H705" s="427"/>
      <c r="I705" s="409"/>
      <c r="J705" s="427"/>
      <c r="K705" s="427"/>
    </row>
    <row r="706" spans="1:11" ht="15" customHeight="1">
      <c r="A706" s="409"/>
      <c r="B706" s="409"/>
      <c r="C706" s="409"/>
      <c r="D706" s="1255"/>
      <c r="E706" s="1255"/>
      <c r="F706" s="1255"/>
      <c r="H706" s="427"/>
      <c r="I706" s="409"/>
      <c r="J706" s="427"/>
      <c r="K706" s="427"/>
    </row>
    <row r="707" spans="1:11" ht="15" customHeight="1">
      <c r="A707" s="409"/>
      <c r="B707" s="409"/>
      <c r="C707" s="409"/>
      <c r="D707" s="1255"/>
      <c r="E707" s="1255"/>
      <c r="F707" s="1255"/>
      <c r="H707" s="427"/>
      <c r="I707" s="409"/>
      <c r="J707" s="427"/>
      <c r="K707" s="427"/>
    </row>
    <row r="708" spans="1:11">
      <c r="A708" s="409"/>
      <c r="B708" s="409"/>
      <c r="C708" s="409"/>
      <c r="D708" s="1255"/>
      <c r="E708" s="1255"/>
      <c r="F708" s="1255"/>
      <c r="H708" s="427"/>
      <c r="I708" s="409"/>
      <c r="J708" s="427"/>
      <c r="K708" s="427"/>
    </row>
    <row r="709" spans="1:11">
      <c r="A709" s="409"/>
      <c r="B709" s="409"/>
      <c r="C709" s="409"/>
      <c r="D709" s="1255"/>
      <c r="E709" s="1255"/>
      <c r="F709" s="1255"/>
      <c r="H709" s="427"/>
      <c r="I709" s="409"/>
      <c r="J709" s="427"/>
      <c r="K709" s="427"/>
    </row>
    <row r="710" spans="1:11">
      <c r="A710" s="409"/>
      <c r="B710" s="409"/>
      <c r="C710" s="409"/>
      <c r="D710" s="1255"/>
      <c r="E710" s="1255"/>
      <c r="F710" s="1255"/>
      <c r="H710" s="427"/>
      <c r="I710" s="409"/>
      <c r="J710" s="427"/>
      <c r="K710" s="427"/>
    </row>
    <row r="711" spans="1:11" ht="15" customHeight="1">
      <c r="A711" s="409"/>
      <c r="B711" s="409"/>
      <c r="C711" s="409"/>
      <c r="D711" s="1255"/>
      <c r="E711" s="1255"/>
      <c r="F711" s="1255"/>
      <c r="H711" s="427"/>
      <c r="I711" s="409"/>
      <c r="J711" s="427"/>
      <c r="K711" s="427"/>
    </row>
    <row r="712" spans="1:11">
      <c r="A712" s="409"/>
      <c r="B712" s="409"/>
      <c r="C712" s="409"/>
      <c r="D712" s="1255"/>
      <c r="E712" s="1255"/>
      <c r="F712" s="1255"/>
      <c r="H712" s="427"/>
      <c r="I712" s="409"/>
      <c r="J712" s="427"/>
      <c r="K712" s="427"/>
    </row>
    <row r="713" spans="1:11">
      <c r="A713" s="409"/>
      <c r="B713" s="409"/>
      <c r="C713" s="409"/>
      <c r="D713" s="1255"/>
      <c r="E713" s="1255"/>
      <c r="F713" s="1255"/>
      <c r="H713" s="427"/>
      <c r="I713" s="409"/>
      <c r="J713" s="427"/>
      <c r="K713" s="427"/>
    </row>
    <row r="714" spans="1:11">
      <c r="A714" s="409"/>
      <c r="B714" s="409"/>
      <c r="C714" s="409"/>
      <c r="D714" s="1255"/>
      <c r="E714" s="1255"/>
      <c r="F714" s="1255"/>
      <c r="H714" s="427"/>
      <c r="I714" s="409"/>
      <c r="J714" s="427"/>
      <c r="K714" s="427"/>
    </row>
    <row r="715" spans="1:11">
      <c r="A715" s="409"/>
      <c r="B715" s="409"/>
      <c r="C715" s="409"/>
      <c r="D715" s="1255"/>
      <c r="E715" s="1255"/>
      <c r="F715" s="1255"/>
      <c r="H715" s="427"/>
      <c r="I715" s="409"/>
      <c r="J715" s="427"/>
      <c r="K715" s="427"/>
    </row>
    <row r="716" spans="1:11">
      <c r="A716" s="409"/>
      <c r="B716" s="411" t="s">
        <v>2797</v>
      </c>
      <c r="C716" s="409"/>
      <c r="D716" s="1255" t="s">
        <v>478</v>
      </c>
      <c r="E716" s="1255"/>
      <c r="F716" s="1255"/>
      <c r="H716" s="427"/>
      <c r="I716" s="409" t="s">
        <v>683</v>
      </c>
      <c r="J716" s="427"/>
      <c r="K716" s="427"/>
    </row>
    <row r="717" spans="1:11">
      <c r="A717" s="409"/>
      <c r="B717" s="409"/>
      <c r="C717" s="409"/>
      <c r="D717" s="1255"/>
      <c r="E717" s="1255"/>
      <c r="F717" s="1255"/>
      <c r="H717" s="427"/>
      <c r="I717" s="409"/>
      <c r="J717" s="427"/>
      <c r="K717" s="427"/>
    </row>
    <row r="718" spans="1:11">
      <c r="A718" s="409"/>
      <c r="B718" s="409"/>
      <c r="C718" s="409"/>
      <c r="D718" s="372"/>
      <c r="E718" s="372"/>
      <c r="F718" s="372"/>
      <c r="H718" s="427"/>
      <c r="I718" s="409"/>
      <c r="J718" s="427"/>
      <c r="K718" s="427"/>
    </row>
    <row r="719" spans="1:11">
      <c r="A719" s="409"/>
      <c r="B719" s="411" t="s">
        <v>2797</v>
      </c>
      <c r="C719" s="409"/>
      <c r="D719" s="1255" t="s">
        <v>480</v>
      </c>
      <c r="E719" s="1255"/>
      <c r="F719" s="1255"/>
      <c r="H719" s="427"/>
      <c r="I719" s="409" t="s">
        <v>683</v>
      </c>
      <c r="J719" s="427"/>
      <c r="K719" s="427"/>
    </row>
    <row r="720" spans="1:11">
      <c r="A720" s="409"/>
      <c r="B720" s="409"/>
      <c r="C720" s="409"/>
      <c r="D720" s="1255"/>
      <c r="E720" s="1255"/>
      <c r="F720" s="1255"/>
      <c r="H720" s="427"/>
      <c r="I720" s="409"/>
      <c r="J720" s="427"/>
      <c r="K720" s="427"/>
    </row>
    <row r="721" spans="1:11">
      <c r="A721" s="409"/>
      <c r="B721" s="409"/>
      <c r="C721" s="409"/>
      <c r="D721" s="1255"/>
      <c r="E721" s="1255"/>
      <c r="F721" s="1255"/>
      <c r="H721" s="427"/>
      <c r="I721" s="409"/>
      <c r="J721" s="427"/>
      <c r="K721" s="427"/>
    </row>
    <row r="722" spans="1:11">
      <c r="A722" s="409"/>
      <c r="B722" s="409"/>
      <c r="C722" s="409"/>
      <c r="H722" s="427"/>
      <c r="I722" s="409"/>
      <c r="J722" s="427"/>
      <c r="K722" s="427"/>
    </row>
    <row r="723" spans="1:11">
      <c r="A723" s="409"/>
      <c r="B723" s="411" t="s">
        <v>2797</v>
      </c>
      <c r="C723" s="409"/>
      <c r="D723" s="1255" t="s">
        <v>481</v>
      </c>
      <c r="E723" s="1255"/>
      <c r="F723" s="1255"/>
      <c r="H723" s="427"/>
      <c r="I723" s="409" t="s">
        <v>683</v>
      </c>
      <c r="J723" s="427"/>
      <c r="K723" s="427"/>
    </row>
    <row r="724" spans="1:11">
      <c r="A724" s="409"/>
      <c r="B724" s="409"/>
      <c r="C724" s="409"/>
      <c r="D724" s="1255"/>
      <c r="E724" s="1255"/>
      <c r="F724" s="1255"/>
      <c r="H724" s="427"/>
      <c r="I724" s="409"/>
      <c r="J724" s="427"/>
      <c r="K724" s="427"/>
    </row>
    <row r="725" spans="1:11">
      <c r="A725" s="409"/>
      <c r="B725" s="409"/>
      <c r="C725" s="409"/>
      <c r="D725" s="1255"/>
      <c r="E725" s="1255"/>
      <c r="F725" s="1255"/>
      <c r="H725" s="427"/>
      <c r="I725" s="409"/>
      <c r="J725" s="427"/>
      <c r="K725" s="427"/>
    </row>
    <row r="726" spans="1:11">
      <c r="A726" s="409"/>
      <c r="B726" s="409"/>
      <c r="C726" s="409"/>
      <c r="H726" s="427"/>
      <c r="I726" s="409"/>
      <c r="J726" s="427"/>
      <c r="K726" s="427"/>
    </row>
    <row r="727" spans="1:11" ht="14.25">
      <c r="A727" s="410"/>
      <c r="B727" s="411" t="s">
        <v>2797</v>
      </c>
      <c r="C727" s="409"/>
      <c r="D727" s="1255" t="s">
        <v>482</v>
      </c>
      <c r="E727" s="1255"/>
      <c r="F727" s="1255"/>
      <c r="H727" s="427"/>
      <c r="I727" s="409" t="s">
        <v>684</v>
      </c>
      <c r="J727" s="427"/>
      <c r="K727" s="427"/>
    </row>
    <row r="728" spans="1:11">
      <c r="A728" s="409"/>
      <c r="B728" s="409"/>
      <c r="C728" s="409"/>
      <c r="D728" s="1255"/>
      <c r="E728" s="1255"/>
      <c r="F728" s="1255"/>
      <c r="H728" s="427"/>
      <c r="I728" s="409"/>
      <c r="J728" s="427"/>
      <c r="K728" s="427"/>
    </row>
    <row r="729" spans="1:11">
      <c r="A729" s="409"/>
      <c r="B729" s="409"/>
      <c r="C729" s="409"/>
      <c r="D729" s="1255"/>
      <c r="E729" s="1255"/>
      <c r="F729" s="1255"/>
      <c r="H729" s="427"/>
      <c r="I729" s="409"/>
      <c r="J729" s="427"/>
      <c r="K729" s="427"/>
    </row>
    <row r="730" spans="1:11">
      <c r="A730" s="409"/>
      <c r="B730" s="409"/>
      <c r="C730" s="409"/>
      <c r="D730" s="1255"/>
      <c r="E730" s="1255"/>
      <c r="F730" s="1255"/>
      <c r="H730" s="427"/>
      <c r="I730" s="409"/>
      <c r="J730" s="427"/>
      <c r="K730" s="427"/>
    </row>
    <row r="731" spans="1:11">
      <c r="A731" s="409"/>
      <c r="B731" s="409"/>
      <c r="C731" s="409"/>
      <c r="D731" s="418"/>
      <c r="H731" s="427"/>
      <c r="I731" s="409"/>
      <c r="J731" s="427"/>
      <c r="K731" s="427"/>
    </row>
    <row r="732" spans="1:11" ht="14.25">
      <c r="A732" s="410"/>
      <c r="B732" s="411" t="s">
        <v>2797</v>
      </c>
      <c r="C732" s="409"/>
      <c r="D732" s="1255" t="s">
        <v>685</v>
      </c>
      <c r="E732" s="1255"/>
      <c r="F732" s="1255"/>
      <c r="H732" s="427"/>
      <c r="I732" s="409" t="s">
        <v>686</v>
      </c>
      <c r="J732" s="427"/>
      <c r="K732" s="427"/>
    </row>
    <row r="733" spans="1:11">
      <c r="A733" s="409"/>
      <c r="B733" s="409"/>
      <c r="C733" s="409"/>
      <c r="D733" s="1255"/>
      <c r="E733" s="1255"/>
      <c r="F733" s="1255"/>
      <c r="H733" s="427"/>
      <c r="I733" s="409"/>
      <c r="J733" s="427"/>
      <c r="K733" s="427"/>
    </row>
    <row r="734" spans="1:11">
      <c r="A734" s="409"/>
      <c r="B734" s="409"/>
      <c r="C734" s="409"/>
      <c r="D734" s="1255"/>
      <c r="E734" s="1255"/>
      <c r="F734" s="1255"/>
      <c r="H734" s="427"/>
      <c r="I734" s="409"/>
      <c r="J734" s="427"/>
      <c r="K734" s="427"/>
    </row>
    <row r="735" spans="1:11">
      <c r="A735" s="409"/>
      <c r="B735" s="409"/>
      <c r="C735" s="409"/>
      <c r="D735" s="1255"/>
      <c r="E735" s="1255"/>
      <c r="F735" s="1255"/>
      <c r="H735" s="427"/>
      <c r="I735" s="409"/>
      <c r="J735" s="427"/>
      <c r="K735" s="427"/>
    </row>
    <row r="736" spans="1:11">
      <c r="A736" s="409"/>
      <c r="B736" s="409"/>
      <c r="C736" s="409"/>
      <c r="D736" s="1255"/>
      <c r="E736" s="1255"/>
      <c r="F736" s="1255"/>
      <c r="H736" s="427"/>
      <c r="I736" s="409"/>
      <c r="J736" s="427"/>
      <c r="K736" s="427"/>
    </row>
    <row r="737" spans="1:11">
      <c r="A737" s="409"/>
      <c r="B737" s="409"/>
      <c r="C737" s="409"/>
      <c r="D737" s="1255"/>
      <c r="E737" s="1255"/>
      <c r="F737" s="1255"/>
      <c r="H737" s="427"/>
      <c r="I737" s="409"/>
      <c r="J737" s="427"/>
      <c r="K737" s="427"/>
    </row>
    <row r="738" spans="1:11">
      <c r="A738" s="409"/>
      <c r="B738" s="409"/>
      <c r="C738" s="409"/>
      <c r="D738" s="1255"/>
      <c r="E738" s="1255"/>
      <c r="F738" s="1255"/>
      <c r="H738" s="427"/>
      <c r="I738" s="409"/>
      <c r="J738" s="427"/>
      <c r="K738" s="427"/>
    </row>
    <row r="739" spans="1:11">
      <c r="A739" s="409"/>
      <c r="B739" s="409"/>
      <c r="C739" s="409"/>
      <c r="D739" s="1271" t="s">
        <v>687</v>
      </c>
      <c r="E739" s="1271"/>
      <c r="F739" s="1271"/>
      <c r="H739" s="427"/>
      <c r="I739" s="409"/>
      <c r="J739" s="427"/>
      <c r="K739" s="427"/>
    </row>
    <row r="740" spans="1:11">
      <c r="A740" s="409"/>
      <c r="B740" s="409"/>
      <c r="C740" s="409"/>
      <c r="D740" s="263"/>
      <c r="H740" s="427"/>
      <c r="I740" s="409"/>
      <c r="J740" s="427"/>
      <c r="K740" s="427"/>
    </row>
    <row r="741" spans="1:11">
      <c r="A741" s="1273" t="s">
        <v>485</v>
      </c>
      <c r="B741" s="1273"/>
      <c r="C741" s="1273"/>
      <c r="D741" s="1273"/>
      <c r="E741" s="1273"/>
      <c r="F741" s="1273"/>
      <c r="G741" s="1273"/>
      <c r="H741" s="947"/>
      <c r="I741" s="1143"/>
      <c r="J741" s="427"/>
      <c r="K741" s="427"/>
    </row>
    <row r="742" spans="1:11">
      <c r="A742" s="409"/>
      <c r="B742" s="409"/>
      <c r="C742" s="409"/>
      <c r="D742" s="418"/>
      <c r="G742" s="427"/>
      <c r="H742" s="427"/>
      <c r="I742" s="409"/>
      <c r="J742" s="427"/>
      <c r="K742" s="427"/>
    </row>
    <row r="743" spans="1:11" ht="13.7" customHeight="1">
      <c r="C743" s="409"/>
      <c r="D743" s="1257" t="s">
        <v>486</v>
      </c>
      <c r="E743" s="1257"/>
      <c r="F743" s="1257"/>
      <c r="G743" s="427"/>
      <c r="H743" s="427"/>
      <c r="I743" s="409"/>
      <c r="J743" s="427"/>
      <c r="K743" s="427"/>
    </row>
    <row r="744" spans="1:11">
      <c r="A744" s="409"/>
      <c r="B744" s="409"/>
      <c r="C744" s="409"/>
      <c r="D744" s="1258" t="s">
        <v>487</v>
      </c>
      <c r="E744" s="1258"/>
      <c r="F744" s="1258"/>
      <c r="G744" s="427"/>
      <c r="H744" s="427"/>
      <c r="I744" s="409"/>
      <c r="J744" s="427"/>
      <c r="K744" s="427"/>
    </row>
    <row r="745" spans="1:11">
      <c r="A745" s="409"/>
      <c r="B745" s="409"/>
      <c r="C745" s="409"/>
      <c r="G745" s="427"/>
      <c r="H745" s="427"/>
      <c r="I745" s="409"/>
      <c r="J745" s="427"/>
      <c r="K745" s="427"/>
    </row>
    <row r="746" spans="1:11" ht="14.25">
      <c r="A746" s="410"/>
      <c r="B746" s="411" t="s">
        <v>2796</v>
      </c>
      <c r="D746" s="1255" t="s">
        <v>488</v>
      </c>
      <c r="E746" s="1255"/>
      <c r="F746" s="1255"/>
      <c r="G746" s="427"/>
      <c r="H746" s="427"/>
      <c r="I746" s="409" t="s">
        <v>688</v>
      </c>
      <c r="J746" s="427"/>
      <c r="K746" s="427"/>
    </row>
    <row r="747" spans="1:11" ht="10.5" customHeight="1">
      <c r="D747" s="1255"/>
      <c r="E747" s="1255"/>
      <c r="F747" s="1255"/>
      <c r="G747" s="427"/>
      <c r="H747" s="427"/>
      <c r="I747" s="409"/>
      <c r="J747" s="427"/>
      <c r="K747" s="427"/>
    </row>
    <row r="748" spans="1:11">
      <c r="D748" s="1255"/>
      <c r="E748" s="1255"/>
      <c r="F748" s="1255"/>
      <c r="G748" s="427"/>
      <c r="H748" s="427"/>
      <c r="I748" s="409"/>
      <c r="J748" s="427"/>
      <c r="K748" s="427"/>
    </row>
    <row r="749" spans="1:11">
      <c r="D749" s="1255"/>
      <c r="E749" s="1255"/>
      <c r="F749" s="1255"/>
      <c r="G749" s="427"/>
      <c r="H749" s="427"/>
      <c r="I749" s="409"/>
      <c r="J749" s="427"/>
      <c r="K749" s="427"/>
    </row>
    <row r="750" spans="1:11">
      <c r="D750" s="1255"/>
      <c r="E750" s="1255"/>
      <c r="F750" s="1255"/>
      <c r="G750" s="427"/>
      <c r="H750" s="427"/>
      <c r="I750" s="409"/>
      <c r="J750" s="427"/>
      <c r="K750" s="427"/>
    </row>
    <row r="751" spans="1:11" ht="15.6" customHeight="1">
      <c r="D751" s="1255"/>
      <c r="E751" s="1255"/>
      <c r="F751" s="1255"/>
      <c r="G751" s="427"/>
      <c r="H751" s="427"/>
      <c r="I751" s="409"/>
      <c r="J751" s="427"/>
      <c r="K751" s="427"/>
    </row>
    <row r="752" spans="1:11">
      <c r="D752" s="425"/>
      <c r="E752" s="373"/>
      <c r="F752" s="373"/>
      <c r="G752" s="427"/>
      <c r="H752" s="427"/>
      <c r="I752" s="409"/>
      <c r="J752" s="427"/>
      <c r="K752" s="427"/>
    </row>
    <row r="753" spans="1:11" s="431" customFormat="1" ht="14.25">
      <c r="A753" s="429"/>
      <c r="B753" s="411" t="s">
        <v>2797</v>
      </c>
      <c r="C753" s="430"/>
      <c r="D753" s="1255" t="s">
        <v>689</v>
      </c>
      <c r="E753" s="1255"/>
      <c r="F753" s="1255"/>
      <c r="I753" s="1144" t="s">
        <v>688</v>
      </c>
    </row>
    <row r="754" spans="1:11" s="431" customFormat="1">
      <c r="A754" s="430"/>
      <c r="B754" s="430"/>
      <c r="C754" s="430"/>
      <c r="D754" s="1255"/>
      <c r="E754" s="1255"/>
      <c r="F754" s="1255"/>
      <c r="I754" s="1144"/>
    </row>
    <row r="755" spans="1:11" s="431" customFormat="1">
      <c r="A755" s="430"/>
      <c r="B755" s="430"/>
      <c r="C755" s="430"/>
      <c r="D755" s="1255"/>
      <c r="E755" s="1255"/>
      <c r="F755" s="1255"/>
      <c r="I755" s="1144"/>
    </row>
    <row r="756" spans="1:11" s="431" customFormat="1">
      <c r="A756" s="430"/>
      <c r="B756" s="430"/>
      <c r="C756" s="430"/>
      <c r="D756" s="1255"/>
      <c r="E756" s="1255"/>
      <c r="F756" s="1255"/>
      <c r="I756" s="1144"/>
    </row>
    <row r="757" spans="1:11" s="431" customFormat="1">
      <c r="A757" s="430"/>
      <c r="B757" s="430"/>
      <c r="C757" s="430"/>
      <c r="D757" s="425"/>
      <c r="I757" s="1144"/>
    </row>
    <row r="758" spans="1:11" s="431" customFormat="1" ht="14.25">
      <c r="A758" s="410"/>
      <c r="B758" s="411" t="s">
        <v>2797</v>
      </c>
      <c r="C758" s="430"/>
      <c r="D758" s="1253" t="s">
        <v>690</v>
      </c>
      <c r="E758" s="1253"/>
      <c r="F758" s="1253"/>
      <c r="I758" s="1144" t="s">
        <v>691</v>
      </c>
    </row>
    <row r="759" spans="1:11" s="431" customFormat="1">
      <c r="A759" s="430"/>
      <c r="B759" s="430"/>
      <c r="C759" s="430"/>
      <c r="D759" s="1253"/>
      <c r="E759" s="1253"/>
      <c r="F759" s="1253"/>
      <c r="I759" s="1144"/>
    </row>
    <row r="760" spans="1:11" s="431" customFormat="1">
      <c r="A760" s="430"/>
      <c r="B760" s="430"/>
      <c r="C760" s="430"/>
      <c r="D760" s="1253"/>
      <c r="E760" s="1253"/>
      <c r="F760" s="1253"/>
      <c r="I760" s="1144"/>
    </row>
    <row r="761" spans="1:11">
      <c r="D761" s="425"/>
      <c r="E761" s="373"/>
      <c r="F761" s="373"/>
      <c r="G761" s="427"/>
      <c r="H761" s="427"/>
      <c r="I761" s="409"/>
      <c r="J761" s="427"/>
      <c r="K761" s="427"/>
    </row>
    <row r="762" spans="1:11" ht="14.25">
      <c r="A762" s="410"/>
      <c r="B762" s="1226" t="s">
        <v>2797</v>
      </c>
      <c r="D762" s="1255" t="s">
        <v>692</v>
      </c>
      <c r="E762" s="1255"/>
      <c r="F762" s="1255"/>
      <c r="G762" s="427"/>
      <c r="H762" s="427"/>
      <c r="I762" s="409" t="s">
        <v>688</v>
      </c>
      <c r="J762" s="427"/>
      <c r="K762" s="427"/>
    </row>
    <row r="763" spans="1:11">
      <c r="D763" s="1255"/>
      <c r="E763" s="1255"/>
      <c r="F763" s="1255"/>
      <c r="G763" s="427"/>
      <c r="H763" s="427"/>
      <c r="I763" s="409"/>
      <c r="J763" s="427"/>
      <c r="K763" s="427"/>
    </row>
    <row r="764" spans="1:11">
      <c r="D764" s="372"/>
      <c r="E764" s="372"/>
      <c r="F764" s="372"/>
      <c r="G764" s="427"/>
      <c r="H764" s="427"/>
      <c r="I764" s="409"/>
      <c r="J764" s="427"/>
      <c r="K764" s="427"/>
    </row>
    <row r="765" spans="1:11">
      <c r="B765" s="1226" t="s">
        <v>2797</v>
      </c>
      <c r="D765" s="1255" t="s">
        <v>693</v>
      </c>
      <c r="E765" s="1255"/>
      <c r="F765" s="1255"/>
      <c r="G765" s="427"/>
      <c r="H765" s="427"/>
      <c r="I765" s="409" t="s">
        <v>688</v>
      </c>
      <c r="J765" s="427"/>
      <c r="K765" s="427"/>
    </row>
    <row r="766" spans="1:11">
      <c r="D766" s="1255"/>
      <c r="E766" s="1255"/>
      <c r="F766" s="1255"/>
      <c r="G766" s="427"/>
      <c r="H766" s="427"/>
      <c r="I766" s="409"/>
      <c r="J766" s="427"/>
      <c r="K766" s="427"/>
    </row>
    <row r="767" spans="1:11">
      <c r="D767" s="1255"/>
      <c r="E767" s="1255"/>
      <c r="F767" s="1255"/>
      <c r="G767" s="427"/>
      <c r="H767" s="427"/>
      <c r="I767" s="409"/>
      <c r="J767" s="427"/>
      <c r="K767" s="427"/>
    </row>
    <row r="768" spans="1:11">
      <c r="D768" s="372"/>
      <c r="E768" s="372"/>
      <c r="F768" s="372"/>
      <c r="G768" s="427"/>
      <c r="H768" s="427"/>
      <c r="I768" s="409"/>
      <c r="J768" s="427"/>
      <c r="K768" s="427"/>
    </row>
    <row r="769" spans="1:9">
      <c r="A769" s="1306" t="s">
        <v>694</v>
      </c>
      <c r="B769" s="1306"/>
      <c r="C769" s="1306"/>
      <c r="D769" s="1306"/>
      <c r="E769" s="1306"/>
      <c r="F769" s="1306"/>
      <c r="G769" s="1306"/>
      <c r="H769" s="945"/>
      <c r="I769" s="1139"/>
    </row>
    <row r="770" spans="1:9">
      <c r="A770" s="50"/>
      <c r="B770" s="50"/>
      <c r="C770" s="279"/>
      <c r="D770" s="3"/>
      <c r="E770" s="3"/>
      <c r="F770" s="3"/>
      <c r="G770" s="3"/>
      <c r="I770" s="416"/>
    </row>
    <row r="771" spans="1:9">
      <c r="A771" s="50"/>
      <c r="B771" s="50"/>
      <c r="C771" s="279"/>
      <c r="D771" s="1295" t="s">
        <v>695</v>
      </c>
      <c r="E771" s="1295"/>
      <c r="F771" s="1295"/>
      <c r="G771" s="3"/>
      <c r="I771" s="416"/>
    </row>
    <row r="772" spans="1:9">
      <c r="A772" s="50"/>
      <c r="B772" s="50"/>
      <c r="C772" s="279"/>
      <c r="D772" s="1242" t="s">
        <v>696</v>
      </c>
      <c r="E772" s="1242"/>
      <c r="F772" s="1242"/>
      <c r="G772" s="3"/>
      <c r="I772" s="416"/>
    </row>
    <row r="773" spans="1:9">
      <c r="A773" s="50"/>
      <c r="B773" s="50"/>
      <c r="C773" s="279"/>
      <c r="D773" s="374"/>
      <c r="E773" s="374"/>
      <c r="F773" s="374"/>
      <c r="G773" s="3"/>
      <c r="I773" s="416"/>
    </row>
    <row r="774" spans="1:9">
      <c r="A774" s="50"/>
      <c r="B774" s="1226" t="s">
        <v>2797</v>
      </c>
      <c r="C774" s="279"/>
      <c r="D774" s="1268" t="s">
        <v>697</v>
      </c>
      <c r="E774" s="1268"/>
      <c r="F774" s="1268"/>
      <c r="G774" s="3"/>
      <c r="I774" s="409" t="s">
        <v>698</v>
      </c>
    </row>
    <row r="775" spans="1:9">
      <c r="A775" s="50"/>
      <c r="B775" s="50"/>
      <c r="C775" s="279"/>
      <c r="D775" s="1268"/>
      <c r="E775" s="1268"/>
      <c r="F775" s="1268"/>
      <c r="G775" s="3"/>
      <c r="I775" s="416"/>
    </row>
    <row r="776" spans="1:9">
      <c r="A776" s="123"/>
      <c r="B776" s="123"/>
      <c r="C776" s="123"/>
      <c r="D776" s="1268"/>
      <c r="E776" s="1268"/>
      <c r="F776" s="1268"/>
      <c r="G776" s="85"/>
      <c r="I776" s="416"/>
    </row>
    <row r="777" spans="1:9">
      <c r="A777" s="279"/>
      <c r="B777" s="279"/>
      <c r="C777" s="279"/>
      <c r="D777" s="122"/>
      <c r="E777" s="3"/>
      <c r="F777" s="3"/>
      <c r="G777" s="3"/>
      <c r="I777" s="416"/>
    </row>
    <row r="778" spans="1:9">
      <c r="A778" s="120"/>
      <c r="B778" s="1226" t="s">
        <v>2797</v>
      </c>
      <c r="C778" s="120"/>
      <c r="D778" s="1268" t="s">
        <v>699</v>
      </c>
      <c r="E778" s="1268"/>
      <c r="F778" s="1268"/>
      <c r="G778" s="3"/>
      <c r="I778" s="409" t="s">
        <v>698</v>
      </c>
    </row>
    <row r="779" spans="1:9">
      <c r="A779" s="120"/>
      <c r="B779" s="120"/>
      <c r="C779" s="120"/>
      <c r="D779" s="1268"/>
      <c r="E779" s="1268"/>
      <c r="F779" s="1268"/>
      <c r="G779" s="3"/>
      <c r="I779" s="416"/>
    </row>
    <row r="780" spans="1:9">
      <c r="A780" s="120"/>
      <c r="B780" s="120"/>
      <c r="C780" s="120"/>
      <c r="D780" s="1268"/>
      <c r="E780" s="1268"/>
      <c r="F780" s="1268"/>
      <c r="G780" s="3"/>
      <c r="I780" s="416"/>
    </row>
    <row r="781" spans="1:9">
      <c r="A781" s="123"/>
      <c r="B781" s="123"/>
      <c r="C781" s="123"/>
      <c r="D781" s="3"/>
      <c r="E781" s="908"/>
      <c r="F781" s="908"/>
      <c r="G781" s="908"/>
      <c r="I781" s="416"/>
    </row>
    <row r="782" spans="1:9" ht="14.25">
      <c r="A782" s="124"/>
      <c r="B782" s="1226" t="s">
        <v>2797</v>
      </c>
      <c r="C782" s="909"/>
      <c r="D782" s="1268" t="s">
        <v>700</v>
      </c>
      <c r="E782" s="1268"/>
      <c r="F782" s="1268"/>
      <c r="G782" s="908"/>
      <c r="I782" s="409" t="s">
        <v>698</v>
      </c>
    </row>
    <row r="783" spans="1:9" ht="14.25">
      <c r="A783" s="124"/>
      <c r="B783" s="124"/>
      <c r="C783" s="909"/>
      <c r="D783" s="1268"/>
      <c r="E783" s="1268"/>
      <c r="F783" s="1268"/>
      <c r="G783" s="908"/>
      <c r="I783" s="416"/>
    </row>
    <row r="784" spans="1:9" ht="14.25">
      <c r="A784" s="124"/>
      <c r="B784" s="124"/>
      <c r="C784" s="909"/>
      <c r="D784" s="1268"/>
      <c r="E784" s="1268"/>
      <c r="F784" s="1268"/>
      <c r="G784" s="908"/>
      <c r="I784" s="416"/>
    </row>
    <row r="785" spans="1:9" ht="14.25">
      <c r="A785" s="124"/>
      <c r="B785" s="124"/>
      <c r="C785" s="909"/>
      <c r="D785" s="85"/>
      <c r="E785" s="3"/>
      <c r="F785" s="3"/>
      <c r="G785" s="908"/>
      <c r="I785" s="416"/>
    </row>
    <row r="786" spans="1:9" ht="14.25">
      <c r="A786" s="124"/>
      <c r="B786" s="1226" t="s">
        <v>2797</v>
      </c>
      <c r="C786" s="909"/>
      <c r="D786" s="1268" t="s">
        <v>701</v>
      </c>
      <c r="E786" s="1268"/>
      <c r="F786" s="1268"/>
      <c r="G786" s="908"/>
      <c r="I786" s="409" t="s">
        <v>698</v>
      </c>
    </row>
    <row r="787" spans="1:9" ht="14.25">
      <c r="A787" s="124"/>
      <c r="B787" s="124"/>
      <c r="C787" s="909"/>
      <c r="D787" s="1268"/>
      <c r="E787" s="1268"/>
      <c r="F787" s="1268"/>
      <c r="G787" s="908"/>
      <c r="I787" s="416"/>
    </row>
    <row r="788" spans="1:9" ht="14.25">
      <c r="A788" s="124"/>
      <c r="B788" s="124"/>
      <c r="C788" s="909"/>
      <c r="D788" s="1268"/>
      <c r="E788" s="1268"/>
      <c r="F788" s="1268"/>
      <c r="G788" s="908"/>
      <c r="I788" s="416"/>
    </row>
    <row r="789" spans="1:9" ht="14.25">
      <c r="A789" s="124"/>
      <c r="B789" s="124"/>
      <c r="C789" s="909"/>
      <c r="D789" s="1268"/>
      <c r="E789" s="1268"/>
      <c r="F789" s="1268"/>
      <c r="G789" s="908"/>
      <c r="I789" s="416"/>
    </row>
    <row r="790" spans="1:9" ht="14.25">
      <c r="A790" s="124"/>
      <c r="B790" s="124"/>
      <c r="C790" s="909"/>
      <c r="D790" s="1268"/>
      <c r="E790" s="1268"/>
      <c r="F790" s="1268"/>
      <c r="G790" s="908"/>
      <c r="I790" s="416"/>
    </row>
    <row r="791" spans="1:9" ht="14.25">
      <c r="A791" s="124"/>
      <c r="B791" s="124"/>
      <c r="C791" s="909"/>
      <c r="D791" s="1268"/>
      <c r="E791" s="1268"/>
      <c r="F791" s="1268"/>
      <c r="G791" s="908"/>
      <c r="I791" s="416"/>
    </row>
    <row r="792" spans="1:9" ht="14.25">
      <c r="A792" s="124"/>
      <c r="B792" s="124"/>
      <c r="C792" s="909"/>
      <c r="D792" s="1268" t="s">
        <v>702</v>
      </c>
      <c r="E792" s="1268"/>
      <c r="F792" s="1268"/>
      <c r="G792" s="908"/>
      <c r="I792" s="416"/>
    </row>
    <row r="793" spans="1:9" ht="14.25">
      <c r="A793" s="124"/>
      <c r="B793" s="124"/>
      <c r="C793" s="909"/>
      <c r="D793" s="1268"/>
      <c r="E793" s="1268"/>
      <c r="F793" s="1268"/>
      <c r="G793" s="908"/>
      <c r="I793" s="416"/>
    </row>
    <row r="794" spans="1:9" ht="14.25">
      <c r="A794" s="124"/>
      <c r="B794" s="124"/>
      <c r="C794" s="909"/>
      <c r="D794" s="1268"/>
      <c r="E794" s="1268"/>
      <c r="F794" s="1268"/>
      <c r="G794" s="908"/>
      <c r="I794" s="416"/>
    </row>
    <row r="795" spans="1:9" ht="14.25">
      <c r="A795" s="124"/>
      <c r="B795" s="279"/>
      <c r="C795" s="909"/>
      <c r="D795" s="910"/>
      <c r="E795" s="910"/>
      <c r="F795" s="910"/>
      <c r="G795" s="908"/>
      <c r="I795" s="416"/>
    </row>
    <row r="796" spans="1:9" ht="14.25">
      <c r="A796" s="124"/>
      <c r="B796" s="1226" t="s">
        <v>2797</v>
      </c>
      <c r="C796" s="909"/>
      <c r="D796" s="1268" t="s">
        <v>703</v>
      </c>
      <c r="E796" s="1268"/>
      <c r="F796" s="1268"/>
      <c r="G796" s="908"/>
      <c r="I796" s="409" t="s">
        <v>698</v>
      </c>
    </row>
    <row r="797" spans="1:9" ht="14.25">
      <c r="A797" s="124"/>
      <c r="B797" s="124"/>
      <c r="C797" s="909"/>
      <c r="D797" s="1268"/>
      <c r="E797" s="1268"/>
      <c r="F797" s="1268"/>
      <c r="G797" s="908"/>
      <c r="I797" s="416"/>
    </row>
    <row r="798" spans="1:9" ht="14.25">
      <c r="A798" s="124"/>
      <c r="B798" s="124"/>
      <c r="C798" s="909"/>
      <c r="D798" s="1268"/>
      <c r="E798" s="1268"/>
      <c r="F798" s="1268"/>
      <c r="G798" s="908"/>
      <c r="I798" s="416"/>
    </row>
    <row r="799" spans="1:9" ht="14.25">
      <c r="A799" s="124"/>
      <c r="B799" s="124"/>
      <c r="C799" s="909"/>
      <c r="D799" s="1268"/>
      <c r="E799" s="1268"/>
      <c r="F799" s="1268"/>
      <c r="G799" s="908"/>
      <c r="I799" s="416"/>
    </row>
    <row r="800" spans="1:9" ht="14.25">
      <c r="A800" s="124"/>
      <c r="B800" s="124"/>
      <c r="C800" s="909"/>
      <c r="D800" s="1268"/>
      <c r="E800" s="1268"/>
      <c r="F800" s="1268"/>
      <c r="G800" s="908"/>
      <c r="I800" s="416"/>
    </row>
    <row r="801" spans="1:9" ht="14.25">
      <c r="A801" s="124"/>
      <c r="B801" s="124"/>
      <c r="C801" s="909"/>
      <c r="D801" s="1268"/>
      <c r="E801" s="1268"/>
      <c r="F801" s="1268"/>
      <c r="G801" s="908"/>
      <c r="I801" s="416"/>
    </row>
    <row r="802" spans="1:9" ht="14.25">
      <c r="A802" s="124"/>
      <c r="B802" s="124"/>
      <c r="C802" s="909"/>
      <c r="D802" s="902"/>
      <c r="E802" s="902"/>
      <c r="F802" s="902"/>
      <c r="G802" s="908"/>
      <c r="I802" s="416"/>
    </row>
    <row r="803" spans="1:9" ht="14.25">
      <c r="A803" s="124"/>
      <c r="B803" s="411" t="s">
        <v>294</v>
      </c>
      <c r="C803" s="909"/>
      <c r="D803" s="1268" t="s">
        <v>704</v>
      </c>
      <c r="E803" s="1268"/>
      <c r="F803" s="1268"/>
      <c r="G803" s="908"/>
      <c r="I803" s="409" t="s">
        <v>698</v>
      </c>
    </row>
    <row r="804" spans="1:9" ht="14.25">
      <c r="A804" s="124"/>
      <c r="B804" s="124"/>
      <c r="C804" s="909"/>
      <c r="D804" s="1268"/>
      <c r="E804" s="1268"/>
      <c r="F804" s="1268"/>
      <c r="G804" s="908"/>
      <c r="I804" s="416"/>
    </row>
    <row r="805" spans="1:9" ht="14.25">
      <c r="A805" s="124"/>
      <c r="B805" s="124"/>
      <c r="C805" s="909"/>
      <c r="D805" s="1268"/>
      <c r="E805" s="1268"/>
      <c r="F805" s="1268"/>
      <c r="G805" s="908"/>
      <c r="I805" s="416"/>
    </row>
    <row r="806" spans="1:9" ht="14.25">
      <c r="A806" s="124"/>
      <c r="B806" s="124"/>
      <c r="C806" s="909"/>
      <c r="D806" s="1268"/>
      <c r="E806" s="1268"/>
      <c r="F806" s="1268"/>
      <c r="G806" s="908"/>
      <c r="I806" s="416"/>
    </row>
    <row r="807" spans="1:9" ht="14.25">
      <c r="A807" s="124"/>
      <c r="B807" s="124"/>
      <c r="C807" s="909"/>
      <c r="D807" s="1268"/>
      <c r="E807" s="1268"/>
      <c r="F807" s="1268"/>
      <c r="G807" s="908"/>
      <c r="I807" s="416"/>
    </row>
    <row r="808" spans="1:9" ht="14.25">
      <c r="A808" s="124"/>
      <c r="B808" s="124"/>
      <c r="C808" s="909"/>
      <c r="D808" s="1268"/>
      <c r="E808" s="1268"/>
      <c r="F808" s="1268"/>
      <c r="G808" s="908"/>
      <c r="I808" s="416"/>
    </row>
    <row r="809" spans="1:9" ht="14.25">
      <c r="A809" s="124"/>
      <c r="B809" s="124"/>
      <c r="C809" s="909"/>
      <c r="D809" s="902"/>
      <c r="E809" s="902"/>
      <c r="F809" s="902"/>
      <c r="G809" s="908"/>
      <c r="I809" s="416"/>
    </row>
    <row r="810" spans="1:9" ht="14.25">
      <c r="A810" s="124"/>
      <c r="B810" s="1226" t="s">
        <v>2797</v>
      </c>
      <c r="C810" s="909"/>
      <c r="D810" s="1265" t="s">
        <v>705</v>
      </c>
      <c r="E810" s="1265"/>
      <c r="F810" s="1265"/>
      <c r="G810" s="908"/>
      <c r="I810" s="409" t="s">
        <v>698</v>
      </c>
    </row>
    <row r="811" spans="1:9" ht="14.25">
      <c r="A811" s="124"/>
      <c r="B811" s="124"/>
      <c r="C811" s="909"/>
      <c r="D811" s="1265"/>
      <c r="E811" s="1265"/>
      <c r="F811" s="1265"/>
      <c r="G811" s="908"/>
      <c r="I811" s="416"/>
    </row>
    <row r="812" spans="1:9">
      <c r="A812" s="13"/>
      <c r="B812" s="13"/>
      <c r="C812" s="909"/>
      <c r="D812" s="1265"/>
      <c r="E812" s="1265"/>
      <c r="F812" s="1265"/>
      <c r="G812" s="908"/>
      <c r="I812" s="416"/>
    </row>
    <row r="813" spans="1:9" ht="14.25">
      <c r="A813" s="124"/>
      <c r="B813" s="13"/>
      <c r="C813" s="909"/>
      <c r="D813" s="1265"/>
      <c r="E813" s="1265"/>
      <c r="F813" s="1265"/>
      <c r="G813" s="908"/>
      <c r="I813" s="416"/>
    </row>
    <row r="814" spans="1:9" ht="12.75" customHeight="1">
      <c r="A814" s="124"/>
      <c r="B814" s="13"/>
      <c r="C814" s="909"/>
      <c r="D814" s="1265"/>
      <c r="E814" s="1265"/>
      <c r="F814" s="1265"/>
      <c r="G814" s="908"/>
      <c r="I814" s="416"/>
    </row>
    <row r="815" spans="1:9" ht="12.75" customHeight="1">
      <c r="A815" s="124"/>
      <c r="B815" s="13"/>
      <c r="C815" s="909"/>
      <c r="D815" s="1265"/>
      <c r="E815" s="1265"/>
      <c r="F815" s="1265"/>
      <c r="G815" s="908"/>
      <c r="I815" s="416"/>
    </row>
    <row r="816" spans="1:9" ht="12.75" customHeight="1">
      <c r="A816" s="13"/>
      <c r="B816" s="13"/>
      <c r="C816" s="909"/>
      <c r="D816" s="908"/>
      <c r="E816" s="3"/>
      <c r="F816" s="3"/>
      <c r="G816" s="908"/>
      <c r="I816" s="416"/>
    </row>
    <row r="817" spans="1:9" ht="12.75" customHeight="1">
      <c r="A817" s="1272" t="s">
        <v>706</v>
      </c>
      <c r="B817" s="1272"/>
      <c r="C817" s="1272"/>
      <c r="D817" s="1272"/>
      <c r="E817" s="1272"/>
      <c r="F817" s="1272"/>
      <c r="G817" s="1272"/>
      <c r="H817" s="945"/>
      <c r="I817" s="1139"/>
    </row>
    <row r="818" spans="1:9" ht="12.75" customHeight="1">
      <c r="A818" s="120"/>
      <c r="B818" s="120"/>
      <c r="C818" s="909"/>
      <c r="D818" s="908"/>
      <c r="E818" s="908"/>
      <c r="F818" s="908"/>
      <c r="G818" s="908"/>
      <c r="I818" s="416"/>
    </row>
    <row r="819" spans="1:9" ht="12.75" customHeight="1">
      <c r="A819" s="124"/>
      <c r="B819" s="124"/>
      <c r="C819" s="279"/>
      <c r="D819" s="1261" t="s">
        <v>707</v>
      </c>
      <c r="E819" s="1261"/>
      <c r="F819" s="1261"/>
      <c r="G819" s="3"/>
      <c r="I819" s="416"/>
    </row>
    <row r="820" spans="1:9" ht="14.25" customHeight="1">
      <c r="A820" s="124"/>
      <c r="B820" s="124"/>
      <c r="C820" s="279"/>
      <c r="D820" s="1229" t="s">
        <v>708</v>
      </c>
      <c r="E820" s="1229"/>
      <c r="F820" s="1229"/>
      <c r="G820" s="3"/>
      <c r="I820" s="416"/>
    </row>
    <row r="821" spans="1:9" ht="12.75" customHeight="1">
      <c r="A821" s="124"/>
      <c r="B821" s="124"/>
      <c r="C821" s="279"/>
      <c r="D821" s="368"/>
      <c r="E821" s="368"/>
      <c r="F821" s="368"/>
      <c r="G821" s="3"/>
      <c r="I821" s="416"/>
    </row>
    <row r="822" spans="1:9" ht="12.75" customHeight="1">
      <c r="A822" s="279"/>
      <c r="B822" s="411" t="s">
        <v>2796</v>
      </c>
      <c r="C822" s="909"/>
      <c r="D822" s="1229" t="s">
        <v>709</v>
      </c>
      <c r="E822" s="1229"/>
      <c r="F822" s="1229"/>
      <c r="G822" s="3"/>
      <c r="I822" s="416" t="s">
        <v>586</v>
      </c>
    </row>
    <row r="823" spans="1:9" ht="14.25" customHeight="1">
      <c r="A823" s="13"/>
      <c r="B823" s="13"/>
      <c r="C823" s="909"/>
      <c r="E823" s="953" t="s">
        <v>587</v>
      </c>
      <c r="F823" s="955"/>
      <c r="G823" s="3"/>
      <c r="I823" s="416"/>
    </row>
    <row r="824" spans="1:9" ht="12.75" customHeight="1">
      <c r="A824" s="13"/>
      <c r="B824" s="13"/>
      <c r="C824" s="909"/>
      <c r="D824" s="911"/>
      <c r="E824" s="3"/>
      <c r="F824" s="3"/>
      <c r="G824" s="3"/>
      <c r="I824" s="416"/>
    </row>
    <row r="825" spans="1:9" ht="14.25" hidden="1" customHeight="1">
      <c r="A825" s="13"/>
      <c r="B825" s="411" t="s">
        <v>294</v>
      </c>
      <c r="C825" s="909"/>
      <c r="D825" s="1297" t="s">
        <v>710</v>
      </c>
      <c r="E825" s="1297"/>
      <c r="F825" s="1297"/>
      <c r="G825" s="3"/>
      <c r="I825" s="416"/>
    </row>
    <row r="826" spans="1:9" ht="12.75" hidden="1" customHeight="1">
      <c r="A826" s="13"/>
      <c r="B826" s="13"/>
      <c r="C826" s="909"/>
      <c r="D826" s="1297"/>
      <c r="E826" s="1297"/>
      <c r="F826" s="1297"/>
      <c r="G826" s="3"/>
      <c r="I826" s="416"/>
    </row>
    <row r="827" spans="1:9" ht="12.75" hidden="1" customHeight="1">
      <c r="A827" s="13"/>
      <c r="B827" s="13"/>
      <c r="C827" s="909"/>
      <c r="D827" s="1297"/>
      <c r="E827" s="1297"/>
      <c r="F827" s="1297"/>
      <c r="G827" s="3"/>
      <c r="I827" s="416"/>
    </row>
    <row r="828" spans="1:9" ht="12.75" hidden="1" customHeight="1">
      <c r="A828" s="13"/>
      <c r="B828" s="13"/>
      <c r="C828" s="909"/>
      <c r="D828" s="1297"/>
      <c r="E828" s="1297"/>
      <c r="F828" s="1297"/>
      <c r="G828" s="3"/>
      <c r="I828" s="416"/>
    </row>
    <row r="829" spans="1:9" ht="12.75" hidden="1" customHeight="1">
      <c r="A829" s="13"/>
      <c r="B829" s="13"/>
      <c r="C829" s="909"/>
      <c r="D829" s="1297"/>
      <c r="E829" s="1297"/>
      <c r="F829" s="1297"/>
      <c r="G829" s="3"/>
      <c r="I829" s="416"/>
    </row>
    <row r="830" spans="1:9" ht="12.75" hidden="1" customHeight="1">
      <c r="A830" s="13"/>
      <c r="B830" s="13"/>
      <c r="C830" s="909"/>
      <c r="D830" s="1297"/>
      <c r="E830" s="1297"/>
      <c r="F830" s="1297"/>
      <c r="G830" s="3"/>
      <c r="I830" s="416"/>
    </row>
    <row r="831" spans="1:9" ht="12.75" hidden="1" customHeight="1">
      <c r="A831" s="13"/>
      <c r="B831" s="13"/>
      <c r="C831" s="909"/>
      <c r="D831" s="1297"/>
      <c r="E831" s="1297"/>
      <c r="F831" s="1297"/>
      <c r="G831" s="3"/>
      <c r="I831" s="416"/>
    </row>
    <row r="832" spans="1:9" ht="12.75" hidden="1" customHeight="1">
      <c r="A832" s="13"/>
      <c r="B832" s="13"/>
      <c r="C832" s="909"/>
      <c r="D832" s="1297"/>
      <c r="E832" s="1297"/>
      <c r="F832" s="1297"/>
      <c r="G832" s="3"/>
      <c r="I832" s="416"/>
    </row>
    <row r="833" spans="1:9" ht="12.75" hidden="1" customHeight="1">
      <c r="A833" s="13"/>
      <c r="B833" s="13"/>
      <c r="C833" s="909"/>
      <c r="D833" s="1297"/>
      <c r="E833" s="1297"/>
      <c r="F833" s="1297"/>
      <c r="G833" s="3"/>
      <c r="I833" s="416"/>
    </row>
    <row r="834" spans="1:9" ht="12.75" hidden="1" customHeight="1">
      <c r="A834" s="13"/>
      <c r="B834" s="13"/>
      <c r="C834" s="909"/>
      <c r="D834" s="1297"/>
      <c r="E834" s="1297"/>
      <c r="F834" s="1297"/>
      <c r="G834" s="3"/>
      <c r="I834" s="416"/>
    </row>
    <row r="835" spans="1:9" ht="12.75" hidden="1" customHeight="1">
      <c r="A835" s="13"/>
      <c r="B835" s="13"/>
      <c r="C835" s="909"/>
      <c r="D835" s="911"/>
      <c r="E835" s="3"/>
      <c r="F835" s="3"/>
      <c r="G835" s="3"/>
      <c r="I835" s="416"/>
    </row>
    <row r="836" spans="1:9" ht="12.75" customHeight="1">
      <c r="A836" s="124"/>
      <c r="B836" s="411" t="s">
        <v>2796</v>
      </c>
      <c r="C836" s="909"/>
      <c r="D836" s="1229" t="s">
        <v>711</v>
      </c>
      <c r="E836" s="1229"/>
      <c r="F836" s="1229"/>
      <c r="G836" s="3"/>
      <c r="I836" s="416" t="s">
        <v>589</v>
      </c>
    </row>
    <row r="837" spans="1:9" ht="12.75" customHeight="1">
      <c r="A837" s="124"/>
      <c r="B837" s="124"/>
      <c r="C837" s="909"/>
      <c r="D837" s="1229"/>
      <c r="E837" s="1229"/>
      <c r="F837" s="1229"/>
      <c r="G837" s="3"/>
      <c r="I837" s="416"/>
    </row>
    <row r="838" spans="1:9" ht="12.75" customHeight="1">
      <c r="A838" s="124"/>
      <c r="B838" s="124"/>
      <c r="C838" s="909"/>
      <c r="D838" s="1229"/>
      <c r="E838" s="1229"/>
      <c r="F838" s="1229"/>
      <c r="G838" s="3"/>
      <c r="I838" s="416"/>
    </row>
    <row r="839" spans="1:9" ht="12.75" customHeight="1">
      <c r="A839" s="124"/>
      <c r="B839" s="124"/>
      <c r="C839" s="909"/>
      <c r="D839" s="85"/>
      <c r="E839" s="3"/>
      <c r="F839" s="3"/>
      <c r="G839" s="3"/>
      <c r="I839" s="416"/>
    </row>
    <row r="840" spans="1:9" ht="12.75" customHeight="1">
      <c r="A840" s="912"/>
      <c r="B840" s="411" t="s">
        <v>2797</v>
      </c>
      <c r="C840" s="909"/>
      <c r="D840" s="1261" t="s">
        <v>712</v>
      </c>
      <c r="E840" s="1261"/>
      <c r="F840" s="1261"/>
      <c r="G840" s="3"/>
      <c r="I840" s="416"/>
    </row>
    <row r="841" spans="1:9" ht="12.75" customHeight="1">
      <c r="A841" s="279"/>
      <c r="B841" s="912"/>
      <c r="C841" s="909"/>
      <c r="D841" s="1261"/>
      <c r="E841" s="1261"/>
      <c r="F841" s="1261"/>
      <c r="G841" s="3"/>
      <c r="I841" s="416"/>
    </row>
    <row r="842" spans="1:9" ht="12.75" customHeight="1">
      <c r="A842" s="124"/>
      <c r="B842" s="279"/>
      <c r="C842" s="909"/>
      <c r="D842" s="1229" t="s">
        <v>713</v>
      </c>
      <c r="E842" s="1229"/>
      <c r="F842" s="1229"/>
      <c r="G842" s="3"/>
      <c r="I842" s="416"/>
    </row>
    <row r="843" spans="1:9" ht="12.75" customHeight="1">
      <c r="A843" s="124"/>
      <c r="B843" s="124"/>
      <c r="C843" s="909"/>
      <c r="D843" s="1229"/>
      <c r="E843" s="1229"/>
      <c r="F843" s="1229"/>
      <c r="G843" s="3"/>
      <c r="I843" s="416"/>
    </row>
    <row r="844" spans="1:9" ht="12.75" customHeight="1">
      <c r="A844" s="124"/>
      <c r="B844" s="124"/>
      <c r="C844" s="909"/>
      <c r="D844" s="1229"/>
      <c r="E844" s="1229"/>
      <c r="F844" s="1229"/>
      <c r="G844" s="3"/>
      <c r="I844" s="416"/>
    </row>
    <row r="845" spans="1:9" ht="12.75" customHeight="1">
      <c r="A845" s="124"/>
      <c r="B845" s="124"/>
      <c r="C845" s="909"/>
      <c r="D845" s="1229"/>
      <c r="E845" s="1229"/>
      <c r="F845" s="1229"/>
      <c r="G845" s="3"/>
      <c r="I845" s="416"/>
    </row>
    <row r="846" spans="1:9" ht="12.75" customHeight="1">
      <c r="A846" s="124"/>
      <c r="B846" s="124"/>
      <c r="C846" s="909"/>
      <c r="D846" s="1229"/>
      <c r="E846" s="1229"/>
      <c r="F846" s="1229"/>
      <c r="G846" s="3"/>
      <c r="I846" s="416"/>
    </row>
    <row r="847" spans="1:9" ht="12.75" customHeight="1">
      <c r="A847" s="124"/>
      <c r="B847" s="124"/>
      <c r="C847" s="909"/>
      <c r="D847" s="1229"/>
      <c r="E847" s="1229"/>
      <c r="F847" s="1229"/>
      <c r="G847" s="3"/>
      <c r="I847" s="416"/>
    </row>
    <row r="848" spans="1:9" ht="12.75" customHeight="1">
      <c r="A848" s="124"/>
      <c r="B848" s="124"/>
      <c r="C848" s="909"/>
      <c r="D848" s="85"/>
      <c r="E848" s="3"/>
      <c r="F848" s="3"/>
      <c r="G848" s="3"/>
      <c r="I848" s="416"/>
    </row>
    <row r="849" spans="1:9" ht="12.75" customHeight="1">
      <c r="A849" s="124"/>
      <c r="B849" s="411" t="s">
        <v>2797</v>
      </c>
      <c r="C849" s="909"/>
      <c r="D849" s="1229" t="s">
        <v>714</v>
      </c>
      <c r="E849" s="1229"/>
      <c r="F849" s="1229"/>
      <c r="G849" s="3"/>
      <c r="I849" s="416" t="s">
        <v>593</v>
      </c>
    </row>
    <row r="850" spans="1:9" ht="12.75" customHeight="1">
      <c r="A850" s="124"/>
      <c r="B850" s="124"/>
      <c r="C850" s="909"/>
      <c r="D850" s="1229" t="s">
        <v>715</v>
      </c>
      <c r="E850" s="1229"/>
      <c r="F850" s="1229"/>
      <c r="G850" s="3"/>
      <c r="I850" s="416"/>
    </row>
    <row r="851" spans="1:9" ht="12.75" customHeight="1">
      <c r="A851" s="124"/>
      <c r="B851" s="124"/>
      <c r="C851" s="909"/>
      <c r="E851" s="953" t="s">
        <v>595</v>
      </c>
      <c r="F851" s="955"/>
      <c r="G851" s="3"/>
      <c r="I851" s="416"/>
    </row>
    <row r="852" spans="1:9" ht="12.75" customHeight="1">
      <c r="A852" s="124"/>
      <c r="B852" s="124"/>
      <c r="C852" s="909"/>
      <c r="D852" s="85"/>
      <c r="E852" s="3"/>
      <c r="F852" s="3"/>
      <c r="G852" s="3"/>
      <c r="I852" s="416"/>
    </row>
    <row r="853" spans="1:9" ht="12.75" customHeight="1">
      <c r="A853" s="124"/>
      <c r="B853" s="411" t="s">
        <v>2797</v>
      </c>
      <c r="C853" s="909"/>
      <c r="D853" s="1229" t="s">
        <v>716</v>
      </c>
      <c r="E853" s="1229"/>
      <c r="F853" s="1229"/>
      <c r="G853" s="3"/>
      <c r="I853" s="416" t="s">
        <v>597</v>
      </c>
    </row>
    <row r="854" spans="1:9" ht="12.75" customHeight="1">
      <c r="A854" s="124"/>
      <c r="B854" s="124"/>
      <c r="C854" s="909"/>
      <c r="D854" s="1229"/>
      <c r="E854" s="1229"/>
      <c r="F854" s="1229"/>
      <c r="G854" s="3"/>
      <c r="I854" s="416"/>
    </row>
    <row r="855" spans="1:9" ht="12.75" customHeight="1">
      <c r="A855" s="124"/>
      <c r="B855" s="124"/>
      <c r="C855" s="909"/>
      <c r="D855" s="1229"/>
      <c r="E855" s="1229"/>
      <c r="F855" s="1229"/>
      <c r="G855" s="3"/>
      <c r="I855" s="416"/>
    </row>
    <row r="856" spans="1:9" ht="12.75" customHeight="1">
      <c r="A856" s="124"/>
      <c r="B856" s="124"/>
      <c r="C856" s="909"/>
      <c r="D856" s="1229"/>
      <c r="E856" s="1229"/>
      <c r="F856" s="1229"/>
      <c r="G856" s="3"/>
      <c r="I856" s="416"/>
    </row>
    <row r="857" spans="1:9" ht="12.75" customHeight="1">
      <c r="A857" s="120"/>
      <c r="B857" s="120"/>
      <c r="C857" s="120"/>
      <c r="D857" s="85"/>
      <c r="E857" s="3"/>
      <c r="F857" s="3"/>
      <c r="G857" s="3"/>
      <c r="I857" s="416"/>
    </row>
    <row r="858" spans="1:9" ht="12.75" customHeight="1">
      <c r="A858" s="903" t="s">
        <v>717</v>
      </c>
      <c r="B858" s="903"/>
      <c r="C858" s="913"/>
      <c r="D858" s="913"/>
      <c r="E858" s="913"/>
      <c r="F858" s="913"/>
      <c r="G858" s="913"/>
      <c r="H858" s="945"/>
      <c r="I858" s="1139"/>
    </row>
    <row r="859" spans="1:9" ht="12.75" customHeight="1">
      <c r="A859" s="120"/>
      <c r="B859" s="120"/>
      <c r="C859" s="120"/>
      <c r="D859" s="914"/>
      <c r="E859" s="3"/>
      <c r="F859" s="3"/>
      <c r="G859" s="3"/>
      <c r="I859" s="416"/>
    </row>
    <row r="860" spans="1:9" ht="12.75" customHeight="1">
      <c r="A860" s="279"/>
      <c r="B860" s="279"/>
      <c r="C860" s="123"/>
      <c r="D860" s="1245" t="s">
        <v>718</v>
      </c>
      <c r="E860" s="1245"/>
      <c r="F860" s="1245"/>
      <c r="G860" s="908"/>
      <c r="I860" s="416"/>
    </row>
    <row r="861" spans="1:9" ht="12.75" customHeight="1">
      <c r="A861" s="279"/>
      <c r="B861" s="279"/>
      <c r="C861" s="123"/>
      <c r="D861" s="1296" t="s">
        <v>719</v>
      </c>
      <c r="E861" s="1296"/>
      <c r="F861" s="1296"/>
      <c r="G861" s="908"/>
      <c r="I861" s="416"/>
    </row>
    <row r="862" spans="1:9" ht="12.75" customHeight="1">
      <c r="A862" s="279"/>
      <c r="B862" s="279"/>
      <c r="C862" s="123"/>
      <c r="D862" s="915"/>
      <c r="E862" s="915"/>
      <c r="F862" s="915"/>
      <c r="G862" s="908"/>
      <c r="I862" s="416"/>
    </row>
    <row r="863" spans="1:9" ht="12.75" customHeight="1">
      <c r="A863" s="124"/>
      <c r="B863" s="411" t="s">
        <v>2796</v>
      </c>
      <c r="C863" s="279"/>
      <c r="D863" s="1240" t="s">
        <v>720</v>
      </c>
      <c r="E863" s="1240"/>
      <c r="F863" s="1240"/>
      <c r="G863" s="908"/>
      <c r="I863" s="416" t="s">
        <v>593</v>
      </c>
    </row>
    <row r="864" spans="1:9" ht="12.75" customHeight="1">
      <c r="A864" s="279"/>
      <c r="B864" s="279"/>
      <c r="C864" s="279"/>
      <c r="D864" s="2" t="s">
        <v>565</v>
      </c>
      <c r="E864" s="953" t="s">
        <v>595</v>
      </c>
      <c r="F864" s="956"/>
      <c r="G864" s="908"/>
      <c r="I864" s="416"/>
    </row>
    <row r="865" spans="1:9" ht="12.75" customHeight="1">
      <c r="A865" s="279"/>
      <c r="B865" s="279"/>
      <c r="C865" s="279"/>
      <c r="D865" s="85"/>
      <c r="E865" s="908"/>
      <c r="F865" s="908"/>
      <c r="G865" s="908"/>
      <c r="I865" s="416"/>
    </row>
    <row r="866" spans="1:9" ht="12.75" customHeight="1">
      <c r="A866" s="124"/>
      <c r="B866" s="411" t="s">
        <v>2796</v>
      </c>
      <c r="C866" s="279"/>
      <c r="D866" s="1229" t="s">
        <v>721</v>
      </c>
      <c r="E866" s="1247"/>
      <c r="F866" s="1247"/>
      <c r="G866" s="3"/>
      <c r="I866" s="416" t="s">
        <v>597</v>
      </c>
    </row>
    <row r="867" spans="1:9" ht="12.75" customHeight="1">
      <c r="A867" s="279"/>
      <c r="B867" s="279"/>
      <c r="C867" s="279"/>
      <c r="D867" s="1247"/>
      <c r="E867" s="1247"/>
      <c r="F867" s="1247"/>
      <c r="G867" s="3"/>
      <c r="I867" s="416"/>
    </row>
    <row r="868" spans="1:9" ht="12.75" customHeight="1">
      <c r="A868" s="279"/>
      <c r="B868" s="279"/>
      <c r="C868" s="279"/>
      <c r="D868" s="85"/>
      <c r="E868" s="3"/>
      <c r="F868" s="3"/>
      <c r="G868" s="3"/>
      <c r="I868" s="416"/>
    </row>
    <row r="869" spans="1:9" ht="12.75" customHeight="1">
      <c r="A869" s="279"/>
      <c r="B869" s="411" t="s">
        <v>2797</v>
      </c>
      <c r="C869" s="279"/>
      <c r="D869" s="1292" t="s">
        <v>722</v>
      </c>
      <c r="E869" s="1292"/>
      <c r="F869" s="1292"/>
      <c r="G869" s="908"/>
      <c r="I869" s="416"/>
    </row>
    <row r="870" spans="1:9" ht="12.75" customHeight="1">
      <c r="A870" s="279"/>
      <c r="B870" s="916"/>
      <c r="C870" s="279"/>
      <c r="D870" s="1292"/>
      <c r="E870" s="1292"/>
      <c r="F870" s="1292"/>
      <c r="G870" s="908"/>
      <c r="I870" s="416"/>
    </row>
    <row r="871" spans="1:9" ht="12.75" customHeight="1">
      <c r="A871" s="124"/>
      <c r="B871"/>
      <c r="C871" s="279"/>
      <c r="D871" s="1229" t="s">
        <v>713</v>
      </c>
      <c r="E871" s="1229"/>
      <c r="F871" s="1229"/>
      <c r="G871" s="908"/>
      <c r="I871" s="416"/>
    </row>
    <row r="872" spans="1:9" ht="12.75" customHeight="1">
      <c r="A872" s="124"/>
      <c r="B872" s="124"/>
      <c r="C872" s="279"/>
      <c r="D872" s="1229"/>
      <c r="E872" s="1229"/>
      <c r="F872" s="1229"/>
      <c r="G872" s="908"/>
      <c r="I872" s="416"/>
    </row>
    <row r="873" spans="1:9" ht="12.75" customHeight="1">
      <c r="A873" s="124"/>
      <c r="B873" s="124"/>
      <c r="C873" s="279"/>
      <c r="D873" s="1229"/>
      <c r="E873" s="1229"/>
      <c r="F873" s="1229"/>
      <c r="G873" s="908"/>
      <c r="I873" s="416"/>
    </row>
    <row r="874" spans="1:9" ht="12.75" customHeight="1">
      <c r="A874" s="124"/>
      <c r="B874" s="124"/>
      <c r="C874" s="279"/>
      <c r="D874" s="1229"/>
      <c r="E874" s="1229"/>
      <c r="F874" s="1229"/>
      <c r="G874" s="908"/>
      <c r="I874" s="416"/>
    </row>
    <row r="875" spans="1:9" ht="12.75" customHeight="1">
      <c r="A875" s="124"/>
      <c r="B875" s="124"/>
      <c r="C875" s="279"/>
      <c r="D875" s="1229"/>
      <c r="E875" s="1229"/>
      <c r="F875" s="1229"/>
      <c r="G875" s="908"/>
      <c r="I875" s="416"/>
    </row>
    <row r="876" spans="1:9" ht="12.75" customHeight="1">
      <c r="A876" s="124"/>
      <c r="B876" s="124"/>
      <c r="C876" s="279"/>
      <c r="D876" s="1229"/>
      <c r="E876" s="1229"/>
      <c r="F876" s="1229"/>
      <c r="G876" s="908"/>
      <c r="I876" s="416"/>
    </row>
    <row r="877" spans="1:9" ht="12.75" customHeight="1">
      <c r="A877" s="124"/>
      <c r="B877" s="124"/>
      <c r="C877" s="279"/>
      <c r="D877" s="85"/>
      <c r="E877" s="908"/>
      <c r="F877" s="908"/>
      <c r="G877" s="908"/>
      <c r="I877" s="416"/>
    </row>
    <row r="878" spans="1:9" ht="12.75" customHeight="1">
      <c r="A878" s="124"/>
      <c r="B878" s="411" t="s">
        <v>2797</v>
      </c>
      <c r="C878" s="279"/>
      <c r="D878" s="1260" t="s">
        <v>714</v>
      </c>
      <c r="E878" s="1260"/>
      <c r="F878" s="1260"/>
      <c r="G878" s="908"/>
      <c r="I878" s="416" t="s">
        <v>593</v>
      </c>
    </row>
    <row r="879" spans="1:9" ht="12.75" customHeight="1">
      <c r="A879" s="124"/>
      <c r="B879" s="124"/>
      <c r="C879" s="279"/>
      <c r="D879" s="1260" t="s">
        <v>715</v>
      </c>
      <c r="E879" s="1260"/>
      <c r="F879" s="1260"/>
      <c r="G879" s="908"/>
      <c r="I879" s="416"/>
    </row>
    <row r="880" spans="1:9" ht="12.75" customHeight="1">
      <c r="A880" s="124"/>
      <c r="B880" s="124"/>
      <c r="C880" s="279"/>
      <c r="D880" s="2" t="s">
        <v>723</v>
      </c>
      <c r="E880" s="953" t="s">
        <v>595</v>
      </c>
      <c r="F880" s="957"/>
      <c r="G880" s="908"/>
      <c r="I880" s="416"/>
    </row>
    <row r="881" spans="1:9" ht="12.75" customHeight="1">
      <c r="A881" s="124"/>
      <c r="B881" s="124"/>
      <c r="C881" s="279"/>
      <c r="D881" s="85"/>
      <c r="E881" s="908"/>
      <c r="F881" s="908"/>
      <c r="G881" s="908"/>
      <c r="I881" s="416"/>
    </row>
    <row r="882" spans="1:9" ht="12.75" customHeight="1">
      <c r="A882" s="124"/>
      <c r="B882" s="411" t="s">
        <v>2797</v>
      </c>
      <c r="C882" s="279"/>
      <c r="D882" s="1229" t="s">
        <v>716</v>
      </c>
      <c r="E882" s="1229"/>
      <c r="F882" s="1229"/>
      <c r="G882" s="908"/>
      <c r="I882" s="416" t="s">
        <v>597</v>
      </c>
    </row>
    <row r="883" spans="1:9" ht="12.75" customHeight="1">
      <c r="A883" s="124"/>
      <c r="B883" s="124"/>
      <c r="C883" s="279"/>
      <c r="D883" s="1229"/>
      <c r="E883" s="1229"/>
      <c r="F883" s="1229"/>
      <c r="G883" s="908"/>
      <c r="I883" s="416"/>
    </row>
    <row r="884" spans="1:9" ht="12.75" customHeight="1">
      <c r="A884" s="124"/>
      <c r="B884" s="124"/>
      <c r="C884" s="279"/>
      <c r="D884" s="1229"/>
      <c r="E884" s="1229"/>
      <c r="F884" s="1229"/>
      <c r="G884" s="908"/>
      <c r="I884" s="416"/>
    </row>
    <row r="885" spans="1:9" ht="12.75" customHeight="1">
      <c r="A885" s="124"/>
      <c r="B885" s="124"/>
      <c r="C885" s="279"/>
      <c r="D885" s="1229"/>
      <c r="E885" s="1229"/>
      <c r="F885" s="1229"/>
      <c r="G885" s="908"/>
      <c r="I885" s="416"/>
    </row>
    <row r="886" spans="1:9" ht="12.75" customHeight="1">
      <c r="A886" s="85"/>
      <c r="B886" s="85"/>
      <c r="C886" s="909"/>
      <c r="D886" s="908"/>
      <c r="E886" s="908"/>
      <c r="F886" s="908"/>
      <c r="G886" s="908"/>
      <c r="I886" s="416"/>
    </row>
    <row r="887" spans="1:9" ht="12.75" customHeight="1">
      <c r="A887" s="1272" t="s">
        <v>724</v>
      </c>
      <c r="B887" s="1272"/>
      <c r="C887" s="1272"/>
      <c r="D887" s="1272"/>
      <c r="E887" s="1272"/>
      <c r="F887" s="1272"/>
      <c r="G887" s="1272"/>
      <c r="H887" s="945"/>
      <c r="I887" s="1139"/>
    </row>
    <row r="888" spans="1:9" ht="12.75" customHeight="1">
      <c r="A888" s="50"/>
      <c r="B888" s="50"/>
      <c r="C888" s="50"/>
      <c r="D888" s="50"/>
      <c r="E888" s="50"/>
      <c r="F888" s="50"/>
      <c r="G888" s="50"/>
      <c r="I888" s="416"/>
    </row>
    <row r="889" spans="1:9" ht="12.75" customHeight="1">
      <c r="A889" s="50"/>
      <c r="B889" s="50"/>
      <c r="C889" s="50"/>
      <c r="D889" s="1267" t="s">
        <v>725</v>
      </c>
      <c r="E889" s="1267"/>
      <c r="F889" s="1267"/>
      <c r="G889" s="50"/>
      <c r="I889" s="416"/>
    </row>
    <row r="890" spans="1:9" ht="12.75" customHeight="1">
      <c r="A890" s="50"/>
      <c r="B890" s="50"/>
      <c r="C890" s="50"/>
      <c r="D890" s="901"/>
      <c r="E890" s="901"/>
      <c r="F890" s="901"/>
      <c r="G890" s="50"/>
      <c r="I890" s="416"/>
    </row>
    <row r="891" spans="1:9" ht="12.75" customHeight="1">
      <c r="A891" s="50"/>
      <c r="B891" s="411" t="s">
        <v>2796</v>
      </c>
      <c r="C891" s="50"/>
      <c r="D891" s="904" t="s">
        <v>726</v>
      </c>
      <c r="E891" s="901"/>
      <c r="F891" s="901"/>
      <c r="G891" s="50"/>
      <c r="I891" s="416" t="s">
        <v>727</v>
      </c>
    </row>
    <row r="892" spans="1:9" ht="12.75" customHeight="1">
      <c r="A892" s="50"/>
      <c r="B892" s="50"/>
      <c r="C892" s="50"/>
      <c r="D892" s="901"/>
      <c r="E892" s="901"/>
      <c r="F892" s="901"/>
      <c r="G892" s="50"/>
      <c r="I892" s="416"/>
    </row>
    <row r="893" spans="1:9" ht="12.75" customHeight="1">
      <c r="A893" s="279"/>
      <c r="B893" s="279"/>
      <c r="C893" s="909"/>
      <c r="D893" s="1267" t="s">
        <v>728</v>
      </c>
      <c r="E893" s="1267"/>
      <c r="F893" s="1267"/>
      <c r="G893" s="908"/>
      <c r="I893" s="416"/>
    </row>
    <row r="894" spans="1:9" ht="12.75" customHeight="1">
      <c r="A894" s="120"/>
      <c r="B894" s="120"/>
      <c r="C894" s="120"/>
      <c r="D894" s="1240" t="s">
        <v>729</v>
      </c>
      <c r="E894" s="1240"/>
      <c r="F894" s="1240"/>
      <c r="G894" s="908"/>
      <c r="I894" s="416"/>
    </row>
    <row r="895" spans="1:9" ht="12.75" customHeight="1">
      <c r="A895" s="909"/>
      <c r="B895" s="909"/>
      <c r="C895" s="909"/>
      <c r="D895" s="2"/>
      <c r="E895" s="908"/>
      <c r="F895" s="908"/>
      <c r="G895" s="908"/>
      <c r="I895" s="416"/>
    </row>
    <row r="896" spans="1:9" ht="12.75" customHeight="1">
      <c r="A896" s="124"/>
      <c r="B896" s="411" t="s">
        <v>2796</v>
      </c>
      <c r="C896" s="279"/>
      <c r="D896" s="1229" t="s">
        <v>730</v>
      </c>
      <c r="E896" s="1229"/>
      <c r="F896" s="1229"/>
      <c r="G896" s="3"/>
      <c r="I896" s="416" t="s">
        <v>731</v>
      </c>
    </row>
    <row r="897" spans="1:9" ht="12.75" customHeight="1">
      <c r="A897" s="279"/>
      <c r="B897" s="279"/>
      <c r="C897" s="279"/>
      <c r="D897" s="1229"/>
      <c r="E897" s="1229"/>
      <c r="F897" s="1229"/>
      <c r="G897" s="3"/>
      <c r="I897" s="416"/>
    </row>
    <row r="898" spans="1:9" ht="12.75" customHeight="1">
      <c r="A898" s="120"/>
      <c r="B898" s="120"/>
      <c r="C898" s="120"/>
      <c r="D898" s="1229" t="s">
        <v>732</v>
      </c>
      <c r="E898" s="1229"/>
      <c r="F898" s="1229"/>
      <c r="G898" s="908"/>
      <c r="I898" s="416"/>
    </row>
    <row r="899" spans="1:9" ht="12.75" customHeight="1">
      <c r="A899" s="120"/>
      <c r="B899" s="120"/>
      <c r="C899" s="120"/>
      <c r="D899" s="1229"/>
      <c r="E899" s="1229"/>
      <c r="F899" s="1229"/>
      <c r="G899" s="908"/>
      <c r="I899" s="416"/>
    </row>
    <row r="900" spans="1:9" ht="12.75" customHeight="1">
      <c r="A900" s="120"/>
      <c r="B900" s="120"/>
      <c r="C900" s="120"/>
      <c r="D900" s="3"/>
      <c r="E900" s="3"/>
      <c r="F900" s="908"/>
      <c r="G900" s="908"/>
      <c r="I900" s="416"/>
    </row>
    <row r="901" spans="1:9" ht="12.75" customHeight="1">
      <c r="A901" s="124"/>
      <c r="B901" s="411" t="s">
        <v>2796</v>
      </c>
      <c r="C901" s="123"/>
      <c r="D901" s="1239" t="s">
        <v>733</v>
      </c>
      <c r="E901" s="1239"/>
      <c r="F901" s="1239"/>
      <c r="G901" s="908"/>
      <c r="I901" s="416" t="s">
        <v>734</v>
      </c>
    </row>
    <row r="902" spans="1:9" ht="12.75" customHeight="1">
      <c r="A902" s="124"/>
      <c r="B902" s="124"/>
      <c r="C902" s="123"/>
      <c r="D902" s="1239"/>
      <c r="E902" s="1239"/>
      <c r="F902" s="1239"/>
      <c r="G902" s="908"/>
      <c r="I902" s="416"/>
    </row>
    <row r="903" spans="1:9" ht="12.75" customHeight="1">
      <c r="A903" s="124"/>
      <c r="B903" s="124"/>
      <c r="C903" s="123"/>
      <c r="D903" s="1239"/>
      <c r="E903" s="1239"/>
      <c r="F903" s="1239"/>
      <c r="G903" s="908"/>
      <c r="I903" s="416"/>
    </row>
    <row r="904" spans="1:9" ht="12.75" customHeight="1">
      <c r="A904" s="124"/>
      <c r="B904" s="124"/>
      <c r="C904" s="123"/>
      <c r="D904" s="1239"/>
      <c r="E904" s="1239"/>
      <c r="F904" s="1239"/>
      <c r="G904" s="908"/>
      <c r="I904" s="416"/>
    </row>
    <row r="905" spans="1:9" ht="12.75" customHeight="1">
      <c r="A905" s="124"/>
      <c r="B905" s="124"/>
      <c r="C905" s="123"/>
      <c r="D905" s="1239"/>
      <c r="E905" s="1239"/>
      <c r="F905" s="1239"/>
      <c r="G905" s="908"/>
      <c r="I905" s="416"/>
    </row>
    <row r="906" spans="1:9" ht="12.75" customHeight="1">
      <c r="A906" s="123"/>
      <c r="B906" s="123"/>
      <c r="C906" s="123"/>
      <c r="D906" s="1239"/>
      <c r="E906" s="1239"/>
      <c r="F906" s="1239"/>
      <c r="G906" s="908"/>
      <c r="I906" s="416"/>
    </row>
    <row r="907" spans="1:9" ht="12.75" customHeight="1">
      <c r="A907" s="123"/>
      <c r="B907" s="123"/>
      <c r="C907" s="123"/>
      <c r="D907" s="1239"/>
      <c r="E907" s="1239"/>
      <c r="F907" s="1239"/>
      <c r="G907" s="908"/>
      <c r="I907" s="416"/>
    </row>
    <row r="908" spans="1:9" ht="12.75" customHeight="1">
      <c r="A908" s="123"/>
      <c r="B908" s="123"/>
      <c r="C908" s="123"/>
      <c r="D908" s="1239"/>
      <c r="E908" s="1239"/>
      <c r="F908" s="1239"/>
      <c r="G908" s="908"/>
      <c r="I908" s="416"/>
    </row>
    <row r="909" spans="1:9" ht="12.75" customHeight="1">
      <c r="A909" s="123"/>
      <c r="B909" s="123"/>
      <c r="C909" s="123"/>
      <c r="D909" s="259"/>
      <c r="E909" s="259"/>
      <c r="F909" s="259"/>
      <c r="G909" s="908"/>
      <c r="I909" s="416"/>
    </row>
    <row r="910" spans="1:9" ht="12.75" customHeight="1">
      <c r="A910" s="909"/>
      <c r="B910" s="411" t="s">
        <v>2797</v>
      </c>
      <c r="C910" s="909"/>
      <c r="D910" s="1229" t="s">
        <v>735</v>
      </c>
      <c r="E910" s="1229"/>
      <c r="F910" s="1229"/>
      <c r="G910" s="908"/>
      <c r="I910" s="416"/>
    </row>
    <row r="911" spans="1:9" ht="12.75" customHeight="1">
      <c r="A911" s="909"/>
      <c r="B911" s="909"/>
      <c r="C911" s="909"/>
      <c r="D911" s="1229"/>
      <c r="E911" s="1229"/>
      <c r="F911" s="1229"/>
      <c r="G911" s="908"/>
      <c r="I911" s="416"/>
    </row>
    <row r="912" spans="1:9" ht="12.75" customHeight="1">
      <c r="A912" s="909"/>
      <c r="B912" s="909"/>
      <c r="C912" s="909"/>
      <c r="D912" s="908"/>
      <c r="E912" s="908"/>
      <c r="F912" s="908"/>
      <c r="G912" s="908"/>
      <c r="I912" s="416"/>
    </row>
    <row r="913" spans="1:9" ht="12.75" customHeight="1">
      <c r="A913" s="909"/>
      <c r="B913" s="411" t="s">
        <v>2797</v>
      </c>
      <c r="C913" s="909"/>
      <c r="D913" s="1265" t="s">
        <v>736</v>
      </c>
      <c r="E913" s="1265"/>
      <c r="F913" s="1265"/>
      <c r="G913" s="908"/>
      <c r="I913" s="416"/>
    </row>
    <row r="914" spans="1:9" ht="12.75" customHeight="1">
      <c r="A914" s="909"/>
      <c r="B914" s="909"/>
      <c r="C914" s="909"/>
      <c r="D914" s="1265"/>
      <c r="E914" s="1265"/>
      <c r="F914" s="1265"/>
      <c r="G914" s="908"/>
      <c r="I914" s="416"/>
    </row>
    <row r="915" spans="1:9" ht="12.75" customHeight="1">
      <c r="A915" s="909"/>
      <c r="B915" s="909"/>
      <c r="C915" s="909"/>
      <c r="D915" s="1265"/>
      <c r="E915" s="1265"/>
      <c r="F915" s="1265"/>
      <c r="G915" s="908"/>
      <c r="I915" s="416"/>
    </row>
    <row r="916" spans="1:9" ht="12.75" customHeight="1">
      <c r="A916" s="909"/>
      <c r="B916" s="909"/>
      <c r="C916" s="909"/>
      <c r="D916" s="1265"/>
      <c r="E916" s="1265"/>
      <c r="F916" s="1265"/>
      <c r="G916" s="908"/>
      <c r="I916" s="416"/>
    </row>
    <row r="917" spans="1:9" ht="12.75" customHeight="1">
      <c r="A917" s="909"/>
      <c r="B917" s="909"/>
      <c r="C917" s="909"/>
      <c r="D917" s="85"/>
      <c r="E917" s="908"/>
      <c r="F917" s="908"/>
      <c r="G917" s="908"/>
      <c r="I917" s="416"/>
    </row>
    <row r="918" spans="1:9" ht="12.75" customHeight="1">
      <c r="A918" s="909"/>
      <c r="B918" s="411" t="s">
        <v>2797</v>
      </c>
      <c r="C918" s="909"/>
      <c r="D918" s="1240" t="s">
        <v>737</v>
      </c>
      <c r="E918" s="1240"/>
      <c r="F918" s="1240"/>
      <c r="G918" s="908"/>
      <c r="I918" s="416"/>
    </row>
    <row r="919" spans="1:9" ht="12.75" customHeight="1">
      <c r="A919" s="909"/>
      <c r="B919" s="909"/>
      <c r="C919" s="909"/>
      <c r="D919" s="85"/>
      <c r="E919" s="908"/>
      <c r="F919" s="908"/>
      <c r="G919" s="908"/>
      <c r="I919" s="416"/>
    </row>
    <row r="920" spans="1:9" ht="12.75" customHeight="1">
      <c r="A920" s="909"/>
      <c r="B920" s="411" t="s">
        <v>2797</v>
      </c>
      <c r="C920" s="909"/>
      <c r="D920" s="1240" t="s">
        <v>738</v>
      </c>
      <c r="E920" s="1240"/>
      <c r="F920" s="1240"/>
      <c r="G920" s="908"/>
      <c r="I920" s="416"/>
    </row>
    <row r="921" spans="1:9" ht="12.75" customHeight="1">
      <c r="A921" s="123"/>
      <c r="B921" s="123"/>
      <c r="C921" s="123"/>
      <c r="D921" s="2"/>
      <c r="E921" s="3"/>
      <c r="F921" s="908"/>
      <c r="G921" s="908"/>
      <c r="I921" s="416"/>
    </row>
    <row r="922" spans="1:9" ht="12.75" customHeight="1">
      <c r="A922" s="917"/>
      <c r="B922" s="411" t="s">
        <v>2797</v>
      </c>
      <c r="C922" s="918"/>
      <c r="D922" s="1239" t="s">
        <v>739</v>
      </c>
      <c r="E922" s="1239"/>
      <c r="F922" s="1239"/>
      <c r="G922" s="919"/>
      <c r="I922" s="416" t="s">
        <v>740</v>
      </c>
    </row>
    <row r="923" spans="1:9" ht="12.75" customHeight="1">
      <c r="A923" s="917"/>
      <c r="B923" s="917"/>
      <c r="C923" s="918"/>
      <c r="D923" s="1239"/>
      <c r="E923" s="1239"/>
      <c r="F923" s="1239"/>
      <c r="G923" s="919"/>
      <c r="I923" s="416"/>
    </row>
    <row r="924" spans="1:9" ht="12.75" customHeight="1">
      <c r="A924" s="917"/>
      <c r="B924" s="917"/>
      <c r="C924" s="918"/>
      <c r="D924" s="1239"/>
      <c r="E924" s="1239"/>
      <c r="F924" s="1239"/>
      <c r="G924" s="919"/>
      <c r="I924" s="416"/>
    </row>
    <row r="925" spans="1:9" ht="12.75" customHeight="1">
      <c r="A925" s="917"/>
      <c r="B925" s="917"/>
      <c r="C925" s="918"/>
      <c r="D925" s="1239"/>
      <c r="E925" s="1239"/>
      <c r="F925" s="1239"/>
      <c r="G925" s="919"/>
      <c r="I925" s="416"/>
    </row>
    <row r="926" spans="1:9" ht="12.75" customHeight="1">
      <c r="A926" s="917"/>
      <c r="B926" s="917"/>
      <c r="C926" s="918"/>
      <c r="D926" s="1239"/>
      <c r="E926" s="1239"/>
      <c r="F926" s="1239"/>
      <c r="G926" s="919"/>
      <c r="I926" s="416"/>
    </row>
    <row r="927" spans="1:9" ht="12.75" customHeight="1">
      <c r="A927" s="917"/>
      <c r="B927" s="917"/>
      <c r="C927" s="918"/>
      <c r="D927" s="1239"/>
      <c r="E927" s="1239"/>
      <c r="F927" s="1239"/>
      <c r="G927" s="919"/>
      <c r="I927" s="416"/>
    </row>
    <row r="928" spans="1:9" ht="12.75" customHeight="1">
      <c r="A928" s="917"/>
      <c r="B928" s="917"/>
      <c r="C928" s="918"/>
      <c r="D928" s="1239"/>
      <c r="E928" s="1239"/>
      <c r="F928" s="1239"/>
      <c r="G928" s="919"/>
      <c r="I928" s="416"/>
    </row>
    <row r="929" spans="1:9" ht="12.75" customHeight="1">
      <c r="A929" s="917"/>
      <c r="B929" s="917"/>
      <c r="C929" s="918"/>
      <c r="D929" s="1239"/>
      <c r="E929" s="1239"/>
      <c r="F929" s="1239"/>
      <c r="G929" s="919"/>
      <c r="I929" s="416"/>
    </row>
    <row r="930" spans="1:9" ht="12.75" customHeight="1">
      <c r="A930" s="917"/>
      <c r="B930" s="917"/>
      <c r="C930" s="918"/>
      <c r="D930" s="1239"/>
      <c r="E930" s="1239"/>
      <c r="F930" s="1239"/>
      <c r="G930" s="919"/>
      <c r="I930" s="416"/>
    </row>
    <row r="931" spans="1:9" ht="12.75" customHeight="1">
      <c r="A931" s="123"/>
      <c r="B931" s="123"/>
      <c r="C931" s="123"/>
      <c r="D931" s="2"/>
      <c r="E931" s="3"/>
      <c r="F931" s="908"/>
      <c r="G931" s="908"/>
      <c r="I931" s="416"/>
    </row>
    <row r="932" spans="1:9" ht="12.75" customHeight="1">
      <c r="A932" s="124"/>
      <c r="B932" s="411" t="s">
        <v>2796</v>
      </c>
      <c r="C932" s="123"/>
      <c r="D932" s="1293" t="s">
        <v>741</v>
      </c>
      <c r="E932" s="1293"/>
      <c r="F932" s="1293"/>
      <c r="G932" s="908"/>
      <c r="I932" s="416" t="s">
        <v>740</v>
      </c>
    </row>
    <row r="933" spans="1:9" ht="12.75" customHeight="1">
      <c r="A933" s="124"/>
      <c r="B933" s="124"/>
      <c r="C933" s="123"/>
      <c r="D933" s="1293"/>
      <c r="E933" s="1293"/>
      <c r="F933" s="1293"/>
      <c r="G933" s="908"/>
      <c r="I933" s="416"/>
    </row>
    <row r="934" spans="1:9" ht="12.75" customHeight="1">
      <c r="A934" s="124"/>
      <c r="B934" s="124"/>
      <c r="C934" s="123"/>
      <c r="D934" s="1293"/>
      <c r="E934" s="1293"/>
      <c r="F934" s="1293"/>
      <c r="G934" s="908"/>
      <c r="I934" s="416"/>
    </row>
    <row r="935" spans="1:9" ht="12.75" customHeight="1">
      <c r="A935" s="124"/>
      <c r="B935" s="124"/>
      <c r="C935" s="123"/>
      <c r="D935" s="1293"/>
      <c r="E935" s="1293"/>
      <c r="F935" s="1293"/>
      <c r="G935" s="908"/>
      <c r="I935" s="416"/>
    </row>
    <row r="936" spans="1:9" ht="12.75" customHeight="1">
      <c r="A936" s="124"/>
      <c r="B936" s="124"/>
      <c r="C936" s="123"/>
      <c r="D936" s="1293"/>
      <c r="E936" s="1293"/>
      <c r="F936" s="1293"/>
      <c r="G936" s="908"/>
      <c r="I936" s="416"/>
    </row>
    <row r="937" spans="1:9" ht="12.75" customHeight="1">
      <c r="A937" s="124"/>
      <c r="B937" s="124"/>
      <c r="C937" s="123"/>
      <c r="D937" s="1293"/>
      <c r="E937" s="1293"/>
      <c r="F937" s="1293"/>
      <c r="G937" s="908"/>
      <c r="I937" s="416"/>
    </row>
    <row r="938" spans="1:9" ht="12.75" customHeight="1">
      <c r="A938" s="124"/>
      <c r="B938" s="124"/>
      <c r="C938" s="123"/>
      <c r="D938" s="1293"/>
      <c r="E938" s="1293"/>
      <c r="F938" s="1293"/>
      <c r="G938" s="908"/>
      <c r="I938" s="416"/>
    </row>
    <row r="939" spans="1:9" ht="12.75" customHeight="1">
      <c r="A939" s="124"/>
      <c r="B939" s="124"/>
      <c r="C939" s="123"/>
      <c r="D939" s="943"/>
      <c r="E939" s="943"/>
      <c r="F939" s="943"/>
      <c r="G939" s="908"/>
      <c r="I939" s="416"/>
    </row>
    <row r="940" spans="1:9" ht="12.75" customHeight="1">
      <c r="A940" s="124"/>
      <c r="B940" s="411" t="s">
        <v>2796</v>
      </c>
      <c r="C940" s="123"/>
      <c r="D940" s="1238" t="s">
        <v>742</v>
      </c>
      <c r="E940" s="1238"/>
      <c r="F940" s="1238"/>
      <c r="G940" s="908"/>
      <c r="I940" s="416"/>
    </row>
    <row r="941" spans="1:9" ht="12.75" customHeight="1">
      <c r="A941" s="124"/>
      <c r="B941" s="124"/>
      <c r="C941" s="123"/>
      <c r="D941" s="1238"/>
      <c r="E941" s="1238"/>
      <c r="F941" s="1238"/>
      <c r="G941" s="908"/>
      <c r="I941" s="416"/>
    </row>
    <row r="942" spans="1:9" ht="12.75" customHeight="1">
      <c r="A942" s="124"/>
      <c r="B942" s="124"/>
      <c r="C942" s="123"/>
      <c r="D942" s="1238"/>
      <c r="E942" s="1238"/>
      <c r="F942" s="1238"/>
      <c r="G942" s="908"/>
      <c r="I942" s="416"/>
    </row>
    <row r="943" spans="1:9" ht="12.75" customHeight="1">
      <c r="A943" s="124"/>
      <c r="B943" s="124"/>
      <c r="C943" s="123"/>
      <c r="D943" s="1238"/>
      <c r="E943" s="1238"/>
      <c r="F943" s="1238"/>
      <c r="G943" s="908"/>
      <c r="I943" s="416"/>
    </row>
    <row r="944" spans="1:9" ht="12.75" customHeight="1">
      <c r="A944" s="124"/>
      <c r="B944" s="124"/>
      <c r="C944" s="123"/>
      <c r="D944" s="1238"/>
      <c r="E944" s="1238"/>
      <c r="F944" s="1238"/>
      <c r="G944" s="908"/>
      <c r="I944" s="416"/>
    </row>
    <row r="945" spans="1:9" ht="12.75" customHeight="1">
      <c r="A945" s="124"/>
      <c r="B945" s="124"/>
      <c r="C945" s="123"/>
      <c r="D945" s="1238"/>
      <c r="E945" s="1238"/>
      <c r="F945" s="1238"/>
      <c r="G945" s="908"/>
      <c r="I945" s="416"/>
    </row>
    <row r="946" spans="1:9" ht="12.75" customHeight="1">
      <c r="A946" s="124"/>
      <c r="B946" s="124"/>
      <c r="C946" s="123"/>
      <c r="D946" s="943"/>
      <c r="E946" s="943"/>
      <c r="F946" s="943"/>
      <c r="G946" s="908"/>
      <c r="I946" s="416"/>
    </row>
    <row r="947" spans="1:9" ht="12.75" customHeight="1">
      <c r="A947" s="909"/>
      <c r="B947" s="411" t="s">
        <v>2796</v>
      </c>
      <c r="C947" s="909"/>
      <c r="D947" s="1265" t="s">
        <v>743</v>
      </c>
      <c r="E947" s="1265"/>
      <c r="F947" s="1265"/>
      <c r="G947" s="908"/>
      <c r="I947" s="416"/>
    </row>
    <row r="948" spans="1:9" ht="12.75" customHeight="1">
      <c r="A948" s="909"/>
      <c r="B948" s="909"/>
      <c r="C948" s="909"/>
      <c r="D948" s="1265"/>
      <c r="E948" s="1265"/>
      <c r="F948" s="1265"/>
      <c r="G948" s="908"/>
      <c r="I948" s="416"/>
    </row>
    <row r="949" spans="1:9" ht="12.75" customHeight="1">
      <c r="A949" s="909"/>
      <c r="B949" s="909"/>
      <c r="C949" s="909"/>
      <c r="D949" s="1265"/>
      <c r="E949" s="1265"/>
      <c r="F949" s="1265"/>
      <c r="G949" s="908"/>
      <c r="I949" s="416"/>
    </row>
    <row r="950" spans="1:9" ht="12.75" customHeight="1">
      <c r="A950" s="124"/>
      <c r="B950" s="124"/>
      <c r="C950" s="123"/>
      <c r="D950" s="943"/>
      <c r="E950" s="943"/>
      <c r="F950" s="943"/>
      <c r="G950" s="908"/>
      <c r="I950" s="416"/>
    </row>
    <row r="951" spans="1:9" ht="12.75" customHeight="1">
      <c r="A951" s="124"/>
      <c r="B951" s="124"/>
      <c r="C951" s="123"/>
      <c r="D951" s="769"/>
      <c r="E951" s="3"/>
      <c r="F951" s="908"/>
      <c r="G951" s="908"/>
      <c r="I951" s="416"/>
    </row>
    <row r="952" spans="1:9" ht="12.75" customHeight="1">
      <c r="A952" s="124"/>
      <c r="B952" s="411" t="s">
        <v>2797</v>
      </c>
      <c r="C952" s="123"/>
      <c r="D952" s="1239" t="s">
        <v>744</v>
      </c>
      <c r="E952" s="1239"/>
      <c r="F952" s="1239"/>
      <c r="G952" s="908"/>
      <c r="I952" s="416" t="s">
        <v>740</v>
      </c>
    </row>
    <row r="953" spans="1:9" ht="12.75" customHeight="1">
      <c r="A953" s="124"/>
      <c r="B953" s="124"/>
      <c r="C953" s="123"/>
      <c r="D953" s="1239"/>
      <c r="E953" s="1239"/>
      <c r="F953" s="1239"/>
      <c r="G953" s="908"/>
      <c r="I953" s="416"/>
    </row>
    <row r="954" spans="1:9" ht="12.75" customHeight="1">
      <c r="A954" s="124"/>
      <c r="B954" s="124"/>
      <c r="C954" s="123"/>
      <c r="D954" s="1239"/>
      <c r="E954" s="1239"/>
      <c r="F954" s="1239"/>
      <c r="G954" s="908"/>
      <c r="I954" s="416"/>
    </row>
    <row r="955" spans="1:9" ht="12.75" customHeight="1">
      <c r="A955" s="124"/>
      <c r="B955" s="124"/>
      <c r="C955" s="123"/>
      <c r="D955" s="1239"/>
      <c r="E955" s="1239"/>
      <c r="F955" s="1239"/>
      <c r="G955" s="908"/>
      <c r="I955" s="416"/>
    </row>
    <row r="956" spans="1:9" ht="12.75" customHeight="1">
      <c r="A956" s="909"/>
      <c r="B956" s="909"/>
      <c r="C956" s="909"/>
      <c r="D956" s="900"/>
      <c r="E956" s="900"/>
      <c r="F956" s="900"/>
      <c r="G956" s="900"/>
      <c r="I956" s="416"/>
    </row>
    <row r="957" spans="1:9" ht="12.75" customHeight="1">
      <c r="A957" s="279"/>
      <c r="B957" s="279"/>
      <c r="C957" s="279"/>
      <c r="D957" s="1245" t="s">
        <v>745</v>
      </c>
      <c r="E957" s="1245"/>
      <c r="F957" s="1245"/>
      <c r="G957" s="3"/>
      <c r="I957" s="416"/>
    </row>
    <row r="958" spans="1:9" ht="12.75" customHeight="1">
      <c r="A958" s="124"/>
      <c r="B958" s="411" t="s">
        <v>2797</v>
      </c>
      <c r="C958" s="279"/>
      <c r="D958" s="1240" t="s">
        <v>746</v>
      </c>
      <c r="E958" s="1240"/>
      <c r="F958" s="1240"/>
      <c r="G958" s="3"/>
      <c r="I958" s="416" t="s">
        <v>740</v>
      </c>
    </row>
    <row r="959" spans="1:9" ht="12.75" customHeight="1">
      <c r="A959" s="279"/>
      <c r="B959" s="279"/>
      <c r="C959" s="279"/>
      <c r="D959" s="3"/>
      <c r="E959" s="3"/>
      <c r="F959" s="3"/>
      <c r="G959" s="3"/>
      <c r="I959" s="416"/>
    </row>
    <row r="960" spans="1:9" ht="12.75" customHeight="1">
      <c r="A960" s="279"/>
      <c r="B960" s="279"/>
      <c r="C960" s="279"/>
      <c r="D960" s="1245" t="s">
        <v>747</v>
      </c>
      <c r="E960" s="1245"/>
      <c r="F960" s="1245"/>
      <c r="G960"/>
      <c r="I960" s="416"/>
    </row>
    <row r="961" spans="1:9" ht="12.75" customHeight="1">
      <c r="A961" s="124"/>
      <c r="B961" s="411" t="s">
        <v>2797</v>
      </c>
      <c r="C961" s="279"/>
      <c r="D961" s="1229" t="s">
        <v>748</v>
      </c>
      <c r="E961" s="1229"/>
      <c r="F961" s="1229"/>
      <c r="G961"/>
      <c r="I961" s="416" t="s">
        <v>740</v>
      </c>
    </row>
    <row r="962" spans="1:9" ht="12.75" customHeight="1">
      <c r="A962" s="124"/>
      <c r="B962" s="124"/>
      <c r="C962" s="279"/>
      <c r="D962" s="1229"/>
      <c r="E962" s="1229"/>
      <c r="F962" s="1229"/>
      <c r="G962"/>
      <c r="I962" s="416"/>
    </row>
    <row r="963" spans="1:9" ht="12.75" customHeight="1">
      <c r="A963" s="124"/>
      <c r="B963" s="124"/>
      <c r="C963" s="279"/>
      <c r="D963" s="1229"/>
      <c r="E963" s="1229"/>
      <c r="F963" s="1229"/>
      <c r="G963"/>
      <c r="I963" s="416"/>
    </row>
    <row r="964" spans="1:9" ht="12.75" customHeight="1">
      <c r="A964" s="124"/>
      <c r="B964" s="124"/>
      <c r="C964" s="279"/>
      <c r="D964" s="1229"/>
      <c r="E964" s="1229"/>
      <c r="F964" s="1229"/>
      <c r="G964"/>
      <c r="I964" s="416"/>
    </row>
    <row r="965" spans="1:9" ht="12.75" customHeight="1">
      <c r="A965" s="124"/>
      <c r="B965" s="124"/>
      <c r="C965" s="279"/>
      <c r="D965" s="1229"/>
      <c r="E965" s="1229"/>
      <c r="F965" s="1229"/>
      <c r="G965"/>
      <c r="I965" s="416"/>
    </row>
    <row r="966" spans="1:9" ht="12.75" customHeight="1">
      <c r="A966" s="124"/>
      <c r="B966" s="124"/>
      <c r="C966" s="279"/>
      <c r="D966" s="1229"/>
      <c r="E966" s="1229"/>
      <c r="F966" s="1229"/>
      <c r="G966"/>
      <c r="I966" s="416"/>
    </row>
    <row r="967" spans="1:9" ht="12.75" customHeight="1">
      <c r="A967" s="124"/>
      <c r="B967" s="124"/>
      <c r="C967" s="279"/>
      <c r="D967" s="1229"/>
      <c r="E967" s="1229"/>
      <c r="F967" s="1229"/>
      <c r="G967"/>
      <c r="I967" s="416"/>
    </row>
    <row r="968" spans="1:9" ht="12.75" customHeight="1">
      <c r="A968" s="124"/>
      <c r="B968" s="124"/>
      <c r="C968" s="279"/>
      <c r="D968" s="1229"/>
      <c r="E968" s="1229"/>
      <c r="F968" s="1229"/>
      <c r="G968"/>
      <c r="I968" s="416"/>
    </row>
    <row r="969" spans="1:9" ht="12.75" customHeight="1">
      <c r="A969" s="124"/>
      <c r="B969" s="124"/>
      <c r="C969" s="279"/>
      <c r="D969" s="1229"/>
      <c r="E969" s="1229"/>
      <c r="F969" s="1229"/>
      <c r="G969"/>
      <c r="I969" s="416"/>
    </row>
    <row r="970" spans="1:9" ht="12.75" customHeight="1">
      <c r="A970" s="124"/>
      <c r="B970" s="124"/>
      <c r="C970" s="279"/>
      <c r="D970" s="1229"/>
      <c r="E970" s="1229"/>
      <c r="F970" s="1229"/>
      <c r="G970"/>
      <c r="I970" s="416"/>
    </row>
    <row r="971" spans="1:9" ht="12.75" customHeight="1">
      <c r="A971" s="124"/>
      <c r="B971" s="124"/>
      <c r="C971" s="279"/>
      <c r="D971" s="1229"/>
      <c r="E971" s="1229"/>
      <c r="F971" s="1229"/>
      <c r="G971"/>
      <c r="I971" s="416"/>
    </row>
    <row r="972" spans="1:9" ht="12.75" customHeight="1">
      <c r="A972" s="124"/>
      <c r="B972" s="124"/>
      <c r="C972" s="279"/>
      <c r="D972" s="1229"/>
      <c r="E972" s="1229"/>
      <c r="F972" s="1229"/>
      <c r="G972"/>
      <c r="I972" s="416"/>
    </row>
    <row r="973" spans="1:9" ht="12.75" customHeight="1">
      <c r="A973" s="124"/>
      <c r="B973" s="124"/>
      <c r="C973" s="279"/>
      <c r="D973" s="1229"/>
      <c r="E973" s="1229"/>
      <c r="F973" s="1229"/>
      <c r="G973"/>
      <c r="I973" s="416"/>
    </row>
    <row r="974" spans="1:9" ht="12.75" customHeight="1">
      <c r="A974" s="124"/>
      <c r="B974" s="124"/>
      <c r="C974" s="279"/>
      <c r="D974" s="1229"/>
      <c r="E974" s="1229"/>
      <c r="F974" s="1229"/>
      <c r="G974"/>
      <c r="I974" s="416"/>
    </row>
    <row r="975" spans="1:9" ht="12.75" customHeight="1">
      <c r="A975" s="124"/>
      <c r="B975" s="124"/>
      <c r="C975" s="279"/>
      <c r="D975" s="1229"/>
      <c r="E975" s="1229"/>
      <c r="F975" s="1229"/>
      <c r="G975" s="3"/>
      <c r="I975" s="416"/>
    </row>
    <row r="976" spans="1:9" ht="12.75" customHeight="1">
      <c r="A976" s="279"/>
      <c r="B976" s="279"/>
      <c r="C976" s="279"/>
      <c r="D976" s="3"/>
      <c r="E976" s="3"/>
      <c r="F976" s="3"/>
      <c r="G976" s="3"/>
      <c r="I976" s="416"/>
    </row>
    <row r="977" spans="1:9" ht="12.75" customHeight="1">
      <c r="A977" s="1272" t="s">
        <v>749</v>
      </c>
      <c r="B977" s="1272"/>
      <c r="C977" s="1272"/>
      <c r="D977" s="1272"/>
      <c r="E977" s="1272"/>
      <c r="F977" s="1272"/>
      <c r="G977" s="1272"/>
      <c r="H977" s="945"/>
      <c r="I977" s="1139"/>
    </row>
    <row r="978" spans="1:9" ht="12.75" customHeight="1">
      <c r="A978" s="85"/>
      <c r="B978" s="85"/>
      <c r="C978" s="279"/>
      <c r="D978" s="3"/>
      <c r="E978" s="3"/>
      <c r="F978" s="3"/>
      <c r="G978" s="3"/>
      <c r="I978" s="416"/>
    </row>
    <row r="979" spans="1:9" ht="12.75" customHeight="1">
      <c r="A979" s="279"/>
      <c r="B979" s="279"/>
      <c r="C979" s="909"/>
      <c r="D979" s="1245" t="s">
        <v>750</v>
      </c>
      <c r="E979" s="1245"/>
      <c r="F979" s="1245"/>
      <c r="G979" s="3"/>
      <c r="I979" s="416"/>
    </row>
    <row r="980" spans="1:9" ht="12.75" customHeight="1">
      <c r="A980" s="120"/>
      <c r="B980" s="120"/>
      <c r="C980" s="120"/>
      <c r="D980" s="1240" t="s">
        <v>751</v>
      </c>
      <c r="E980" s="1240"/>
      <c r="F980" s="1240"/>
      <c r="G980" s="3"/>
      <c r="I980" s="416"/>
    </row>
    <row r="981" spans="1:9" ht="12.75" customHeight="1">
      <c r="A981" s="120"/>
      <c r="B981" s="120"/>
      <c r="C981" s="120"/>
      <c r="D981" s="3"/>
      <c r="E981" s="3"/>
      <c r="F981" s="908"/>
      <c r="G981"/>
      <c r="I981" s="416"/>
    </row>
    <row r="982" spans="1:9" ht="12.75" customHeight="1">
      <c r="A982" s="279"/>
      <c r="B982" s="411" t="s">
        <v>2796</v>
      </c>
      <c r="C982" s="279"/>
      <c r="D982" s="1291" t="s">
        <v>752</v>
      </c>
      <c r="E982" s="1291"/>
      <c r="F982" s="1291"/>
      <c r="G982"/>
      <c r="I982" s="416" t="s">
        <v>753</v>
      </c>
    </row>
    <row r="983" spans="1:9" ht="12.75" customHeight="1">
      <c r="A983" s="279"/>
      <c r="B983" s="279"/>
      <c r="C983" s="279"/>
      <c r="D983" s="1291"/>
      <c r="E983" s="1291"/>
      <c r="F983" s="1291"/>
      <c r="G983"/>
      <c r="I983" s="416"/>
    </row>
    <row r="984" spans="1:9" ht="12.75" customHeight="1">
      <c r="A984" s="279"/>
      <c r="B984" s="279"/>
      <c r="C984" s="279"/>
      <c r="D984" s="955"/>
      <c r="E984" s="953" t="s">
        <v>754</v>
      </c>
      <c r="F984" s="955"/>
      <c r="G984"/>
      <c r="I984" s="416"/>
    </row>
    <row r="985" spans="1:9" ht="12.75" customHeight="1">
      <c r="A985" s="279"/>
      <c r="B985" s="279"/>
      <c r="C985" s="279"/>
      <c r="D985" s="1233" t="s">
        <v>755</v>
      </c>
      <c r="E985" s="1233"/>
      <c r="F985" s="1233"/>
      <c r="G985"/>
      <c r="I985" s="416"/>
    </row>
    <row r="986" spans="1:9" ht="12.75" customHeight="1">
      <c r="A986" s="279"/>
      <c r="B986" s="279"/>
      <c r="C986" s="279"/>
      <c r="D986" s="1233"/>
      <c r="E986" s="1233"/>
      <c r="F986" s="1233"/>
      <c r="G986"/>
      <c r="I986" s="416"/>
    </row>
    <row r="987" spans="1:9" ht="12.75" customHeight="1">
      <c r="A987" s="123"/>
      <c r="B987" s="123"/>
      <c r="C987" s="123"/>
      <c r="D987" s="1233"/>
      <c r="E987" s="1233"/>
      <c r="F987" s="1233"/>
      <c r="G987"/>
      <c r="I987" s="416"/>
    </row>
    <row r="988" spans="1:9" ht="12.75" customHeight="1">
      <c r="A988" s="123"/>
      <c r="B988" s="123"/>
      <c r="C988" s="123"/>
      <c r="D988" s="1233"/>
      <c r="E988" s="1233"/>
      <c r="F988" s="1233"/>
      <c r="G988"/>
      <c r="I988" s="416"/>
    </row>
    <row r="989" spans="1:9" ht="12.75" customHeight="1">
      <c r="A989" s="123"/>
      <c r="B989" s="123"/>
      <c r="C989" s="123"/>
      <c r="D989" s="259"/>
      <c r="E989" s="259"/>
      <c r="F989" s="259"/>
      <c r="G989"/>
      <c r="I989" s="416"/>
    </row>
    <row r="990" spans="1:9" ht="12.75" customHeight="1">
      <c r="A990" s="123"/>
      <c r="B990" s="411" t="s">
        <v>2796</v>
      </c>
      <c r="C990" s="123"/>
      <c r="D990" s="1229" t="s">
        <v>756</v>
      </c>
      <c r="E990" s="1229"/>
      <c r="F990" s="1229"/>
      <c r="G990"/>
      <c r="I990" s="416"/>
    </row>
    <row r="991" spans="1:9" ht="12.75" customHeight="1">
      <c r="A991" s="123"/>
      <c r="B991" s="123"/>
      <c r="C991" s="123"/>
      <c r="D991" s="1229"/>
      <c r="E991" s="1229"/>
      <c r="F991" s="1229"/>
      <c r="G991"/>
      <c r="I991" s="416"/>
    </row>
    <row r="992" spans="1:9" ht="12.75" customHeight="1">
      <c r="A992" s="123"/>
      <c r="B992" s="123"/>
      <c r="C992" s="123"/>
      <c r="D992" s="1229"/>
      <c r="E992" s="1229"/>
      <c r="F992" s="1229"/>
      <c r="G992"/>
      <c r="I992" s="416"/>
    </row>
    <row r="993" spans="1:9" ht="12.75" customHeight="1">
      <c r="A993" s="123"/>
      <c r="B993" s="123"/>
      <c r="C993" s="123"/>
      <c r="D993" s="1229"/>
      <c r="E993" s="1229"/>
      <c r="F993" s="1229"/>
      <c r="G993"/>
      <c r="I993" s="416"/>
    </row>
    <row r="994" spans="1:9" ht="12.75" customHeight="1">
      <c r="A994" s="123"/>
      <c r="B994" s="123"/>
      <c r="C994" s="123"/>
      <c r="D994" s="368"/>
      <c r="E994" s="368"/>
      <c r="F994" s="368"/>
      <c r="G994"/>
      <c r="I994" s="416"/>
    </row>
    <row r="995" spans="1:9" ht="12.75" customHeight="1">
      <c r="A995" s="123"/>
      <c r="B995" s="411" t="s">
        <v>2797</v>
      </c>
      <c r="C995" s="123"/>
      <c r="D995" s="1229" t="s">
        <v>757</v>
      </c>
      <c r="E995" s="1229"/>
      <c r="F995" s="1229"/>
      <c r="G995"/>
      <c r="I995" s="416"/>
    </row>
    <row r="996" spans="1:9" ht="12.75" customHeight="1">
      <c r="A996" s="123"/>
      <c r="B996" s="123"/>
      <c r="C996" s="123"/>
      <c r="D996" s="1229"/>
      <c r="E996" s="1229"/>
      <c r="F996" s="1229"/>
      <c r="G996"/>
      <c r="I996" s="416"/>
    </row>
    <row r="997" spans="1:9" ht="12.75" customHeight="1">
      <c r="A997" s="123"/>
      <c r="B997" s="123"/>
      <c r="C997" s="123"/>
      <c r="D997" s="368"/>
      <c r="E997" s="368"/>
      <c r="F997" s="368"/>
      <c r="G997"/>
      <c r="I997" s="416"/>
    </row>
    <row r="998" spans="1:9" ht="12.75" customHeight="1">
      <c r="A998" s="124"/>
      <c r="B998" s="411" t="s">
        <v>2796</v>
      </c>
      <c r="C998" s="279"/>
      <c r="D998" s="1240" t="s">
        <v>758</v>
      </c>
      <c r="E998" s="1240"/>
      <c r="F998" s="1240"/>
      <c r="G998"/>
      <c r="I998" s="416"/>
    </row>
    <row r="999" spans="1:9" ht="12.75" customHeight="1">
      <c r="A999" s="279"/>
      <c r="B999" s="279"/>
      <c r="C999" s="279"/>
      <c r="D999" s="3"/>
      <c r="E999" s="3"/>
      <c r="F999" s="3"/>
      <c r="G999"/>
      <c r="I999" s="416"/>
    </row>
    <row r="1000" spans="1:9" ht="12.75" customHeight="1">
      <c r="A1000" s="124"/>
      <c r="B1000" s="411" t="s">
        <v>2797</v>
      </c>
      <c r="C1000" s="279"/>
      <c r="D1000" s="1240" t="s">
        <v>759</v>
      </c>
      <c r="E1000" s="1240"/>
      <c r="F1000" s="1240"/>
      <c r="G1000"/>
      <c r="I1000" s="416"/>
    </row>
    <row r="1001" spans="1:9" ht="12.75" customHeight="1">
      <c r="A1001" s="279"/>
      <c r="B1001" s="279"/>
      <c r="C1001" s="279"/>
      <c r="D1001" s="85"/>
      <c r="E1001" s="3"/>
      <c r="F1001" s="3"/>
      <c r="G1001"/>
      <c r="I1001" s="416"/>
    </row>
    <row r="1002" spans="1:9" ht="12.75" customHeight="1">
      <c r="A1002" s="124"/>
      <c r="B1002" s="411" t="s">
        <v>2797</v>
      </c>
      <c r="C1002" s="279"/>
      <c r="D1002" s="1240" t="s">
        <v>760</v>
      </c>
      <c r="E1002" s="1240"/>
      <c r="F1002" s="1240"/>
      <c r="G1002"/>
      <c r="I1002" s="416"/>
    </row>
    <row r="1003" spans="1:9" ht="12.75" customHeight="1">
      <c r="A1003" s="279"/>
      <c r="B1003" s="279"/>
      <c r="C1003" s="279"/>
      <c r="D1003" s="85"/>
      <c r="E1003" s="3"/>
      <c r="F1003" s="3"/>
      <c r="G1003"/>
      <c r="I1003" s="416"/>
    </row>
    <row r="1004" spans="1:9" ht="12.75" customHeight="1">
      <c r="A1004" s="124"/>
      <c r="B1004" s="411" t="s">
        <v>2796</v>
      </c>
      <c r="C1004" s="279"/>
      <c r="D1004" s="1229" t="s">
        <v>761</v>
      </c>
      <c r="E1004" s="1229"/>
      <c r="F1004" s="1229"/>
      <c r="G1004"/>
      <c r="I1004" s="416"/>
    </row>
    <row r="1005" spans="1:9" ht="12.75" customHeight="1">
      <c r="A1005" s="124"/>
      <c r="B1005" s="124"/>
      <c r="C1005" s="279"/>
      <c r="D1005" s="1229"/>
      <c r="E1005" s="1229"/>
      <c r="F1005" s="1229"/>
      <c r="G1005"/>
      <c r="I1005" s="416"/>
    </row>
    <row r="1006" spans="1:9" ht="12.75" customHeight="1">
      <c r="A1006" s="124"/>
      <c r="B1006" s="124"/>
      <c r="C1006" s="279"/>
      <c r="D1006" s="85"/>
      <c r="E1006" s="3"/>
      <c r="F1006" s="3"/>
      <c r="G1006" s="3"/>
      <c r="I1006" s="416"/>
    </row>
    <row r="1007" spans="1:9" ht="12.75" customHeight="1">
      <c r="A1007" s="180"/>
      <c r="B1007" s="411" t="s">
        <v>2797</v>
      </c>
      <c r="C1007" s="920"/>
      <c r="D1007" s="1268" t="s">
        <v>762</v>
      </c>
      <c r="E1007" s="1268"/>
      <c r="F1007" s="1268"/>
      <c r="G1007" s="921"/>
      <c r="I1007" s="416"/>
    </row>
    <row r="1008" spans="1:9" ht="12.75" customHeight="1">
      <c r="A1008" s="920"/>
      <c r="B1008" s="920"/>
      <c r="C1008" s="920"/>
      <c r="D1008" s="1268"/>
      <c r="E1008" s="1268"/>
      <c r="F1008" s="1268"/>
      <c r="G1008" s="921"/>
      <c r="I1008" s="416"/>
    </row>
    <row r="1009" spans="1:9" ht="12.75" customHeight="1">
      <c r="A1009" s="920"/>
      <c r="B1009" s="920"/>
      <c r="C1009" s="920"/>
      <c r="D1009" s="904"/>
      <c r="E1009" s="921"/>
      <c r="F1009" s="921"/>
      <c r="G1009" s="921"/>
      <c r="I1009" s="416"/>
    </row>
    <row r="1010" spans="1:9" ht="12.75" customHeight="1">
      <c r="A1010" s="180"/>
      <c r="B1010" s="411" t="s">
        <v>2797</v>
      </c>
      <c r="C1010" s="920"/>
      <c r="D1010" s="1285" t="s">
        <v>763</v>
      </c>
      <c r="E1010" s="1285"/>
      <c r="F1010" s="1285"/>
      <c r="G1010" s="921"/>
      <c r="I1010" s="416"/>
    </row>
    <row r="1011" spans="1:9" ht="12.75" customHeight="1">
      <c r="A1011" s="920"/>
      <c r="B1011" s="920"/>
      <c r="C1011" s="920"/>
      <c r="D1011" s="904"/>
      <c r="E1011" s="921"/>
      <c r="F1011" s="921"/>
      <c r="G1011" s="921"/>
      <c r="I1011" s="416"/>
    </row>
    <row r="1012" spans="1:9" ht="12.75" customHeight="1">
      <c r="A1012" s="124"/>
      <c r="B1012" s="411" t="s">
        <v>2796</v>
      </c>
      <c r="C1012" s="279"/>
      <c r="D1012" s="1240" t="s">
        <v>764</v>
      </c>
      <c r="E1012" s="1240"/>
      <c r="F1012" s="1240"/>
      <c r="G1012" s="3"/>
      <c r="I1012" s="416"/>
    </row>
    <row r="1013" spans="1:9" ht="12.75" customHeight="1">
      <c r="A1013" s="124"/>
      <c r="B1013" s="124"/>
      <c r="C1013" s="279"/>
      <c r="D1013" s="85"/>
      <c r="E1013" s="3"/>
      <c r="F1013" s="3"/>
      <c r="G1013" s="3"/>
      <c r="I1013" s="416"/>
    </row>
    <row r="1014" spans="1:9" ht="12.75" customHeight="1">
      <c r="A1014" s="124"/>
      <c r="B1014" s="411" t="s">
        <v>2797</v>
      </c>
      <c r="C1014" s="279"/>
      <c r="D1014" s="1229" t="s">
        <v>765</v>
      </c>
      <c r="E1014" s="1229"/>
      <c r="F1014" s="1229"/>
      <c r="G1014" s="3"/>
      <c r="I1014" s="416"/>
    </row>
    <row r="1015" spans="1:9" ht="12.75" customHeight="1">
      <c r="A1015" s="124"/>
      <c r="B1015" s="124"/>
      <c r="C1015" s="279"/>
      <c r="D1015" s="1229"/>
      <c r="E1015" s="1229"/>
      <c r="F1015" s="1229"/>
      <c r="G1015" s="3"/>
      <c r="I1015" s="416"/>
    </row>
    <row r="1016" spans="1:9" ht="12.75" customHeight="1">
      <c r="A1016" s="279"/>
      <c r="B1016" s="279"/>
      <c r="C1016" s="279"/>
      <c r="D1016" s="3"/>
      <c r="E1016" s="3"/>
      <c r="F1016" s="3"/>
      <c r="G1016" s="3"/>
      <c r="I1016" s="416"/>
    </row>
    <row r="1017" spans="1:9" ht="12.75" customHeight="1">
      <c r="A1017" s="1272" t="s">
        <v>766</v>
      </c>
      <c r="B1017" s="1272"/>
      <c r="C1017" s="1272"/>
      <c r="D1017" s="1272"/>
      <c r="E1017" s="1272"/>
      <c r="F1017" s="1272"/>
      <c r="G1017" s="1272"/>
      <c r="H1017" s="945"/>
      <c r="I1017" s="1139"/>
    </row>
    <row r="1018" spans="1:9" ht="12.75" customHeight="1">
      <c r="A1018" s="279"/>
      <c r="B1018" s="279"/>
      <c r="C1018" s="279"/>
      <c r="D1018" s="3"/>
      <c r="E1018" s="3"/>
      <c r="F1018" s="3"/>
      <c r="G1018" s="3"/>
      <c r="I1018" s="416"/>
    </row>
    <row r="1019" spans="1:9" ht="12.75" customHeight="1">
      <c r="A1019" s="279"/>
      <c r="B1019" s="279"/>
      <c r="C1019" s="279"/>
      <c r="D1019" s="1267" t="s">
        <v>767</v>
      </c>
      <c r="E1019" s="1267"/>
      <c r="F1019" s="1267"/>
      <c r="G1019" s="3"/>
      <c r="I1019" s="416"/>
    </row>
    <row r="1020" spans="1:9" ht="12.75" customHeight="1">
      <c r="A1020" s="279"/>
      <c r="B1020" s="279"/>
      <c r="C1020" s="279"/>
      <c r="D1020" s="1285" t="s">
        <v>768</v>
      </c>
      <c r="E1020" s="1285"/>
      <c r="F1020" s="1285"/>
      <c r="G1020" s="3"/>
      <c r="I1020" s="416"/>
    </row>
    <row r="1021" spans="1:9" ht="12.75" customHeight="1">
      <c r="A1021" s="120"/>
      <c r="B1021" s="120"/>
      <c r="C1021" s="120"/>
      <c r="D1021" s="3"/>
      <c r="E1021" s="3"/>
      <c r="F1021" s="3"/>
      <c r="G1021" s="3"/>
      <c r="I1021" s="416"/>
    </row>
    <row r="1022" spans="1:9" ht="12.75" customHeight="1">
      <c r="A1022" s="124"/>
      <c r="B1022" s="124"/>
      <c r="C1022" s="123"/>
      <c r="D1022" s="1267" t="s">
        <v>769</v>
      </c>
      <c r="E1022" s="1267"/>
      <c r="F1022" s="1267"/>
      <c r="G1022" s="3"/>
      <c r="I1022" s="416" t="s">
        <v>770</v>
      </c>
    </row>
    <row r="1023" spans="1:9" ht="12.75" customHeight="1">
      <c r="A1023" s="279"/>
      <c r="B1023" s="411" t="s">
        <v>2796</v>
      </c>
      <c r="C1023" s="279"/>
      <c r="D1023" s="1285" t="s">
        <v>771</v>
      </c>
      <c r="E1023" s="1285"/>
      <c r="F1023" s="1285"/>
      <c r="G1023" s="3"/>
      <c r="I1023" s="416"/>
    </row>
    <row r="1024" spans="1:9" ht="12.75" customHeight="1">
      <c r="A1024" s="279"/>
      <c r="B1024" s="124"/>
      <c r="C1024" s="279"/>
      <c r="D1024" s="1285" t="s">
        <v>772</v>
      </c>
      <c r="E1024" s="1285"/>
      <c r="F1024" s="1285"/>
      <c r="G1024" s="3"/>
      <c r="I1024" s="416"/>
    </row>
    <row r="1025" spans="1:9" ht="12.75" customHeight="1">
      <c r="A1025" s="279"/>
      <c r="B1025" s="279"/>
      <c r="C1025" s="279"/>
      <c r="D1025" s="1285"/>
      <c r="E1025" s="1285"/>
      <c r="F1025" s="1285"/>
      <c r="G1025" s="3"/>
      <c r="I1025" s="416"/>
    </row>
    <row r="1026" spans="1:9" ht="12.75" customHeight="1">
      <c r="A1026" s="1272" t="s">
        <v>773</v>
      </c>
      <c r="B1026" s="1272"/>
      <c r="C1026" s="1272"/>
      <c r="D1026" s="1272"/>
      <c r="E1026" s="1272"/>
      <c r="F1026" s="1272"/>
      <c r="G1026" s="1272"/>
      <c r="H1026" s="945"/>
      <c r="I1026" s="1139"/>
    </row>
    <row r="1027" spans="1:9" ht="12.75" customHeight="1">
      <c r="A1027" s="85"/>
      <c r="B1027" s="85"/>
      <c r="C1027" s="279"/>
      <c r="D1027" s="3"/>
      <c r="E1027" s="3"/>
      <c r="F1027" s="3"/>
      <c r="G1027" s="3"/>
      <c r="I1027" s="416"/>
    </row>
    <row r="1028" spans="1:9" ht="12.75" hidden="1" customHeight="1">
      <c r="A1028" s="85"/>
      <c r="B1028" s="327"/>
      <c r="D1028" s="1274" t="s">
        <v>774</v>
      </c>
      <c r="E1028" s="1274"/>
      <c r="F1028" s="1274"/>
      <c r="G1028" s="3"/>
      <c r="I1028" s="416"/>
    </row>
    <row r="1029" spans="1:9" ht="12.75" hidden="1" customHeight="1">
      <c r="A1029" s="85"/>
      <c r="B1029" s="411" t="s">
        <v>294</v>
      </c>
      <c r="D1029" s="1276" t="s">
        <v>771</v>
      </c>
      <c r="E1029" s="1276"/>
      <c r="F1029" s="1276"/>
      <c r="G1029" s="3"/>
      <c r="I1029" s="416"/>
    </row>
    <row r="1030" spans="1:9" ht="12.75" hidden="1" customHeight="1">
      <c r="A1030" s="85"/>
      <c r="B1030" s="327"/>
      <c r="D1030" s="1276" t="s">
        <v>775</v>
      </c>
      <c r="E1030" s="1276"/>
      <c r="F1030" s="1276"/>
      <c r="G1030" s="3"/>
      <c r="I1030" s="416"/>
    </row>
    <row r="1031" spans="1:9" ht="12.75" hidden="1" customHeight="1">
      <c r="A1031" s="85"/>
      <c r="B1031" s="327"/>
      <c r="D1031" s="371"/>
      <c r="E1031" s="371"/>
      <c r="F1031" s="371"/>
      <c r="G1031" s="3"/>
      <c r="I1031" s="416"/>
    </row>
    <row r="1032" spans="1:9" ht="12.75" customHeight="1">
      <c r="A1032" s="85"/>
      <c r="B1032" s="85"/>
      <c r="C1032" s="279"/>
      <c r="D1032" s="1286" t="s">
        <v>494</v>
      </c>
      <c r="E1032" s="1286"/>
      <c r="F1032" s="1286"/>
      <c r="G1032" s="3"/>
      <c r="I1032" s="416" t="s">
        <v>776</v>
      </c>
    </row>
    <row r="1033" spans="1:9" ht="12.75" customHeight="1">
      <c r="A1033" s="241"/>
      <c r="B1033" s="241"/>
      <c r="C1033" s="241"/>
      <c r="D1033" s="1260" t="s">
        <v>495</v>
      </c>
      <c r="E1033" s="1260"/>
      <c r="F1033" s="1260"/>
      <c r="G1033" s="74"/>
      <c r="I1033" s="416"/>
    </row>
    <row r="1034" spans="1:9" ht="12.75" customHeight="1">
      <c r="A1034" s="124"/>
      <c r="B1034" s="411" t="s">
        <v>2797</v>
      </c>
      <c r="C1034" s="279"/>
      <c r="D1034" s="1260" t="s">
        <v>496</v>
      </c>
      <c r="E1034" s="1260"/>
      <c r="F1034" s="1260"/>
      <c r="G1034" s="3"/>
      <c r="I1034" s="416"/>
    </row>
    <row r="1035" spans="1:9" ht="12.75" customHeight="1">
      <c r="A1035" s="279"/>
      <c r="B1035" s="279"/>
      <c r="C1035" s="279"/>
      <c r="D1035" s="953" t="s">
        <v>777</v>
      </c>
      <c r="E1035" s="72"/>
      <c r="F1035" s="72"/>
      <c r="G1035" s="3"/>
      <c r="I1035" s="416"/>
    </row>
    <row r="1036" spans="1:9">
      <c r="A1036" s="327"/>
      <c r="B1036" s="327"/>
      <c r="C1036" s="327"/>
      <c r="I1036" s="416"/>
    </row>
    <row r="1037" spans="1:9">
      <c r="A1037" s="1272" t="s">
        <v>778</v>
      </c>
      <c r="B1037" s="1272"/>
      <c r="C1037" s="1272"/>
      <c r="D1037" s="1272"/>
      <c r="E1037" s="1272"/>
      <c r="F1037" s="1272"/>
      <c r="G1037" s="1272"/>
      <c r="H1037" s="945"/>
      <c r="I1037" s="1139"/>
    </row>
    <row r="1038" spans="1:9">
      <c r="A1038" s="327"/>
      <c r="B1038" s="327"/>
      <c r="C1038" s="327"/>
      <c r="I1038" s="416"/>
    </row>
    <row r="1039" spans="1:9">
      <c r="A1039" s="327"/>
      <c r="B1039" s="327"/>
      <c r="C1039" s="327"/>
      <c r="D1039" s="329" t="s">
        <v>779</v>
      </c>
      <c r="I1039" s="416"/>
    </row>
    <row r="1040" spans="1:9">
      <c r="A1040" s="327"/>
      <c r="B1040" s="327"/>
      <c r="C1040" s="327"/>
      <c r="D1040" s="327" t="s">
        <v>780</v>
      </c>
      <c r="I1040" s="416"/>
    </row>
    <row r="1041" spans="1:9">
      <c r="A1041" s="327"/>
      <c r="B1041" s="327"/>
      <c r="C1041" s="327"/>
      <c r="D1041" s="329"/>
      <c r="I1041" s="416"/>
    </row>
    <row r="1042" spans="1:9">
      <c r="A1042" s="327"/>
      <c r="B1042" s="411" t="s">
        <v>2797</v>
      </c>
      <c r="C1042" s="327"/>
      <c r="D1042" s="1288" t="s">
        <v>781</v>
      </c>
      <c r="E1042" s="1288"/>
      <c r="F1042" s="1288"/>
      <c r="I1042" s="416" t="s">
        <v>782</v>
      </c>
    </row>
    <row r="1043" spans="1:9">
      <c r="A1043" s="327"/>
      <c r="B1043" s="327"/>
      <c r="C1043" s="327"/>
      <c r="D1043" s="1288"/>
      <c r="E1043" s="1288"/>
      <c r="F1043" s="1288"/>
      <c r="I1043" s="416"/>
    </row>
    <row r="1044" spans="1:9">
      <c r="A1044" s="327"/>
      <c r="B1044" s="327"/>
      <c r="C1044" s="327"/>
      <c r="D1044" s="1288"/>
      <c r="E1044" s="1288"/>
      <c r="F1044" s="1288"/>
      <c r="I1044" s="416"/>
    </row>
    <row r="1045" spans="1:9">
      <c r="A1045" s="327"/>
      <c r="B1045" s="327"/>
      <c r="C1045" s="327"/>
      <c r="D1045" s="1288"/>
      <c r="E1045" s="1288"/>
      <c r="F1045" s="1288"/>
      <c r="I1045" s="416"/>
    </row>
    <row r="1046" spans="1:9">
      <c r="A1046" s="327"/>
      <c r="B1046" s="327"/>
      <c r="C1046" s="327"/>
      <c r="I1046" s="416"/>
    </row>
    <row r="1047" spans="1:9">
      <c r="A1047" s="327"/>
      <c r="B1047" s="327"/>
      <c r="C1047" s="327"/>
      <c r="D1047" s="329" t="s">
        <v>783</v>
      </c>
      <c r="I1047" s="416"/>
    </row>
    <row r="1048" spans="1:9">
      <c r="A1048" s="327"/>
      <c r="B1048" s="327"/>
      <c r="C1048" s="327"/>
      <c r="D1048" s="327" t="s">
        <v>784</v>
      </c>
      <c r="I1048" s="416"/>
    </row>
    <row r="1049" spans="1:9">
      <c r="A1049" s="327"/>
      <c r="B1049" s="327"/>
      <c r="C1049" s="327"/>
      <c r="I1049" s="416"/>
    </row>
    <row r="1050" spans="1:9">
      <c r="A1050" s="327"/>
      <c r="B1050" s="411" t="s">
        <v>2796</v>
      </c>
      <c r="C1050" s="327"/>
      <c r="D1050" s="327" t="s">
        <v>726</v>
      </c>
      <c r="I1050" s="416" t="s">
        <v>785</v>
      </c>
    </row>
    <row r="1051" spans="1:9">
      <c r="A1051" s="327"/>
      <c r="B1051" s="327"/>
      <c r="C1051" s="327"/>
      <c r="I1051" s="416"/>
    </row>
    <row r="1052" spans="1:9">
      <c r="A1052" s="327"/>
      <c r="B1052" s="411" t="s">
        <v>2797</v>
      </c>
      <c r="C1052" s="327"/>
      <c r="D1052" s="1288" t="s">
        <v>786</v>
      </c>
      <c r="E1052" s="1288"/>
      <c r="F1052" s="1288"/>
      <c r="I1052" s="416" t="s">
        <v>787</v>
      </c>
    </row>
    <row r="1053" spans="1:9">
      <c r="A1053" s="327"/>
      <c r="B1053" s="327"/>
      <c r="C1053" s="327"/>
      <c r="D1053" s="1288"/>
      <c r="E1053" s="1288"/>
      <c r="F1053" s="1288"/>
      <c r="I1053" s="416"/>
    </row>
    <row r="1054" spans="1:9">
      <c r="A1054" s="327"/>
      <c r="B1054" s="327"/>
      <c r="C1054" s="327"/>
      <c r="D1054" s="1288"/>
      <c r="E1054" s="1288"/>
      <c r="F1054" s="1288"/>
      <c r="I1054" s="416"/>
    </row>
    <row r="1055" spans="1:9">
      <c r="A1055" s="327"/>
      <c r="B1055" s="327"/>
      <c r="C1055" s="327"/>
      <c r="D1055" s="1288"/>
      <c r="E1055" s="1288"/>
      <c r="F1055" s="1288"/>
      <c r="I1055" s="416"/>
    </row>
    <row r="1056" spans="1:9">
      <c r="A1056" s="327"/>
      <c r="B1056" s="327"/>
      <c r="C1056" s="327"/>
      <c r="D1056" s="1288"/>
      <c r="E1056" s="1288"/>
      <c r="F1056" s="1288"/>
      <c r="I1056" s="416"/>
    </row>
    <row r="1057" spans="1:9">
      <c r="A1057" s="327"/>
      <c r="B1057" s="327"/>
      <c r="C1057" s="327"/>
      <c r="I1057" s="416"/>
    </row>
    <row r="1058" spans="1:9">
      <c r="A1058" s="1272" t="s">
        <v>788</v>
      </c>
      <c r="B1058" s="1272"/>
      <c r="C1058" s="1272"/>
      <c r="D1058" s="1272"/>
      <c r="E1058" s="1272"/>
      <c r="F1058" s="1272"/>
      <c r="G1058" s="1272"/>
      <c r="H1058" s="945"/>
      <c r="I1058" s="1139"/>
    </row>
    <row r="1059" spans="1:9">
      <c r="A1059" s="327"/>
      <c r="B1059" s="327"/>
      <c r="C1059" s="327"/>
      <c r="I1059" s="416"/>
    </row>
    <row r="1060" spans="1:9">
      <c r="A1060" s="327"/>
      <c r="B1060" s="327"/>
      <c r="C1060" s="327"/>
      <c r="I1060" s="416"/>
    </row>
    <row r="1061" spans="1:9">
      <c r="A1061" s="327"/>
      <c r="B1061" s="411" t="s">
        <v>2796</v>
      </c>
      <c r="C1061" s="327"/>
      <c r="D1061" s="452" t="s">
        <v>789</v>
      </c>
      <c r="I1061" s="416" t="s">
        <v>790</v>
      </c>
    </row>
    <row r="1062" spans="1:9">
      <c r="A1062" s="327"/>
      <c r="B1062" s="327"/>
      <c r="C1062" s="327"/>
      <c r="D1062" s="452" t="s">
        <v>791</v>
      </c>
      <c r="I1062" s="416"/>
    </row>
    <row r="1063" spans="1:9">
      <c r="A1063" s="327"/>
      <c r="B1063" s="327"/>
      <c r="C1063" s="327"/>
      <c r="D1063" s="452"/>
      <c r="I1063" s="416"/>
    </row>
    <row r="1064" spans="1:9">
      <c r="A1064" s="327"/>
      <c r="B1064" s="411" t="s">
        <v>2797</v>
      </c>
      <c r="C1064" s="327"/>
      <c r="D1064" s="452" t="s">
        <v>792</v>
      </c>
      <c r="I1064" s="416" t="s">
        <v>793</v>
      </c>
    </row>
    <row r="1065" spans="1:9">
      <c r="A1065" s="327"/>
      <c r="B1065" s="327"/>
      <c r="C1065" s="327"/>
      <c r="D1065" s="452" t="s">
        <v>794</v>
      </c>
      <c r="I1065" s="416"/>
    </row>
    <row r="1066" spans="1:9">
      <c r="A1066" s="327"/>
      <c r="B1066" s="327"/>
      <c r="C1066" s="327"/>
      <c r="D1066" s="452"/>
      <c r="I1066" s="416"/>
    </row>
    <row r="1067" spans="1:9">
      <c r="A1067" s="327"/>
      <c r="B1067" s="411" t="s">
        <v>2796</v>
      </c>
      <c r="C1067" s="327"/>
      <c r="D1067" s="86" t="s">
        <v>795</v>
      </c>
      <c r="I1067" s="416" t="s">
        <v>796</v>
      </c>
    </row>
    <row r="1068" spans="1:9">
      <c r="A1068" s="327"/>
      <c r="B1068" s="327"/>
      <c r="C1068" s="327"/>
      <c r="D1068" s="1229" t="s">
        <v>797</v>
      </c>
      <c r="E1068" s="1229"/>
      <c r="F1068" s="1229"/>
      <c r="I1068" s="416"/>
    </row>
    <row r="1069" spans="1:9">
      <c r="A1069" s="327"/>
      <c r="B1069" s="327"/>
      <c r="C1069" s="327"/>
      <c r="D1069" s="1229"/>
      <c r="E1069" s="1229"/>
      <c r="F1069" s="1229"/>
      <c r="I1069" s="416"/>
    </row>
    <row r="1070" spans="1:9">
      <c r="A1070" s="327"/>
      <c r="B1070" s="327"/>
      <c r="C1070" s="327"/>
      <c r="D1070" s="1229"/>
      <c r="E1070" s="1229"/>
      <c r="F1070" s="1229"/>
      <c r="I1070" s="416"/>
    </row>
    <row r="1071" spans="1:9">
      <c r="A1071" s="327"/>
      <c r="B1071" s="327"/>
      <c r="C1071" s="327"/>
      <c r="D1071" s="1229"/>
      <c r="E1071" s="1229"/>
      <c r="F1071" s="1229"/>
      <c r="I1071" s="416"/>
    </row>
    <row r="1072" spans="1:9">
      <c r="A1072" s="327"/>
      <c r="B1072" s="327"/>
      <c r="C1072" s="327"/>
      <c r="D1072" s="86" t="s">
        <v>798</v>
      </c>
      <c r="I1072" s="416"/>
    </row>
    <row r="1073" spans="1:9">
      <c r="A1073" s="327"/>
      <c r="B1073" s="327"/>
      <c r="C1073" s="327"/>
      <c r="D1073" s="86"/>
      <c r="I1073" s="416"/>
    </row>
    <row r="1074" spans="1:9">
      <c r="A1074" s="327"/>
      <c r="B1074" s="327"/>
      <c r="C1074" s="327"/>
      <c r="D1074" s="452" t="s">
        <v>799</v>
      </c>
      <c r="I1074" s="416" t="s">
        <v>800</v>
      </c>
    </row>
    <row r="1075" spans="1:9">
      <c r="A1075" s="327"/>
      <c r="B1075" s="411" t="s">
        <v>2797</v>
      </c>
      <c r="C1075" s="327"/>
      <c r="D1075" s="1287" t="s">
        <v>801</v>
      </c>
      <c r="E1075" s="1287"/>
      <c r="F1075" s="1287"/>
      <c r="I1075" s="416"/>
    </row>
    <row r="1076" spans="1:9">
      <c r="A1076" s="327"/>
      <c r="B1076" s="327"/>
      <c r="C1076" s="327"/>
      <c r="D1076" s="1287"/>
      <c r="E1076" s="1287"/>
      <c r="F1076" s="1287"/>
      <c r="I1076" s="416"/>
    </row>
    <row r="1077" spans="1:9">
      <c r="A1077" s="327"/>
      <c r="B1077" s="327"/>
      <c r="C1077" s="327"/>
      <c r="D1077" s="1287"/>
      <c r="E1077" s="1287"/>
      <c r="F1077" s="1287"/>
      <c r="I1077" s="416"/>
    </row>
    <row r="1078" spans="1:9">
      <c r="A1078" s="327"/>
      <c r="B1078" s="327"/>
      <c r="C1078" s="327"/>
      <c r="D1078" s="1287"/>
      <c r="E1078" s="1287"/>
      <c r="F1078" s="1287"/>
      <c r="I1078" s="416"/>
    </row>
    <row r="1079" spans="1:9">
      <c r="A1079" s="327"/>
      <c r="B1079" s="327"/>
      <c r="C1079" s="327"/>
      <c r="D1079" s="1287"/>
      <c r="E1079" s="1287"/>
      <c r="F1079" s="1287"/>
      <c r="I1079" s="416"/>
    </row>
    <row r="1080" spans="1:9">
      <c r="A1080" s="327"/>
      <c r="B1080" s="327"/>
      <c r="C1080" s="327"/>
      <c r="D1080" s="452" t="s">
        <v>802</v>
      </c>
      <c r="I1080" s="416"/>
    </row>
    <row r="1081" spans="1:9">
      <c r="A1081" s="327"/>
      <c r="B1081" s="327"/>
      <c r="C1081" s="327"/>
      <c r="I1081" s="416"/>
    </row>
    <row r="1082" spans="1:9">
      <c r="A1082" s="1272" t="s">
        <v>803</v>
      </c>
      <c r="B1082" s="1272"/>
      <c r="C1082" s="1272"/>
      <c r="D1082" s="1272"/>
      <c r="E1082" s="1272"/>
      <c r="F1082" s="1272"/>
      <c r="G1082" s="1272"/>
      <c r="H1082" s="945"/>
      <c r="I1082" s="1139"/>
    </row>
    <row r="1083" spans="1:9">
      <c r="A1083" s="327"/>
      <c r="B1083" s="327"/>
      <c r="C1083" s="327"/>
      <c r="I1083" s="416"/>
    </row>
    <row r="1084" spans="1:9">
      <c r="A1084" s="327"/>
      <c r="B1084" s="327"/>
      <c r="C1084" s="327"/>
      <c r="I1084" s="416"/>
    </row>
    <row r="1085" spans="1:9" ht="12.75" customHeight="1">
      <c r="A1085" s="327"/>
      <c r="B1085" s="411" t="s">
        <v>2797</v>
      </c>
      <c r="C1085" s="327"/>
      <c r="D1085" s="1289" t="s">
        <v>804</v>
      </c>
      <c r="E1085" s="1289"/>
      <c r="F1085" s="1289"/>
      <c r="I1085" s="416" t="s">
        <v>805</v>
      </c>
    </row>
    <row r="1086" spans="1:9">
      <c r="A1086" s="327"/>
      <c r="B1086" s="327"/>
      <c r="C1086" s="327"/>
      <c r="D1086" s="1289"/>
      <c r="E1086" s="1289"/>
      <c r="F1086" s="1289"/>
      <c r="I1086" s="416"/>
    </row>
    <row r="1087" spans="1:9">
      <c r="A1087" s="327"/>
      <c r="B1087" s="327"/>
      <c r="C1087" s="327"/>
      <c r="D1087" s="1290" t="s">
        <v>806</v>
      </c>
      <c r="E1087" s="1229"/>
      <c r="F1087" s="1229"/>
      <c r="I1087" s="416"/>
    </row>
    <row r="1088" spans="1:9">
      <c r="A1088" s="327"/>
      <c r="B1088" s="327"/>
      <c r="C1088" s="327"/>
      <c r="D1088" s="452"/>
      <c r="I1088" s="416"/>
    </row>
    <row r="1089" spans="1:9">
      <c r="A1089" s="327"/>
      <c r="B1089" s="411" t="s">
        <v>2797</v>
      </c>
      <c r="C1089" s="327"/>
      <c r="D1089" s="1287" t="s">
        <v>807</v>
      </c>
      <c r="E1089" s="1287"/>
      <c r="F1089" s="1287"/>
      <c r="I1089" s="416" t="s">
        <v>808</v>
      </c>
    </row>
    <row r="1090" spans="1:9">
      <c r="A1090" s="327"/>
      <c r="B1090" s="327"/>
      <c r="C1090" s="327"/>
      <c r="D1090" s="1287"/>
      <c r="E1090" s="1287"/>
      <c r="F1090" s="1287"/>
      <c r="I1090" s="416"/>
    </row>
    <row r="1091" spans="1:9">
      <c r="A1091" s="327"/>
      <c r="B1091" s="327"/>
      <c r="C1091" s="327"/>
      <c r="D1091" s="452"/>
      <c r="I1091" s="416"/>
    </row>
    <row r="1092" spans="1:9">
      <c r="A1092" s="327"/>
      <c r="B1092" s="411" t="s">
        <v>2797</v>
      </c>
      <c r="C1092" s="327"/>
      <c r="D1092" s="1287" t="s">
        <v>809</v>
      </c>
      <c r="E1092" s="1287"/>
      <c r="F1092" s="1287"/>
      <c r="I1092" s="416" t="s">
        <v>810</v>
      </c>
    </row>
    <row r="1093" spans="1:9">
      <c r="A1093" s="327"/>
      <c r="B1093" s="327"/>
      <c r="C1093" s="327"/>
      <c r="D1093" s="1287"/>
      <c r="E1093" s="1287"/>
      <c r="F1093" s="1287"/>
      <c r="I1093" s="416"/>
    </row>
    <row r="1094" spans="1:9">
      <c r="A1094" s="327"/>
      <c r="B1094" s="327"/>
      <c r="C1094" s="327"/>
      <c r="D1094" s="1287"/>
      <c r="E1094" s="1287"/>
      <c r="F1094" s="1287"/>
      <c r="I1094" s="416"/>
    </row>
    <row r="1095" spans="1:9">
      <c r="A1095" s="327"/>
      <c r="B1095" s="327"/>
      <c r="C1095" s="327"/>
      <c r="D1095" s="1287"/>
      <c r="E1095" s="1287"/>
      <c r="F1095" s="1287"/>
      <c r="I1095" s="416"/>
    </row>
    <row r="1096" spans="1:9">
      <c r="A1096" s="327"/>
      <c r="B1096" s="327"/>
      <c r="C1096" s="327"/>
      <c r="D1096" s="1287"/>
      <c r="E1096" s="1287"/>
      <c r="F1096" s="1287"/>
      <c r="I1096" s="416"/>
    </row>
    <row r="1097" spans="1:9">
      <c r="A1097" s="327"/>
      <c r="B1097" s="327"/>
      <c r="C1097" s="327"/>
      <c r="D1097" s="1287"/>
      <c r="E1097" s="1287"/>
      <c r="F1097" s="1287"/>
      <c r="I1097" s="416"/>
    </row>
    <row r="1098" spans="1:9">
      <c r="A1098" s="327"/>
      <c r="B1098" s="327"/>
      <c r="C1098" s="327"/>
      <c r="D1098" s="452" t="s">
        <v>811</v>
      </c>
      <c r="I1098" s="406"/>
    </row>
    <row r="1099" spans="1:9">
      <c r="A1099" s="327"/>
      <c r="B1099" s="411" t="s">
        <v>2797</v>
      </c>
      <c r="C1099" s="327"/>
      <c r="D1099" s="1287" t="s">
        <v>812</v>
      </c>
      <c r="E1099" s="1287"/>
      <c r="F1099" s="1287"/>
      <c r="I1099" s="416" t="s">
        <v>813</v>
      </c>
    </row>
    <row r="1100" spans="1:9">
      <c r="A1100" s="327"/>
      <c r="B1100" s="327"/>
      <c r="C1100" s="327"/>
      <c r="D1100" s="1287"/>
      <c r="E1100" s="1287"/>
      <c r="F1100" s="1287"/>
      <c r="I1100" s="416"/>
    </row>
    <row r="1101" spans="1:9">
      <c r="A1101" s="327"/>
      <c r="B1101" s="327"/>
      <c r="C1101" s="327"/>
      <c r="D1101" s="1287"/>
      <c r="E1101" s="1287"/>
      <c r="F1101" s="1287"/>
      <c r="I1101" s="416"/>
    </row>
    <row r="1102" spans="1:9">
      <c r="A1102" s="327"/>
      <c r="B1102" s="327"/>
      <c r="C1102" s="327"/>
      <c r="D1102" s="452"/>
      <c r="I1102" s="416"/>
    </row>
    <row r="1103" spans="1:9">
      <c r="A1103" s="327"/>
      <c r="B1103" s="411" t="s">
        <v>2796</v>
      </c>
      <c r="C1103" s="327"/>
      <c r="D1103" s="1233" t="s">
        <v>814</v>
      </c>
      <c r="E1103" s="1233"/>
      <c r="F1103" s="1233"/>
      <c r="I1103" s="416" t="s">
        <v>686</v>
      </c>
    </row>
    <row r="1104" spans="1:9">
      <c r="A1104" s="327"/>
      <c r="B1104" s="327"/>
      <c r="C1104" s="327"/>
      <c r="D1104" s="1233"/>
      <c r="E1104" s="1233"/>
      <c r="F1104" s="1233"/>
      <c r="I1104" s="416"/>
    </row>
    <row r="1105" spans="1:9">
      <c r="A1105" s="327"/>
      <c r="B1105" s="327"/>
      <c r="C1105" s="327"/>
      <c r="D1105" s="1233"/>
      <c r="E1105" s="1233"/>
      <c r="F1105" s="1233"/>
      <c r="I1105" s="416"/>
    </row>
    <row r="1106" spans="1:9">
      <c r="A1106" s="327"/>
      <c r="B1106" s="327"/>
      <c r="C1106" s="327"/>
      <c r="D1106" s="900"/>
      <c r="E1106" s="900"/>
      <c r="F1106" s="900"/>
      <c r="I1106" s="416"/>
    </row>
    <row r="1107" spans="1:9" ht="15.75" customHeight="1">
      <c r="A1107" s="327"/>
      <c r="B1107" s="411" t="s">
        <v>2796</v>
      </c>
      <c r="C1107" s="327"/>
      <c r="D1107" s="1229" t="s">
        <v>815</v>
      </c>
      <c r="E1107" s="1229"/>
      <c r="F1107" s="1229"/>
      <c r="I1107" s="416" t="s">
        <v>816</v>
      </c>
    </row>
    <row r="1108" spans="1:9">
      <c r="A1108" s="327"/>
      <c r="B1108" s="327"/>
      <c r="C1108" s="327"/>
      <c r="D1108" s="1229"/>
      <c r="E1108" s="1229"/>
      <c r="F1108" s="1229"/>
      <c r="I1108" s="416"/>
    </row>
    <row r="1109" spans="1:9">
      <c r="A1109" s="327"/>
      <c r="B1109" s="327"/>
      <c r="C1109" s="327"/>
      <c r="D1109" s="1229"/>
      <c r="E1109" s="1229"/>
      <c r="F1109" s="1229"/>
      <c r="I1109" s="416"/>
    </row>
    <row r="1110" spans="1:9">
      <c r="A1110" s="327"/>
      <c r="B1110" s="327"/>
      <c r="C1110" s="327"/>
      <c r="D1110" s="1229"/>
      <c r="E1110" s="1229"/>
      <c r="F1110" s="1229"/>
      <c r="I1110" s="416"/>
    </row>
    <row r="1111" spans="1:9">
      <c r="A1111" s="327"/>
      <c r="B1111" s="327"/>
      <c r="C1111" s="327"/>
      <c r="D1111" s="900"/>
      <c r="E1111" s="900"/>
      <c r="F1111" s="900"/>
      <c r="I1111" s="416"/>
    </row>
    <row r="1112" spans="1:9" ht="38.25">
      <c r="A1112" s="327"/>
      <c r="B1112" s="327"/>
      <c r="C1112" s="327"/>
      <c r="I1112" s="1145" t="s">
        <v>817</v>
      </c>
    </row>
    <row r="1113" spans="1:9">
      <c r="A1113" s="327"/>
      <c r="B1113" s="327"/>
      <c r="C1113" s="327"/>
      <c r="I1113" s="416"/>
    </row>
    <row r="1114" spans="1:9">
      <c r="A1114" s="327"/>
      <c r="B1114" s="327"/>
      <c r="C1114" s="327"/>
      <c r="I1114" s="416"/>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c r="A1128" s="327"/>
      <c r="B1128" s="327"/>
      <c r="C1128" s="327"/>
    </row>
    <row r="1129" spans="1:3">
      <c r="A1129" s="327"/>
      <c r="B1129" s="327"/>
      <c r="C1129" s="327"/>
    </row>
    <row r="1130" spans="1:3"/>
    <row r="1131" spans="1:3"/>
    <row r="1132" spans="1:3"/>
    <row r="1133" spans="1:3"/>
    <row r="1134" spans="1:3"/>
    <row r="1135" spans="1:3"/>
    <row r="1136" spans="1:3"/>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c r="A1375" s="327"/>
      <c r="B1375" s="327"/>
      <c r="C1375" s="327"/>
    </row>
    <row r="1376" spans="1:3">
      <c r="A1376" s="327"/>
      <c r="B1376" s="327"/>
      <c r="C1376" s="327"/>
    </row>
    <row r="1377" spans="1:3"/>
    <row r="1378" spans="1:3"/>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c r="A1520" s="327"/>
      <c r="B1520" s="327"/>
      <c r="C1520" s="327"/>
    </row>
    <row r="1521" spans="1:9">
      <c r="A1521" s="327"/>
      <c r="B1521" s="327"/>
      <c r="C1521" s="327"/>
    </row>
    <row r="1522" spans="1:9"/>
    <row r="1523" spans="1:9"/>
    <row r="1524" spans="1:9"/>
    <row r="1525" spans="1:9">
      <c r="G1525" s="1254"/>
      <c r="H1525" s="1254"/>
      <c r="I1525" s="125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525 B940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701" zoomScaleNormal="100" workbookViewId="0">
      <selection activeCell="O742" sqref="O742:S742"/>
    </sheetView>
  </sheetViews>
  <sheetFormatPr defaultColWidth="0" defaultRowHeight="0" customHeight="1" zeroHeight="1"/>
  <cols>
    <col min="1" max="36" width="2.42578125" customWidth="1"/>
    <col min="37" max="37" width="2.85546875" customWidth="1"/>
    <col min="38" max="45" width="2.42578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76"/>
      <c r="AS1" s="948">
        <v>4</v>
      </c>
    </row>
    <row r="2" spans="1:51" ht="12.95" customHeight="1"/>
    <row r="3" spans="1:51" ht="12.95" customHeight="1"/>
    <row r="4" spans="1:51" ht="12.95" customHeight="1"/>
    <row r="5" spans="1:51" ht="12.95" customHeight="1"/>
    <row r="6" spans="1:51" ht="12.95" customHeight="1"/>
    <row r="7" spans="1:51" ht="12.95" customHeight="1"/>
    <row r="8" spans="1:51" ht="26.25" customHeight="1">
      <c r="A8" s="1457" t="s">
        <v>818</v>
      </c>
      <c r="B8" s="1457"/>
      <c r="C8" s="1457"/>
      <c r="D8" s="1457"/>
      <c r="E8" s="1457"/>
      <c r="F8" s="1457"/>
      <c r="G8" s="1457"/>
      <c r="H8" s="1457"/>
      <c r="I8" s="1457"/>
      <c r="J8" s="1457"/>
      <c r="K8" s="1457"/>
      <c r="L8" s="1457"/>
      <c r="M8" s="1457"/>
      <c r="N8" s="1457"/>
      <c r="O8" s="1457"/>
      <c r="P8" s="1457"/>
      <c r="Q8" s="1457"/>
      <c r="R8" s="1457"/>
      <c r="S8" s="1457"/>
      <c r="T8" s="1457"/>
      <c r="U8" s="1457"/>
      <c r="V8" s="1457"/>
      <c r="W8" s="1457"/>
      <c r="X8" s="1457"/>
      <c r="Y8" s="1457"/>
      <c r="Z8" s="1457"/>
      <c r="AA8" s="1457"/>
      <c r="AB8" s="1457"/>
      <c r="AC8" s="1457"/>
      <c r="AD8" s="1457"/>
      <c r="AE8" s="1457"/>
      <c r="AF8" s="1457"/>
      <c r="AG8" s="1457"/>
      <c r="AH8" s="1457"/>
      <c r="AI8" s="1457"/>
      <c r="AJ8" s="1457"/>
      <c r="AK8" s="1457"/>
      <c r="AL8" s="1457"/>
      <c r="AM8" s="1457"/>
      <c r="AN8" s="1457"/>
      <c r="AO8" s="1457"/>
      <c r="AP8" s="1457"/>
      <c r="AQ8" s="1457"/>
      <c r="AR8" s="1457"/>
      <c r="AS8" s="1457"/>
      <c r="AT8" s="1457"/>
      <c r="AU8" s="820"/>
      <c r="AV8" s="820"/>
      <c r="AW8" s="820"/>
      <c r="AX8" s="820"/>
      <c r="AY8" s="820"/>
    </row>
    <row r="9" spans="1:51" ht="12.95" customHeight="1">
      <c r="A9" s="1264" t="s">
        <v>819</v>
      </c>
      <c r="B9" s="1264"/>
      <c r="C9" s="1264"/>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1264"/>
      <c r="AM9" s="1264"/>
      <c r="AN9" s="1264"/>
      <c r="AO9" s="1264"/>
      <c r="AP9" s="1264"/>
      <c r="AQ9" s="1264"/>
      <c r="AR9" s="1264"/>
      <c r="AS9" s="1264"/>
      <c r="AT9" s="1264"/>
      <c r="AU9" s="13"/>
      <c r="AV9" s="13"/>
      <c r="AW9" s="13"/>
      <c r="AX9" s="13"/>
      <c r="AY9" s="13"/>
    </row>
    <row r="10" spans="1:51" ht="12.95" customHeight="1">
      <c r="A10" s="1264" t="s">
        <v>820</v>
      </c>
      <c r="B10" s="1264"/>
      <c r="C10" s="1264"/>
      <c r="D10" s="1264"/>
      <c r="E10" s="1264"/>
      <c r="F10" s="1264"/>
      <c r="G10" s="1264"/>
      <c r="H10" s="1264"/>
      <c r="I10" s="1264"/>
      <c r="J10" s="1264"/>
      <c r="K10" s="1264"/>
      <c r="L10" s="1264"/>
      <c r="M10" s="1264"/>
      <c r="N10" s="1264"/>
      <c r="O10" s="1264"/>
      <c r="P10" s="1264"/>
      <c r="Q10" s="1264"/>
      <c r="R10" s="1264"/>
      <c r="S10" s="1264"/>
      <c r="T10" s="1264"/>
      <c r="U10" s="1264"/>
      <c r="V10" s="1264"/>
      <c r="W10" s="1264"/>
      <c r="X10" s="1264"/>
      <c r="Y10" s="1264"/>
      <c r="Z10" s="1264"/>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3"/>
      <c r="AV10" s="13"/>
      <c r="AW10" s="13"/>
      <c r="AX10" s="13"/>
      <c r="AY10" s="13"/>
    </row>
    <row r="11" spans="1:51" ht="12.95" customHeight="1">
      <c r="A11" s="1264" t="s">
        <v>821</v>
      </c>
      <c r="B11" s="1264"/>
      <c r="C11" s="1264"/>
      <c r="D11" s="1264"/>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1264"/>
      <c r="AM11" s="1264"/>
      <c r="AN11" s="1264"/>
      <c r="AO11" s="1264"/>
      <c r="AP11" s="1264"/>
      <c r="AQ11" s="1264"/>
      <c r="AR11" s="1264"/>
      <c r="AS11" s="1264"/>
      <c r="AT11" s="1264"/>
      <c r="AU11" s="13"/>
      <c r="AV11" s="13"/>
      <c r="AW11" s="13"/>
      <c r="AX11" s="13"/>
      <c r="AY11" s="13"/>
    </row>
    <row r="12" spans="1:51" ht="12.95" customHeight="1">
      <c r="A12" s="1458" t="s">
        <v>822</v>
      </c>
      <c r="B12" s="1458"/>
      <c r="C12" s="1458"/>
      <c r="D12" s="1458"/>
      <c r="E12" s="1458"/>
      <c r="F12" s="1458"/>
      <c r="G12" s="1458"/>
      <c r="H12" s="1458"/>
      <c r="I12" s="1458"/>
      <c r="J12" s="1458"/>
      <c r="K12" s="1458"/>
      <c r="L12" s="1458"/>
      <c r="M12" s="1458"/>
      <c r="N12" s="1458"/>
      <c r="O12" s="1458"/>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c r="AT12" s="1458"/>
      <c r="AU12" s="279"/>
      <c r="AV12" s="279"/>
      <c r="AW12" s="279"/>
      <c r="AX12" s="279"/>
      <c r="AY12" s="279"/>
    </row>
    <row r="13" spans="1:51" ht="12.95" customHeight="1">
      <c r="A13" s="1227" t="s">
        <v>823</v>
      </c>
      <c r="B13" s="1227"/>
      <c r="C13" s="1227"/>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1227"/>
      <c r="AM13" s="1227"/>
      <c r="AN13" s="1227"/>
      <c r="AO13" s="1227"/>
      <c r="AP13" s="1227"/>
      <c r="AQ13" s="1227"/>
      <c r="AR13" s="1227"/>
      <c r="AS13" s="1227"/>
      <c r="AT13" s="1227"/>
      <c r="AU13" s="821"/>
      <c r="AV13" s="821"/>
      <c r="AW13" s="821"/>
      <c r="AX13" s="821"/>
      <c r="AY13" s="821"/>
    </row>
    <row r="14" spans="1:51" ht="12.95" customHeigh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1227"/>
      <c r="AN14" s="1227"/>
      <c r="AO14" s="1227"/>
      <c r="AP14" s="1227"/>
      <c r="AQ14" s="1227"/>
      <c r="AR14" s="1227"/>
      <c r="AS14" s="1227"/>
      <c r="AT14" s="1227"/>
      <c r="AU14" s="821"/>
      <c r="AV14" s="821"/>
      <c r="AW14" s="821"/>
      <c r="AX14" s="821"/>
      <c r="AY14" s="821"/>
    </row>
    <row r="15" spans="1:51" ht="12.95" customHeight="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824</v>
      </c>
      <c r="C16" s="3"/>
      <c r="D16" s="3"/>
      <c r="E16" s="3"/>
      <c r="F16" s="3"/>
      <c r="G16" s="3"/>
      <c r="H16" s="1464" t="s">
        <v>825</v>
      </c>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row>
    <row r="17" spans="1:52" ht="12.95" customHeight="1"/>
    <row r="18" spans="1:52" ht="12.95" customHeight="1">
      <c r="A18" s="50" t="s">
        <v>826</v>
      </c>
      <c r="C18" s="3"/>
      <c r="D18" s="3"/>
      <c r="E18" s="3"/>
      <c r="F18" s="3"/>
      <c r="G18" s="3"/>
      <c r="H18" s="1400" t="s">
        <v>827</v>
      </c>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row>
    <row r="19" spans="1:52" ht="12.95" customHeight="1"/>
    <row r="20" spans="1:52" ht="12.95" customHeight="1">
      <c r="A20" s="1459" t="s">
        <v>828</v>
      </c>
      <c r="B20" s="1459"/>
      <c r="C20" s="1459"/>
      <c r="D20" s="1459"/>
      <c r="E20" s="1459"/>
      <c r="F20" s="1459"/>
      <c r="G20" s="1459"/>
      <c r="H20" s="1459"/>
      <c r="I20" s="1459"/>
      <c r="J20" s="1459"/>
      <c r="K20" s="1459"/>
      <c r="L20" s="1459"/>
      <c r="M20" s="1459"/>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c r="AL20" s="1459"/>
      <c r="AM20" s="1459"/>
      <c r="AN20" s="1459"/>
      <c r="AO20" s="1459"/>
      <c r="AP20" s="1459"/>
      <c r="AQ20" s="1459"/>
      <c r="AR20" s="1459"/>
      <c r="AS20" s="1459"/>
      <c r="AT20" s="1459"/>
      <c r="AU20" s="822"/>
      <c r="AV20" s="822"/>
      <c r="AW20" s="822"/>
      <c r="AX20" s="822"/>
      <c r="AY20" s="822"/>
    </row>
    <row r="21" spans="1:52" ht="12.95" customHeight="1">
      <c r="A21" s="1465" t="s">
        <v>829</v>
      </c>
      <c r="B21" s="1465"/>
      <c r="C21" s="1465"/>
      <c r="D21" s="1465"/>
      <c r="E21" s="1465"/>
      <c r="F21" s="1465"/>
      <c r="G21" s="1465"/>
      <c r="H21" s="1465"/>
      <c r="I21" s="1465"/>
      <c r="J21" s="1465"/>
      <c r="K21" s="1465"/>
      <c r="L21" s="1465"/>
      <c r="M21" s="1465"/>
      <c r="N21" s="1465"/>
      <c r="O21" s="1465"/>
      <c r="P21" s="1465"/>
      <c r="Q21" s="1465"/>
      <c r="R21" s="1465"/>
      <c r="S21" s="1465"/>
      <c r="T21" s="1465"/>
      <c r="U21" s="1465"/>
      <c r="V21" s="1465"/>
      <c r="W21" s="1465"/>
      <c r="X21" s="1465"/>
      <c r="Y21" s="1465"/>
      <c r="Z21" s="1465"/>
      <c r="AA21" s="1465"/>
      <c r="AB21" s="1465"/>
      <c r="AC21" s="1465"/>
      <c r="AD21" s="1465"/>
      <c r="AE21" s="1465"/>
      <c r="AF21" s="1465"/>
      <c r="AG21" s="1465"/>
      <c r="AH21" s="1465"/>
      <c r="AI21" s="1465"/>
      <c r="AJ21" s="1465"/>
      <c r="AK21" s="1465"/>
      <c r="AL21" s="1465"/>
      <c r="AM21" s="823"/>
      <c r="AN21" s="823"/>
      <c r="AO21" s="823"/>
      <c r="AP21" s="823"/>
      <c r="AQ21" s="823"/>
      <c r="AR21" s="823"/>
      <c r="AS21" s="823"/>
      <c r="AT21" s="823"/>
      <c r="AU21" s="823"/>
      <c r="AV21" s="823"/>
      <c r="AW21" s="823"/>
      <c r="AX21" s="823"/>
      <c r="AY21" s="823"/>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1289" t="s">
        <v>830</v>
      </c>
      <c r="B23" s="1289"/>
      <c r="C23" s="1289"/>
      <c r="D23" s="1289"/>
      <c r="E23" s="1289"/>
      <c r="F23" s="1289"/>
      <c r="G23" s="1289"/>
      <c r="H23" s="1289"/>
      <c r="I23" s="1289"/>
      <c r="J23" s="1289"/>
      <c r="K23" s="1289"/>
      <c r="L23" s="1289"/>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1289"/>
      <c r="AM23" s="1289"/>
      <c r="AN23" s="1289"/>
      <c r="AO23" s="1289"/>
      <c r="AP23" s="1289"/>
      <c r="AQ23" s="1289"/>
      <c r="AR23" s="1289"/>
      <c r="AS23" s="1289"/>
      <c r="AT23" s="1289"/>
      <c r="AU23" s="17"/>
      <c r="AV23" s="17"/>
      <c r="AW23" s="17"/>
      <c r="AX23" s="17"/>
      <c r="AY23" s="17"/>
      <c r="AZ23" s="17"/>
    </row>
    <row r="24" spans="1:52" ht="12.95" customHeight="1">
      <c r="A24" s="1289"/>
      <c r="B24" s="1289"/>
      <c r="C24" s="1289"/>
      <c r="D24" s="1289"/>
      <c r="E24" s="1289"/>
      <c r="F24" s="1289"/>
      <c r="G24" s="1289"/>
      <c r="H24" s="1289"/>
      <c r="I24" s="1289"/>
      <c r="J24" s="1289"/>
      <c r="K24" s="1289"/>
      <c r="L24" s="1289"/>
      <c r="M24" s="1289"/>
      <c r="N24" s="1289"/>
      <c r="O24" s="1289"/>
      <c r="P24" s="1289"/>
      <c r="Q24" s="1289"/>
      <c r="R24" s="1289"/>
      <c r="S24" s="1289"/>
      <c r="T24" s="1289"/>
      <c r="U24" s="1289"/>
      <c r="V24" s="1289"/>
      <c r="W24" s="1289"/>
      <c r="X24" s="1289"/>
      <c r="Y24" s="1289"/>
      <c r="Z24" s="1289"/>
      <c r="AA24" s="1289"/>
      <c r="AB24" s="1289"/>
      <c r="AC24" s="1289"/>
      <c r="AD24" s="1289"/>
      <c r="AE24" s="1289"/>
      <c r="AF24" s="1289"/>
      <c r="AG24" s="1289"/>
      <c r="AH24" s="1289"/>
      <c r="AI24" s="1289"/>
      <c r="AJ24" s="1289"/>
      <c r="AK24" s="1289"/>
      <c r="AL24" s="1289"/>
      <c r="AM24" s="1289"/>
      <c r="AN24" s="1289"/>
      <c r="AO24" s="1289"/>
      <c r="AP24" s="1289"/>
      <c r="AQ24" s="1289"/>
      <c r="AR24" s="1289"/>
      <c r="AS24" s="1289"/>
      <c r="AT24" s="1289"/>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63">
        <f>'Basis &amp; Credits'!AB56</f>
        <v>7113617</v>
      </c>
      <c r="N26" s="1463"/>
      <c r="O26" s="1463"/>
      <c r="P26" s="1463"/>
      <c r="Q26" s="1463"/>
      <c r="R26" s="3" t="s">
        <v>831</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462">
        <f>'Basis &amp; Credits'!AB77</f>
        <v>0</v>
      </c>
      <c r="N27" s="1462"/>
      <c r="O27" s="1462"/>
      <c r="P27" s="1462"/>
      <c r="Q27" s="1462"/>
      <c r="R27" s="3" t="s">
        <v>832</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1460" t="s">
        <v>833</v>
      </c>
      <c r="B29" s="1460"/>
      <c r="C29" s="1460"/>
      <c r="D29" s="1460"/>
      <c r="E29" s="1460"/>
      <c r="F29" s="1460"/>
      <c r="G29" s="1460"/>
      <c r="H29" s="1460"/>
      <c r="I29" s="1460"/>
      <c r="J29" s="1460"/>
      <c r="K29" s="1460"/>
      <c r="L29" s="1460"/>
      <c r="M29" s="1460"/>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c r="AL29" s="1460"/>
      <c r="AM29" s="1460"/>
      <c r="AN29" s="1460"/>
      <c r="AO29" s="1460"/>
      <c r="AP29" s="1460"/>
      <c r="AQ29" s="1460"/>
      <c r="AR29" s="1460"/>
      <c r="AS29" s="1460"/>
      <c r="AT29" s="1460"/>
    </row>
    <row r="30" spans="1:52" ht="12.95" customHeight="1">
      <c r="A30" s="1460"/>
      <c r="B30" s="1460"/>
      <c r="C30" s="1460"/>
      <c r="D30" s="1460"/>
      <c r="E30" s="1460"/>
      <c r="F30" s="1460"/>
      <c r="G30" s="1460"/>
      <c r="H30" s="1460"/>
      <c r="I30" s="1460"/>
      <c r="J30" s="1460"/>
      <c r="K30" s="1460"/>
      <c r="L30" s="1460"/>
      <c r="M30" s="1460"/>
      <c r="N30" s="1460"/>
      <c r="O30" s="1460"/>
      <c r="P30" s="1460"/>
      <c r="Q30" s="1460"/>
      <c r="R30" s="1460"/>
      <c r="S30" s="1460"/>
      <c r="T30" s="1460"/>
      <c r="U30" s="1460"/>
      <c r="V30" s="1460"/>
      <c r="W30" s="1460"/>
      <c r="X30" s="1460"/>
      <c r="Y30" s="1460"/>
      <c r="Z30" s="1460"/>
      <c r="AA30" s="1460"/>
      <c r="AB30" s="1460"/>
      <c r="AC30" s="1460"/>
      <c r="AD30" s="1460"/>
      <c r="AE30" s="1460"/>
      <c r="AF30" s="1460"/>
      <c r="AG30" s="1460"/>
      <c r="AH30" s="1460"/>
      <c r="AI30" s="1460"/>
      <c r="AJ30" s="1460"/>
      <c r="AK30" s="1460"/>
      <c r="AL30" s="1460"/>
      <c r="AM30" s="1460"/>
      <c r="AN30" s="1460"/>
      <c r="AO30" s="1460"/>
      <c r="AP30" s="1460"/>
      <c r="AQ30" s="1460"/>
      <c r="AR30" s="1460"/>
      <c r="AS30" s="1460"/>
      <c r="AT30" s="1460"/>
      <c r="AZ30" s="18"/>
    </row>
    <row r="31" spans="1:52" ht="12.95" customHeight="1">
      <c r="A31" s="1460"/>
      <c r="B31" s="1460"/>
      <c r="C31" s="1460"/>
      <c r="D31" s="1460"/>
      <c r="E31" s="1460"/>
      <c r="F31" s="1460"/>
      <c r="G31" s="1460"/>
      <c r="H31" s="1460"/>
      <c r="I31" s="1460"/>
      <c r="J31" s="1460"/>
      <c r="K31" s="1460"/>
      <c r="L31" s="1460"/>
      <c r="M31" s="1460"/>
      <c r="N31" s="1460"/>
      <c r="O31" s="1460"/>
      <c r="P31" s="1460"/>
      <c r="Q31" s="1460"/>
      <c r="R31" s="1460"/>
      <c r="S31" s="1460"/>
      <c r="T31" s="1460"/>
      <c r="U31" s="1460"/>
      <c r="V31" s="1460"/>
      <c r="W31" s="1460"/>
      <c r="X31" s="1460"/>
      <c r="Y31" s="1460"/>
      <c r="Z31" s="1460"/>
      <c r="AA31" s="1460"/>
      <c r="AB31" s="1460"/>
      <c r="AC31" s="1460"/>
      <c r="AD31" s="1460"/>
      <c r="AE31" s="1460"/>
      <c r="AF31" s="1460"/>
      <c r="AG31" s="1460"/>
      <c r="AH31" s="1460"/>
      <c r="AI31" s="1460"/>
      <c r="AJ31" s="1460"/>
      <c r="AK31" s="1460"/>
      <c r="AL31" s="1460"/>
      <c r="AM31" s="1460"/>
      <c r="AN31" s="1460"/>
      <c r="AO31" s="1460"/>
      <c r="AP31" s="1460"/>
      <c r="AQ31" s="1460"/>
      <c r="AR31" s="1460"/>
      <c r="AS31" s="1460"/>
      <c r="AT31" s="1460"/>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834</v>
      </c>
      <c r="C33" s="444"/>
      <c r="D33" s="444"/>
      <c r="E33" s="444"/>
      <c r="F33" s="444"/>
      <c r="G33" s="444"/>
      <c r="H33" s="444"/>
      <c r="I33" s="444"/>
      <c r="J33" s="444"/>
      <c r="K33" s="444"/>
      <c r="L33" s="444"/>
      <c r="M33" s="444"/>
      <c r="N33" s="444"/>
      <c r="O33" s="1402" t="s">
        <v>835</v>
      </c>
      <c r="P33" s="1402"/>
      <c r="Q33" s="1461" t="s">
        <v>836</v>
      </c>
      <c r="R33" s="1461"/>
      <c r="S33" s="1461"/>
      <c r="T33" s="1461"/>
      <c r="U33" s="1461"/>
      <c r="V33" s="1461"/>
      <c r="W33" s="1461"/>
      <c r="X33" s="1461"/>
      <c r="Y33" s="1461"/>
      <c r="Z33" s="1461"/>
      <c r="AA33" s="1461"/>
      <c r="AB33" s="1461"/>
      <c r="AC33" s="1461"/>
      <c r="AD33" s="1461"/>
      <c r="AE33" s="1461"/>
      <c r="AF33" s="1461"/>
      <c r="AG33" s="1461"/>
      <c r="AH33" s="1461"/>
      <c r="AI33" s="1461"/>
      <c r="AJ33" s="1461"/>
      <c r="AK33" s="1461"/>
      <c r="AL33" s="1461"/>
      <c r="AM33" s="1461"/>
      <c r="AN33" s="1461"/>
      <c r="AO33" s="1461"/>
      <c r="AP33" s="1461"/>
      <c r="AQ33" s="1461"/>
      <c r="AR33" s="1461"/>
      <c r="AS33" s="1461"/>
      <c r="AT33" s="1461"/>
      <c r="AU33" s="18"/>
      <c r="AV33" s="18"/>
      <c r="AW33" s="18"/>
      <c r="AX33" s="18"/>
      <c r="AY33" s="18"/>
    </row>
    <row r="34" spans="1:52" ht="12.95" customHeight="1">
      <c r="A34" s="1460" t="s">
        <v>837</v>
      </c>
      <c r="B34" s="1460"/>
      <c r="C34" s="1460"/>
      <c r="D34" s="1460"/>
      <c r="E34" s="1460"/>
      <c r="F34" s="1460"/>
      <c r="G34" s="1460"/>
      <c r="H34" s="1460"/>
      <c r="I34" s="1460"/>
      <c r="J34" s="1460"/>
      <c r="K34" s="1460"/>
      <c r="L34" s="1460"/>
      <c r="M34" s="1460"/>
      <c r="N34" s="1460"/>
      <c r="O34" s="1460"/>
      <c r="P34" s="1460"/>
      <c r="Q34" s="1460"/>
      <c r="R34" s="1460"/>
      <c r="S34" s="1460"/>
      <c r="T34" s="1460"/>
      <c r="U34" s="1460"/>
      <c r="V34" s="1460"/>
      <c r="W34" s="1460"/>
      <c r="X34" s="1460"/>
      <c r="Y34" s="1460"/>
      <c r="Z34" s="1460"/>
      <c r="AA34" s="1460"/>
      <c r="AB34" s="1460"/>
      <c r="AC34" s="1460"/>
      <c r="AD34" s="1460"/>
      <c r="AE34" s="1460"/>
      <c r="AF34" s="1460"/>
      <c r="AG34" s="1460"/>
      <c r="AH34" s="1460"/>
      <c r="AI34" s="1460"/>
      <c r="AJ34" s="1460"/>
      <c r="AK34" s="1460"/>
      <c r="AL34" s="1460"/>
      <c r="AM34" s="1460"/>
      <c r="AN34" s="1460"/>
      <c r="AO34" s="1460"/>
      <c r="AP34" s="1460"/>
      <c r="AQ34" s="1460"/>
      <c r="AR34" s="1460"/>
      <c r="AS34" s="1460"/>
      <c r="AT34" s="1460"/>
      <c r="AU34" s="18"/>
      <c r="AV34" s="18"/>
      <c r="AW34" s="18"/>
      <c r="AX34" s="18"/>
      <c r="AY34" s="18"/>
      <c r="AZ34" s="18"/>
    </row>
    <row r="35" spans="1:52" ht="12.95" customHeight="1">
      <c r="A35" s="1460"/>
      <c r="B35" s="1460"/>
      <c r="C35" s="1460"/>
      <c r="D35" s="1460"/>
      <c r="E35" s="1460"/>
      <c r="F35" s="1460"/>
      <c r="G35" s="1460"/>
      <c r="H35" s="1460"/>
      <c r="I35" s="1460"/>
      <c r="J35" s="1460"/>
      <c r="K35" s="1460"/>
      <c r="L35" s="1460"/>
      <c r="M35" s="1460"/>
      <c r="N35" s="1460"/>
      <c r="O35" s="1460"/>
      <c r="P35" s="1460"/>
      <c r="Q35" s="1460"/>
      <c r="R35" s="1460"/>
      <c r="S35" s="1460"/>
      <c r="T35" s="1460"/>
      <c r="U35" s="1460"/>
      <c r="V35" s="1460"/>
      <c r="W35" s="1460"/>
      <c r="X35" s="1460"/>
      <c r="Y35" s="1460"/>
      <c r="Z35" s="1460"/>
      <c r="AA35" s="1460"/>
      <c r="AB35" s="1460"/>
      <c r="AC35" s="1460"/>
      <c r="AD35" s="1460"/>
      <c r="AE35" s="1460"/>
      <c r="AF35" s="1460"/>
      <c r="AG35" s="1460"/>
      <c r="AH35" s="1460"/>
      <c r="AI35" s="1460"/>
      <c r="AJ35" s="1460"/>
      <c r="AK35" s="1460"/>
      <c r="AL35" s="1460"/>
      <c r="AM35" s="1460"/>
      <c r="AN35" s="1460"/>
      <c r="AO35" s="1460"/>
      <c r="AP35" s="1460"/>
      <c r="AQ35" s="1460"/>
      <c r="AR35" s="1460"/>
      <c r="AS35" s="1460"/>
      <c r="AT35" s="1460"/>
      <c r="AU35" s="18"/>
      <c r="AV35" s="18"/>
      <c r="AW35" s="18"/>
      <c r="AX35" s="18"/>
      <c r="AY35" s="18"/>
      <c r="AZ35" s="18"/>
    </row>
    <row r="36" spans="1:52" ht="12.95" customHeight="1">
      <c r="A36" s="1460"/>
      <c r="B36" s="1460"/>
      <c r="C36" s="1460"/>
      <c r="D36" s="1460"/>
      <c r="E36" s="1460"/>
      <c r="F36" s="1460"/>
      <c r="G36" s="1460"/>
      <c r="H36" s="1460"/>
      <c r="I36" s="1460"/>
      <c r="J36" s="1460"/>
      <c r="K36" s="1460"/>
      <c r="L36" s="1460"/>
      <c r="M36" s="1460"/>
      <c r="N36" s="1460"/>
      <c r="O36" s="1460"/>
      <c r="P36" s="1460"/>
      <c r="Q36" s="1460"/>
      <c r="R36" s="1460"/>
      <c r="S36" s="1460"/>
      <c r="T36" s="1460"/>
      <c r="U36" s="1460"/>
      <c r="V36" s="1460"/>
      <c r="W36" s="1460"/>
      <c r="X36" s="1460"/>
      <c r="Y36" s="1460"/>
      <c r="Z36" s="1460"/>
      <c r="AA36" s="1460"/>
      <c r="AB36" s="1460"/>
      <c r="AC36" s="1460"/>
      <c r="AD36" s="1460"/>
      <c r="AE36" s="1460"/>
      <c r="AF36" s="1460"/>
      <c r="AG36" s="1460"/>
      <c r="AH36" s="1460"/>
      <c r="AI36" s="1460"/>
      <c r="AJ36" s="1460"/>
      <c r="AK36" s="1460"/>
      <c r="AL36" s="1460"/>
      <c r="AM36" s="1460"/>
      <c r="AN36" s="1460"/>
      <c r="AO36" s="1460"/>
      <c r="AP36" s="1460"/>
      <c r="AQ36" s="1460"/>
      <c r="AR36" s="1460"/>
      <c r="AS36" s="1460"/>
      <c r="AT36" s="1460"/>
      <c r="AU36" s="18"/>
      <c r="AV36" s="18"/>
      <c r="AW36" s="18"/>
      <c r="AX36" s="18"/>
      <c r="AY36" s="18"/>
      <c r="AZ36" s="18"/>
    </row>
    <row r="37" spans="1:52" ht="12.95" customHeight="1">
      <c r="A37" s="1460"/>
      <c r="B37" s="1460"/>
      <c r="C37" s="1460"/>
      <c r="D37" s="1460"/>
      <c r="E37" s="1460"/>
      <c r="F37" s="1460"/>
      <c r="G37" s="1460"/>
      <c r="H37" s="1460"/>
      <c r="I37" s="1460"/>
      <c r="J37" s="1460"/>
      <c r="K37" s="1460"/>
      <c r="L37" s="1460"/>
      <c r="M37" s="1460"/>
      <c r="N37" s="1460"/>
      <c r="O37" s="1460"/>
      <c r="P37" s="1460"/>
      <c r="Q37" s="1460"/>
      <c r="R37" s="1460"/>
      <c r="S37" s="1460"/>
      <c r="T37" s="1460"/>
      <c r="U37" s="1460"/>
      <c r="V37" s="1460"/>
      <c r="W37" s="1460"/>
      <c r="X37" s="1460"/>
      <c r="Y37" s="1460"/>
      <c r="Z37" s="1460"/>
      <c r="AA37" s="1460"/>
      <c r="AB37" s="1460"/>
      <c r="AC37" s="1460"/>
      <c r="AD37" s="1460"/>
      <c r="AE37" s="1460"/>
      <c r="AF37" s="1460"/>
      <c r="AG37" s="1460"/>
      <c r="AH37" s="1460"/>
      <c r="AI37" s="1460"/>
      <c r="AJ37" s="1460"/>
      <c r="AK37" s="1460"/>
      <c r="AL37" s="1460"/>
      <c r="AM37" s="1460"/>
      <c r="AN37" s="1460"/>
      <c r="AO37" s="1460"/>
      <c r="AP37" s="1460"/>
      <c r="AQ37" s="1460"/>
      <c r="AR37" s="1460"/>
      <c r="AS37" s="1460"/>
      <c r="AT37" s="1460"/>
      <c r="AZ37" s="18"/>
    </row>
    <row r="38" spans="1:52" ht="12.95" customHeight="1">
      <c r="A38" s="3"/>
      <c r="AZ38" s="18"/>
    </row>
    <row r="39" spans="1:52" ht="12.95" customHeight="1">
      <c r="A39" s="1229" t="s">
        <v>838</v>
      </c>
      <c r="B39" s="1229"/>
      <c r="C39" s="1229"/>
      <c r="D39" s="1229"/>
      <c r="E39" s="1229"/>
      <c r="F39" s="1229"/>
      <c r="G39" s="1229"/>
      <c r="H39" s="1229"/>
      <c r="I39" s="1229"/>
      <c r="J39" s="1229"/>
      <c r="K39" s="1229"/>
      <c r="L39" s="1229"/>
      <c r="M39" s="1229"/>
      <c r="N39" s="1229"/>
      <c r="O39" s="1229"/>
      <c r="P39" s="1229"/>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c r="AP39" s="1229"/>
      <c r="AQ39" s="1229"/>
      <c r="AR39" s="1229"/>
      <c r="AS39" s="1229"/>
      <c r="AT39" s="1229"/>
      <c r="AZ39" s="18"/>
    </row>
    <row r="40" spans="1:52" ht="12.95" customHeight="1">
      <c r="A40" s="1229"/>
      <c r="B40" s="1229"/>
      <c r="C40" s="1229"/>
      <c r="D40" s="1229"/>
      <c r="E40" s="1229"/>
      <c r="F40" s="1229"/>
      <c r="G40" s="1229"/>
      <c r="H40" s="1229"/>
      <c r="I40" s="1229"/>
      <c r="J40" s="1229"/>
      <c r="K40" s="1229"/>
      <c r="L40" s="1229"/>
      <c r="M40" s="1229"/>
      <c r="N40" s="1229"/>
      <c r="O40" s="1229"/>
      <c r="P40" s="1229"/>
      <c r="Q40" s="1229"/>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8"/>
      <c r="AV40" s="18"/>
      <c r="AW40" s="18"/>
      <c r="AX40" s="18"/>
      <c r="AY40" s="18"/>
      <c r="AZ40" s="18"/>
    </row>
    <row r="41" spans="1:52" ht="12.95" customHeight="1">
      <c r="A41" s="1229"/>
      <c r="B41" s="1229"/>
      <c r="C41" s="1229"/>
      <c r="D41" s="1229"/>
      <c r="E41" s="1229"/>
      <c r="F41" s="1229"/>
      <c r="G41" s="1229"/>
      <c r="H41" s="1229"/>
      <c r="I41" s="1229"/>
      <c r="J41" s="1229"/>
      <c r="K41" s="1229"/>
      <c r="L41" s="1229"/>
      <c r="M41" s="1229"/>
      <c r="N41" s="1229"/>
      <c r="O41" s="1229"/>
      <c r="P41" s="1229"/>
      <c r="Q41" s="1229"/>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8"/>
      <c r="AV41" s="18"/>
      <c r="AW41" s="18"/>
      <c r="AX41" s="18"/>
      <c r="AY41" s="18"/>
      <c r="AZ41" s="18"/>
    </row>
    <row r="42" spans="1:52" ht="12.95" customHeight="1">
      <c r="A42" s="1229"/>
      <c r="B42" s="1229"/>
      <c r="C42" s="1229"/>
      <c r="D42" s="1229"/>
      <c r="E42" s="1229"/>
      <c r="F42" s="1229"/>
      <c r="G42" s="1229"/>
      <c r="H42" s="1229"/>
      <c r="I42" s="1229"/>
      <c r="J42" s="1229"/>
      <c r="K42" s="1229"/>
      <c r="L42" s="1229"/>
      <c r="M42" s="1229"/>
      <c r="N42" s="1229"/>
      <c r="O42" s="1229"/>
      <c r="P42" s="1229"/>
      <c r="Q42" s="1229"/>
      <c r="R42" s="1229"/>
      <c r="S42" s="1229"/>
      <c r="T42" s="1229"/>
      <c r="U42" s="1229"/>
      <c r="V42" s="1229"/>
      <c r="W42" s="1229"/>
      <c r="X42" s="1229"/>
      <c r="Y42" s="1229"/>
      <c r="Z42" s="1229"/>
      <c r="AA42" s="1229"/>
      <c r="AB42" s="1229"/>
      <c r="AC42" s="1229"/>
      <c r="AD42" s="1229"/>
      <c r="AE42" s="1229"/>
      <c r="AF42" s="1229"/>
      <c r="AG42" s="1229"/>
      <c r="AH42" s="1229"/>
      <c r="AI42" s="1229"/>
      <c r="AJ42" s="1229"/>
      <c r="AK42" s="1229"/>
      <c r="AL42" s="1229"/>
      <c r="AM42" s="1229"/>
      <c r="AN42" s="1229"/>
      <c r="AO42" s="1229"/>
      <c r="AP42" s="1229"/>
      <c r="AQ42" s="1229"/>
      <c r="AR42" s="1229"/>
      <c r="AS42" s="1229"/>
      <c r="AT42" s="1229"/>
      <c r="AZ42" s="18"/>
    </row>
    <row r="43" spans="1:52" ht="12.95" customHeight="1">
      <c r="A43" s="1229"/>
      <c r="B43" s="1229"/>
      <c r="C43" s="1229"/>
      <c r="D43" s="1229"/>
      <c r="E43" s="1229"/>
      <c r="F43" s="1229"/>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c r="AM43" s="1229"/>
      <c r="AN43" s="1229"/>
      <c r="AO43" s="1229"/>
      <c r="AP43" s="1229"/>
      <c r="AQ43" s="1229"/>
      <c r="AR43" s="1229"/>
      <c r="AS43" s="1229"/>
      <c r="AT43" s="1229"/>
      <c r="AU43" s="18"/>
      <c r="AV43" s="18"/>
      <c r="AW43" s="18"/>
      <c r="AX43" s="18"/>
      <c r="AY43" s="18"/>
      <c r="AZ43" s="18"/>
    </row>
    <row r="44" spans="1:52" ht="12.95" customHeight="1">
      <c r="A44" s="1229"/>
      <c r="B44" s="1229"/>
      <c r="C44" s="1229"/>
      <c r="D44" s="1229"/>
      <c r="E44" s="1229"/>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c r="AM44" s="1229"/>
      <c r="AN44" s="1229"/>
      <c r="AO44" s="1229"/>
      <c r="AP44" s="1229"/>
      <c r="AQ44" s="1229"/>
      <c r="AR44" s="1229"/>
      <c r="AS44" s="1229"/>
      <c r="AT44" s="1229"/>
      <c r="AU44" s="18"/>
      <c r="AV44" s="18"/>
      <c r="AW44" s="18"/>
      <c r="AX44" s="18"/>
      <c r="AY44" s="18"/>
      <c r="AZ44" s="18"/>
    </row>
    <row r="45" spans="1:52" ht="12.95" customHeight="1">
      <c r="A45" s="444"/>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1289" t="s">
        <v>839</v>
      </c>
      <c r="B46" s="1289"/>
      <c r="C46" s="1289"/>
      <c r="D46" s="1289"/>
      <c r="E46" s="1289"/>
      <c r="F46" s="1289"/>
      <c r="G46" s="1289"/>
      <c r="H46" s="1289"/>
      <c r="I46" s="1289"/>
      <c r="J46" s="1289"/>
      <c r="K46" s="1289"/>
      <c r="L46" s="1289"/>
      <c r="M46" s="1289"/>
      <c r="N46" s="1289"/>
      <c r="O46" s="1289"/>
      <c r="P46" s="1289"/>
      <c r="Q46" s="1289"/>
      <c r="R46" s="1289"/>
      <c r="S46" s="1289"/>
      <c r="T46" s="1289"/>
      <c r="U46" s="1289"/>
      <c r="V46" s="1289"/>
      <c r="W46" s="1289"/>
      <c r="X46" s="1289"/>
      <c r="Y46" s="1289"/>
      <c r="Z46" s="1289"/>
      <c r="AA46" s="1289"/>
      <c r="AB46" s="1289"/>
      <c r="AC46" s="1289"/>
      <c r="AD46" s="1289"/>
      <c r="AE46" s="1289"/>
      <c r="AF46" s="1289"/>
      <c r="AG46" s="1289"/>
      <c r="AH46" s="1289"/>
      <c r="AI46" s="1289"/>
      <c r="AJ46" s="1289"/>
      <c r="AK46" s="1289"/>
      <c r="AL46" s="1289"/>
      <c r="AM46" s="1289"/>
      <c r="AN46" s="1289"/>
      <c r="AO46" s="1289"/>
      <c r="AP46" s="1289"/>
      <c r="AQ46" s="1289"/>
      <c r="AR46" s="1289"/>
      <c r="AS46" s="1289"/>
      <c r="AT46" s="1289"/>
      <c r="AU46" s="18"/>
      <c r="AV46" s="18"/>
      <c r="AW46" s="18"/>
      <c r="AX46" s="18"/>
      <c r="AY46" s="18"/>
      <c r="AZ46" s="18"/>
    </row>
    <row r="47" spans="1:52" ht="12.95" customHeight="1">
      <c r="A47" s="1289"/>
      <c r="B47" s="1289"/>
      <c r="C47" s="1289"/>
      <c r="D47" s="1289"/>
      <c r="E47" s="1289"/>
      <c r="F47" s="1289"/>
      <c r="G47" s="1289"/>
      <c r="H47" s="1289"/>
      <c r="I47" s="1289"/>
      <c r="J47" s="1289"/>
      <c r="K47" s="1289"/>
      <c r="L47" s="1289"/>
      <c r="M47" s="1289"/>
      <c r="N47" s="1289"/>
      <c r="O47" s="1289"/>
      <c r="P47" s="1289"/>
      <c r="Q47" s="1289"/>
      <c r="R47" s="1289"/>
      <c r="S47" s="1289"/>
      <c r="T47" s="1289"/>
      <c r="U47" s="1289"/>
      <c r="V47" s="1289"/>
      <c r="W47" s="1289"/>
      <c r="X47" s="1289"/>
      <c r="Y47" s="1289"/>
      <c r="Z47" s="1289"/>
      <c r="AA47" s="1289"/>
      <c r="AB47" s="1289"/>
      <c r="AC47" s="1289"/>
      <c r="AD47" s="1289"/>
      <c r="AE47" s="1289"/>
      <c r="AF47" s="1289"/>
      <c r="AG47" s="1289"/>
      <c r="AH47" s="1289"/>
      <c r="AI47" s="1289"/>
      <c r="AJ47" s="1289"/>
      <c r="AK47" s="1289"/>
      <c r="AL47" s="1289"/>
      <c r="AM47" s="1289"/>
      <c r="AN47" s="1289"/>
      <c r="AO47" s="1289"/>
      <c r="AP47" s="1289"/>
      <c r="AQ47" s="1289"/>
      <c r="AR47" s="1289"/>
      <c r="AS47" s="1289"/>
      <c r="AT47" s="1289"/>
      <c r="AU47" s="18"/>
      <c r="AV47" s="18"/>
      <c r="AW47" s="18"/>
      <c r="AX47" s="18"/>
      <c r="AY47" s="18"/>
      <c r="AZ47" s="18"/>
    </row>
    <row r="48" spans="1:52" ht="12.95" customHeight="1">
      <c r="A48" s="1289"/>
      <c r="B48" s="1289"/>
      <c r="C48" s="1289"/>
      <c r="D48" s="1289"/>
      <c r="E48" s="1289"/>
      <c r="F48" s="1289"/>
      <c r="G48" s="1289"/>
      <c r="H48" s="1289"/>
      <c r="I48" s="1289"/>
      <c r="J48" s="1289"/>
      <c r="K48" s="1289"/>
      <c r="L48" s="1289"/>
      <c r="M48" s="1289"/>
      <c r="N48" s="1289"/>
      <c r="O48" s="1289"/>
      <c r="P48" s="1289"/>
      <c r="Q48" s="1289"/>
      <c r="R48" s="1289"/>
      <c r="S48" s="1289"/>
      <c r="T48" s="1289"/>
      <c r="U48" s="1289"/>
      <c r="V48" s="1289"/>
      <c r="W48" s="1289"/>
      <c r="X48" s="1289"/>
      <c r="Y48" s="1289"/>
      <c r="Z48" s="1289"/>
      <c r="AA48" s="1289"/>
      <c r="AB48" s="1289"/>
      <c r="AC48" s="1289"/>
      <c r="AD48" s="1289"/>
      <c r="AE48" s="1289"/>
      <c r="AF48" s="1289"/>
      <c r="AG48" s="1289"/>
      <c r="AH48" s="1289"/>
      <c r="AI48" s="1289"/>
      <c r="AJ48" s="1289"/>
      <c r="AK48" s="1289"/>
      <c r="AL48" s="1289"/>
      <c r="AM48" s="1289"/>
      <c r="AN48" s="1289"/>
      <c r="AO48" s="1289"/>
      <c r="AP48" s="1289"/>
      <c r="AQ48" s="1289"/>
      <c r="AR48" s="1289"/>
      <c r="AS48" s="1289"/>
      <c r="AT48" s="1289"/>
      <c r="AU48" s="18"/>
      <c r="AV48" s="18"/>
      <c r="AW48" s="18"/>
      <c r="AX48" s="18"/>
      <c r="AY48" s="18"/>
      <c r="AZ48" s="18"/>
    </row>
    <row r="49" spans="1:52" ht="12.95" customHeight="1">
      <c r="A49" s="1289"/>
      <c r="B49" s="1289"/>
      <c r="C49" s="1289"/>
      <c r="D49" s="1289"/>
      <c r="E49" s="1289"/>
      <c r="F49" s="1289"/>
      <c r="G49" s="1289"/>
      <c r="H49" s="1289"/>
      <c r="I49" s="1289"/>
      <c r="J49" s="1289"/>
      <c r="K49" s="1289"/>
      <c r="L49" s="1289"/>
      <c r="M49" s="1289"/>
      <c r="N49" s="1289"/>
      <c r="O49" s="1289"/>
      <c r="P49" s="1289"/>
      <c r="Q49" s="1289"/>
      <c r="R49" s="1289"/>
      <c r="S49" s="1289"/>
      <c r="T49" s="1289"/>
      <c r="U49" s="1289"/>
      <c r="V49" s="1289"/>
      <c r="W49" s="1289"/>
      <c r="X49" s="1289"/>
      <c r="Y49" s="1289"/>
      <c r="Z49" s="1289"/>
      <c r="AA49" s="1289"/>
      <c r="AB49" s="1289"/>
      <c r="AC49" s="1289"/>
      <c r="AD49" s="1289"/>
      <c r="AE49" s="1289"/>
      <c r="AF49" s="1289"/>
      <c r="AG49" s="1289"/>
      <c r="AH49" s="1289"/>
      <c r="AI49" s="1289"/>
      <c r="AJ49" s="1289"/>
      <c r="AK49" s="1289"/>
      <c r="AL49" s="1289"/>
      <c r="AM49" s="1289"/>
      <c r="AN49" s="1289"/>
      <c r="AO49" s="1289"/>
      <c r="AP49" s="1289"/>
      <c r="AQ49" s="1289"/>
      <c r="AR49" s="1289"/>
      <c r="AS49" s="1289"/>
      <c r="AT49" s="1289"/>
      <c r="AU49" s="18"/>
      <c r="AV49" s="18"/>
      <c r="AW49" s="18"/>
      <c r="AX49" s="18"/>
      <c r="AY49" s="18"/>
      <c r="AZ49" s="18"/>
    </row>
    <row r="50" spans="1:52" ht="12.95" customHeight="1">
      <c r="A50" s="382"/>
      <c r="B50" s="382"/>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18"/>
      <c r="AV50" s="18"/>
      <c r="AW50" s="18"/>
      <c r="AX50" s="18"/>
      <c r="AY50" s="18"/>
      <c r="AZ50" s="18"/>
    </row>
    <row r="51" spans="1:52" ht="12.95" customHeight="1">
      <c r="A51" s="1229" t="s">
        <v>840</v>
      </c>
      <c r="B51" s="1229"/>
      <c r="C51" s="1229"/>
      <c r="D51" s="1229"/>
      <c r="E51" s="1229"/>
      <c r="F51" s="1229"/>
      <c r="G51" s="1229"/>
      <c r="H51" s="1229"/>
      <c r="I51" s="1229"/>
      <c r="J51" s="1229"/>
      <c r="K51" s="1229"/>
      <c r="L51" s="1229"/>
      <c r="M51" s="1229"/>
      <c r="N51" s="1229"/>
      <c r="O51" s="1229"/>
      <c r="P51" s="1229"/>
      <c r="Q51" s="1229"/>
      <c r="R51" s="1229"/>
      <c r="S51" s="1229"/>
      <c r="T51" s="1229"/>
      <c r="U51" s="1229"/>
      <c r="V51" s="1229"/>
      <c r="W51" s="1229"/>
      <c r="X51" s="1229"/>
      <c r="Y51" s="1229"/>
      <c r="Z51" s="1229"/>
      <c r="AA51" s="1229"/>
      <c r="AB51" s="1229"/>
      <c r="AC51" s="1229"/>
      <c r="AD51" s="1229"/>
      <c r="AE51" s="1229"/>
      <c r="AF51" s="1229"/>
      <c r="AG51" s="1229"/>
      <c r="AH51" s="1229"/>
      <c r="AI51" s="1229"/>
      <c r="AJ51" s="1229"/>
      <c r="AK51" s="1229"/>
      <c r="AL51" s="1229"/>
      <c r="AM51" s="1229"/>
      <c r="AN51" s="1229"/>
      <c r="AO51" s="1229"/>
      <c r="AP51" s="1229"/>
      <c r="AQ51" s="1229"/>
      <c r="AR51" s="1229"/>
      <c r="AS51" s="1229"/>
      <c r="AT51" s="1229"/>
      <c r="AU51" s="18"/>
      <c r="AV51" s="18"/>
      <c r="AW51" s="18"/>
      <c r="AX51" s="18"/>
      <c r="AY51" s="18"/>
      <c r="AZ51" s="18"/>
    </row>
    <row r="52" spans="1:52" ht="12.95" customHeight="1">
      <c r="A52" s="1229"/>
      <c r="B52" s="1229"/>
      <c r="C52" s="1229"/>
      <c r="D52" s="1229"/>
      <c r="E52" s="1229"/>
      <c r="F52" s="1229"/>
      <c r="G52" s="1229"/>
      <c r="H52" s="1229"/>
      <c r="I52" s="1229"/>
      <c r="J52" s="1229"/>
      <c r="K52" s="1229"/>
      <c r="L52" s="1229"/>
      <c r="M52" s="1229"/>
      <c r="N52" s="1229"/>
      <c r="O52" s="1229"/>
      <c r="P52" s="1229"/>
      <c r="Q52" s="1229"/>
      <c r="R52" s="1229"/>
      <c r="S52" s="1229"/>
      <c r="T52" s="1229"/>
      <c r="U52" s="1229"/>
      <c r="V52" s="1229"/>
      <c r="W52" s="1229"/>
      <c r="X52" s="1229"/>
      <c r="Y52" s="1229"/>
      <c r="Z52" s="1229"/>
      <c r="AA52" s="1229"/>
      <c r="AB52" s="1229"/>
      <c r="AC52" s="1229"/>
      <c r="AD52" s="1229"/>
      <c r="AE52" s="1229"/>
      <c r="AF52" s="1229"/>
      <c r="AG52" s="1229"/>
      <c r="AH52" s="1229"/>
      <c r="AI52" s="1229"/>
      <c r="AJ52" s="1229"/>
      <c r="AK52" s="1229"/>
      <c r="AL52" s="1229"/>
      <c r="AM52" s="1229"/>
      <c r="AN52" s="1229"/>
      <c r="AO52" s="1229"/>
      <c r="AP52" s="1229"/>
      <c r="AQ52" s="1229"/>
      <c r="AR52" s="1229"/>
      <c r="AS52" s="1229"/>
      <c r="AT52" s="1229"/>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1229" t="s">
        <v>841</v>
      </c>
      <c r="B54" s="1229"/>
      <c r="C54" s="1229"/>
      <c r="D54" s="1229"/>
      <c r="E54" s="1229"/>
      <c r="F54" s="1229"/>
      <c r="G54" s="1229"/>
      <c r="H54" s="1229"/>
      <c r="I54" s="1229"/>
      <c r="J54" s="1229"/>
      <c r="K54" s="1229"/>
      <c r="L54" s="1229"/>
      <c r="M54" s="1229"/>
      <c r="N54" s="1229"/>
      <c r="O54" s="1229"/>
      <c r="P54" s="1229"/>
      <c r="Q54" s="1229"/>
      <c r="R54" s="1229"/>
      <c r="S54" s="1229"/>
      <c r="T54" s="1229"/>
      <c r="U54" s="1229"/>
      <c r="V54" s="1229"/>
      <c r="W54" s="1229"/>
      <c r="X54" s="1229"/>
      <c r="Y54" s="1229"/>
      <c r="Z54" s="1229"/>
      <c r="AA54" s="1229"/>
      <c r="AB54" s="1229"/>
      <c r="AC54" s="1229"/>
      <c r="AD54" s="1229"/>
      <c r="AE54" s="1229"/>
      <c r="AF54" s="1229"/>
      <c r="AG54" s="1229"/>
      <c r="AH54" s="1229"/>
      <c r="AI54" s="1229"/>
      <c r="AJ54" s="1229"/>
      <c r="AK54" s="1229"/>
      <c r="AL54" s="1229"/>
      <c r="AM54" s="1229"/>
      <c r="AN54" s="1229"/>
      <c r="AO54" s="1229"/>
      <c r="AP54" s="1229"/>
      <c r="AQ54" s="1229"/>
      <c r="AR54" s="1229"/>
      <c r="AS54" s="1229"/>
      <c r="AT54" s="1229"/>
      <c r="AU54" s="18"/>
      <c r="AV54" s="18"/>
      <c r="AW54" s="18"/>
      <c r="AX54" s="18"/>
      <c r="AY54" s="18"/>
      <c r="AZ54" s="19"/>
    </row>
    <row r="55" spans="1:52" ht="12.95" customHeight="1">
      <c r="A55" s="1229"/>
      <c r="B55" s="1229"/>
      <c r="C55" s="1229"/>
      <c r="D55" s="1229"/>
      <c r="E55" s="1229"/>
      <c r="F55" s="1229"/>
      <c r="G55" s="1229"/>
      <c r="H55" s="1229"/>
      <c r="I55" s="1229"/>
      <c r="J55" s="1229"/>
      <c r="K55" s="1229"/>
      <c r="L55" s="1229"/>
      <c r="M55" s="1229"/>
      <c r="N55" s="1229"/>
      <c r="O55" s="1229"/>
      <c r="P55" s="1229"/>
      <c r="Q55" s="1229"/>
      <c r="R55" s="1229"/>
      <c r="S55" s="1229"/>
      <c r="T55" s="1229"/>
      <c r="U55" s="1229"/>
      <c r="V55" s="1229"/>
      <c r="W55" s="1229"/>
      <c r="X55" s="1229"/>
      <c r="Y55" s="1229"/>
      <c r="Z55" s="1229"/>
      <c r="AA55" s="1229"/>
      <c r="AB55" s="1229"/>
      <c r="AC55" s="1229"/>
      <c r="AD55" s="1229"/>
      <c r="AE55" s="1229"/>
      <c r="AF55" s="1229"/>
      <c r="AG55" s="1229"/>
      <c r="AH55" s="1229"/>
      <c r="AI55" s="1229"/>
      <c r="AJ55" s="1229"/>
      <c r="AK55" s="1229"/>
      <c r="AL55" s="1229"/>
      <c r="AM55" s="1229"/>
      <c r="AN55" s="1229"/>
      <c r="AO55" s="1229"/>
      <c r="AP55" s="1229"/>
      <c r="AQ55" s="1229"/>
      <c r="AR55" s="1229"/>
      <c r="AS55" s="1229"/>
      <c r="AT55" s="1229"/>
      <c r="AZ55" s="19"/>
    </row>
    <row r="56" spans="1:52" ht="12.95" customHeight="1">
      <c r="A56" s="1229"/>
      <c r="B56" s="1229"/>
      <c r="C56" s="1229"/>
      <c r="D56" s="1229"/>
      <c r="E56" s="1229"/>
      <c r="F56" s="1229"/>
      <c r="G56" s="1229"/>
      <c r="H56" s="1229"/>
      <c r="I56" s="1229"/>
      <c r="J56" s="1229"/>
      <c r="K56" s="1229"/>
      <c r="L56" s="1229"/>
      <c r="M56" s="1229"/>
      <c r="N56" s="1229"/>
      <c r="O56" s="1229"/>
      <c r="P56" s="1229"/>
      <c r="Q56" s="1229"/>
      <c r="R56" s="1229"/>
      <c r="S56" s="1229"/>
      <c r="T56" s="1229"/>
      <c r="U56" s="1229"/>
      <c r="V56" s="1229"/>
      <c r="W56" s="1229"/>
      <c r="X56" s="1229"/>
      <c r="Y56" s="1229"/>
      <c r="Z56" s="1229"/>
      <c r="AA56" s="1229"/>
      <c r="AB56" s="1229"/>
      <c r="AC56" s="1229"/>
      <c r="AD56" s="1229"/>
      <c r="AE56" s="1229"/>
      <c r="AF56" s="1229"/>
      <c r="AG56" s="1229"/>
      <c r="AH56" s="1229"/>
      <c r="AI56" s="1229"/>
      <c r="AJ56" s="1229"/>
      <c r="AK56" s="1229"/>
      <c r="AL56" s="1229"/>
      <c r="AM56" s="1229"/>
      <c r="AN56" s="1229"/>
      <c r="AO56" s="1229"/>
      <c r="AP56" s="1229"/>
      <c r="AQ56" s="1229"/>
      <c r="AR56" s="1229"/>
      <c r="AS56" s="1229"/>
      <c r="AT56" s="1229"/>
    </row>
    <row r="57" spans="1:52" ht="12.95" customHeight="1">
      <c r="A57" s="1229"/>
      <c r="B57" s="1229"/>
      <c r="C57" s="1229"/>
      <c r="D57" s="1229"/>
      <c r="E57" s="1229"/>
      <c r="F57" s="1229"/>
      <c r="G57" s="1229"/>
      <c r="H57" s="1229"/>
      <c r="I57" s="1229"/>
      <c r="J57" s="1229"/>
      <c r="K57" s="1229"/>
      <c r="L57" s="1229"/>
      <c r="M57" s="1229"/>
      <c r="N57" s="1229"/>
      <c r="O57" s="1229"/>
      <c r="P57" s="1229"/>
      <c r="Q57" s="1229"/>
      <c r="R57" s="1229"/>
      <c r="S57" s="1229"/>
      <c r="T57" s="1229"/>
      <c r="U57" s="1229"/>
      <c r="V57" s="1229"/>
      <c r="W57" s="1229"/>
      <c r="X57" s="1229"/>
      <c r="Y57" s="1229"/>
      <c r="Z57" s="1229"/>
      <c r="AA57" s="1229"/>
      <c r="AB57" s="1229"/>
      <c r="AC57" s="1229"/>
      <c r="AD57" s="1229"/>
      <c r="AE57" s="1229"/>
      <c r="AF57" s="1229"/>
      <c r="AG57" s="1229"/>
      <c r="AH57" s="1229"/>
      <c r="AI57" s="1229"/>
      <c r="AJ57" s="1229"/>
      <c r="AK57" s="1229"/>
      <c r="AL57" s="1229"/>
      <c r="AM57" s="1229"/>
      <c r="AN57" s="1229"/>
      <c r="AO57" s="1229"/>
      <c r="AP57" s="1229"/>
      <c r="AQ57" s="1229"/>
      <c r="AR57" s="1229"/>
      <c r="AS57" s="1229"/>
      <c r="AT57" s="1229"/>
    </row>
    <row r="58" spans="1:52" ht="12.95" customHeight="1">
      <c r="A58" s="1229"/>
      <c r="B58" s="1229"/>
      <c r="C58" s="1229"/>
      <c r="D58" s="1229"/>
      <c r="E58" s="1229"/>
      <c r="F58" s="1229"/>
      <c r="G58" s="1229"/>
      <c r="H58" s="1229"/>
      <c r="I58" s="1229"/>
      <c r="J58" s="1229"/>
      <c r="K58" s="1229"/>
      <c r="L58" s="1229"/>
      <c r="M58" s="1229"/>
      <c r="N58" s="1229"/>
      <c r="O58" s="1229"/>
      <c r="P58" s="1229"/>
      <c r="Q58" s="1229"/>
      <c r="R58" s="1229"/>
      <c r="S58" s="1229"/>
      <c r="T58" s="1229"/>
      <c r="U58" s="1229"/>
      <c r="V58" s="1229"/>
      <c r="W58" s="1229"/>
      <c r="X58" s="1229"/>
      <c r="Y58" s="1229"/>
      <c r="Z58" s="1229"/>
      <c r="AA58" s="1229"/>
      <c r="AB58" s="1229"/>
      <c r="AC58" s="1229"/>
      <c r="AD58" s="1229"/>
      <c r="AE58" s="1229"/>
      <c r="AF58" s="1229"/>
      <c r="AG58" s="1229"/>
      <c r="AH58" s="1229"/>
      <c r="AI58" s="1229"/>
      <c r="AJ58" s="1229"/>
      <c r="AK58" s="1229"/>
      <c r="AL58" s="1229"/>
      <c r="AM58" s="1229"/>
      <c r="AN58" s="1229"/>
      <c r="AO58" s="1229"/>
      <c r="AP58" s="1229"/>
      <c r="AQ58" s="1229"/>
      <c r="AR58" s="1229"/>
      <c r="AS58" s="1229"/>
      <c r="AT58" s="1229"/>
    </row>
    <row r="59" spans="1:52" ht="12.95" customHeight="1">
      <c r="A59" s="444"/>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1229" t="s">
        <v>842</v>
      </c>
      <c r="B60" s="1229"/>
      <c r="C60" s="1229"/>
      <c r="D60" s="1229"/>
      <c r="E60" s="1229"/>
      <c r="F60" s="1229"/>
      <c r="G60" s="1229"/>
      <c r="H60" s="1229"/>
      <c r="I60" s="1229"/>
      <c r="J60" s="1229"/>
      <c r="K60" s="1229"/>
      <c r="L60" s="1229"/>
      <c r="M60" s="1229"/>
      <c r="N60" s="1229"/>
      <c r="O60" s="1229"/>
      <c r="P60" s="1229"/>
      <c r="Q60" s="1229"/>
      <c r="R60" s="1229"/>
      <c r="S60" s="1229"/>
      <c r="T60" s="1229"/>
      <c r="U60" s="1229"/>
      <c r="V60" s="1229"/>
      <c r="W60" s="1229"/>
      <c r="X60" s="1229"/>
      <c r="Y60" s="1229"/>
      <c r="Z60" s="1229"/>
      <c r="AA60" s="1229"/>
      <c r="AB60" s="1229"/>
      <c r="AC60" s="1229"/>
      <c r="AD60" s="1229"/>
      <c r="AE60" s="1229"/>
      <c r="AF60" s="1229"/>
      <c r="AG60" s="1229"/>
      <c r="AH60" s="1229"/>
      <c r="AI60" s="1229"/>
      <c r="AJ60" s="1229"/>
      <c r="AK60" s="1229"/>
      <c r="AL60" s="1229"/>
      <c r="AM60" s="1229"/>
      <c r="AN60" s="1229"/>
      <c r="AO60" s="1229"/>
      <c r="AP60" s="1229"/>
      <c r="AQ60" s="1229"/>
      <c r="AR60" s="1229"/>
      <c r="AS60" s="1229"/>
      <c r="AT60" s="1229"/>
      <c r="AU60" s="18"/>
      <c r="AV60" s="18"/>
      <c r="AW60" s="18"/>
      <c r="AX60" s="18"/>
      <c r="AY60" s="18"/>
      <c r="AZ60" s="18"/>
    </row>
    <row r="61" spans="1:52" ht="12.95" customHeight="1">
      <c r="A61" s="1229"/>
      <c r="B61" s="1229"/>
      <c r="C61" s="1229"/>
      <c r="D61" s="1229"/>
      <c r="E61" s="1229"/>
      <c r="F61" s="1229"/>
      <c r="G61" s="1229"/>
      <c r="H61" s="1229"/>
      <c r="I61" s="1229"/>
      <c r="J61" s="1229"/>
      <c r="K61" s="1229"/>
      <c r="L61" s="1229"/>
      <c r="M61" s="1229"/>
      <c r="N61" s="1229"/>
      <c r="O61" s="1229"/>
      <c r="P61" s="1229"/>
      <c r="Q61" s="1229"/>
      <c r="R61" s="1229"/>
      <c r="S61" s="1229"/>
      <c r="T61" s="1229"/>
      <c r="U61" s="1229"/>
      <c r="V61" s="1229"/>
      <c r="W61" s="1229"/>
      <c r="X61" s="1229"/>
      <c r="Y61" s="1229"/>
      <c r="Z61" s="1229"/>
      <c r="AA61" s="1229"/>
      <c r="AB61" s="1229"/>
      <c r="AC61" s="1229"/>
      <c r="AD61" s="1229"/>
      <c r="AE61" s="1229"/>
      <c r="AF61" s="1229"/>
      <c r="AG61" s="1229"/>
      <c r="AH61" s="1229"/>
      <c r="AI61" s="1229"/>
      <c r="AJ61" s="1229"/>
      <c r="AK61" s="1229"/>
      <c r="AL61" s="1229"/>
      <c r="AM61" s="1229"/>
      <c r="AN61" s="1229"/>
      <c r="AO61" s="1229"/>
      <c r="AP61" s="1229"/>
      <c r="AQ61" s="1229"/>
      <c r="AR61" s="1229"/>
      <c r="AS61" s="1229"/>
      <c r="AT61" s="1229"/>
      <c r="AU61" s="18"/>
      <c r="AV61" s="18"/>
      <c r="AW61" s="18"/>
      <c r="AX61" s="18"/>
      <c r="AY61" s="18"/>
      <c r="AZ61" s="18"/>
    </row>
    <row r="62" spans="1:52" ht="12.95" customHeight="1">
      <c r="A62" s="444"/>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843</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1229" t="s">
        <v>844</v>
      </c>
      <c r="B65" s="1229"/>
      <c r="C65" s="1229"/>
      <c r="D65" s="1229"/>
      <c r="E65" s="1229"/>
      <c r="F65" s="1229"/>
      <c r="G65" s="1229"/>
      <c r="H65" s="1229"/>
      <c r="I65" s="1229"/>
      <c r="J65" s="1229"/>
      <c r="K65" s="1229"/>
      <c r="L65" s="1229"/>
      <c r="M65" s="1229"/>
      <c r="N65" s="1229"/>
      <c r="O65" s="1229"/>
      <c r="P65" s="1229"/>
      <c r="Q65" s="1229"/>
      <c r="R65" s="1229"/>
      <c r="S65" s="1229"/>
      <c r="T65" s="1229"/>
      <c r="U65" s="1229"/>
      <c r="V65" s="1229"/>
      <c r="W65" s="1229"/>
      <c r="X65" s="1229"/>
      <c r="Y65" s="1229"/>
      <c r="Z65" s="1229"/>
      <c r="AA65" s="1229"/>
      <c r="AB65" s="1229"/>
      <c r="AC65" s="1229"/>
      <c r="AD65" s="1229"/>
      <c r="AE65" s="1229"/>
      <c r="AF65" s="1229"/>
      <c r="AG65" s="1229"/>
      <c r="AH65" s="1229"/>
      <c r="AI65" s="1229"/>
      <c r="AJ65" s="1229"/>
      <c r="AK65" s="1229"/>
      <c r="AL65" s="1229"/>
      <c r="AM65" s="1229"/>
      <c r="AN65" s="1229"/>
      <c r="AO65" s="1229"/>
      <c r="AP65" s="1229"/>
      <c r="AQ65" s="1229"/>
      <c r="AR65" s="1229"/>
      <c r="AS65" s="1229"/>
      <c r="AT65" s="1229"/>
      <c r="AU65" s="19"/>
      <c r="AV65" s="19"/>
      <c r="AW65" s="19"/>
      <c r="AX65" s="19"/>
      <c r="AY65" s="19"/>
      <c r="AZ65" s="18"/>
    </row>
    <row r="66" spans="1:52" ht="12.95" customHeight="1">
      <c r="A66" s="1229"/>
      <c r="B66" s="1229"/>
      <c r="C66" s="1229"/>
      <c r="D66" s="1229"/>
      <c r="E66" s="1229"/>
      <c r="F66" s="1229"/>
      <c r="G66" s="1229"/>
      <c r="H66" s="1229"/>
      <c r="I66" s="1229"/>
      <c r="J66" s="1229"/>
      <c r="K66" s="1229"/>
      <c r="L66" s="1229"/>
      <c r="M66" s="1229"/>
      <c r="N66" s="1229"/>
      <c r="O66" s="1229"/>
      <c r="P66" s="1229"/>
      <c r="Q66" s="1229"/>
      <c r="R66" s="1229"/>
      <c r="S66" s="1229"/>
      <c r="T66" s="1229"/>
      <c r="U66" s="1229"/>
      <c r="V66" s="1229"/>
      <c r="W66" s="1229"/>
      <c r="X66" s="1229"/>
      <c r="Y66" s="1229"/>
      <c r="Z66" s="1229"/>
      <c r="AA66" s="1229"/>
      <c r="AB66" s="1229"/>
      <c r="AC66" s="1229"/>
      <c r="AD66" s="1229"/>
      <c r="AE66" s="1229"/>
      <c r="AF66" s="1229"/>
      <c r="AG66" s="1229"/>
      <c r="AH66" s="1229"/>
      <c r="AI66" s="1229"/>
      <c r="AJ66" s="1229"/>
      <c r="AK66" s="1229"/>
      <c r="AL66" s="1229"/>
      <c r="AM66" s="1229"/>
      <c r="AN66" s="1229"/>
      <c r="AO66" s="1229"/>
      <c r="AP66" s="1229"/>
      <c r="AQ66" s="1229"/>
      <c r="AR66" s="1229"/>
      <c r="AS66" s="1229"/>
      <c r="AT66" s="1229"/>
      <c r="AU66" s="19"/>
      <c r="AV66" s="19"/>
      <c r="AW66" s="19"/>
      <c r="AX66" s="19"/>
      <c r="AY66" s="19"/>
      <c r="AZ66" s="18"/>
    </row>
    <row r="67" spans="1:52" ht="12.95" customHeight="1">
      <c r="A67" s="1229"/>
      <c r="B67" s="1229"/>
      <c r="C67" s="1229"/>
      <c r="D67" s="1229"/>
      <c r="E67" s="1229"/>
      <c r="F67" s="1229"/>
      <c r="G67" s="1229"/>
      <c r="H67" s="1229"/>
      <c r="I67" s="1229"/>
      <c r="J67" s="1229"/>
      <c r="K67" s="1229"/>
      <c r="L67" s="1229"/>
      <c r="M67" s="1229"/>
      <c r="N67" s="1229"/>
      <c r="O67" s="1229"/>
      <c r="P67" s="1229"/>
      <c r="Q67" s="1229"/>
      <c r="R67" s="1229"/>
      <c r="S67" s="1229"/>
      <c r="T67" s="1229"/>
      <c r="U67" s="1229"/>
      <c r="V67" s="1229"/>
      <c r="W67" s="1229"/>
      <c r="X67" s="1229"/>
      <c r="Y67" s="1229"/>
      <c r="Z67" s="1229"/>
      <c r="AA67" s="1229"/>
      <c r="AB67" s="1229"/>
      <c r="AC67" s="1229"/>
      <c r="AD67" s="1229"/>
      <c r="AE67" s="1229"/>
      <c r="AF67" s="1229"/>
      <c r="AG67" s="1229"/>
      <c r="AH67" s="1229"/>
      <c r="AI67" s="1229"/>
      <c r="AJ67" s="1229"/>
      <c r="AK67" s="1229"/>
      <c r="AL67" s="1229"/>
      <c r="AM67" s="1229"/>
      <c r="AN67" s="1229"/>
      <c r="AO67" s="1229"/>
      <c r="AP67" s="1229"/>
      <c r="AQ67" s="1229"/>
      <c r="AR67" s="1229"/>
      <c r="AS67" s="1229"/>
      <c r="AT67" s="1229"/>
      <c r="AZ67" s="18"/>
    </row>
    <row r="68" spans="1:52" ht="12.95" customHeight="1">
      <c r="A68" s="85"/>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1229" t="s">
        <v>845</v>
      </c>
      <c r="B69" s="1229"/>
      <c r="C69" s="1229"/>
      <c r="D69" s="1229"/>
      <c r="E69" s="1229"/>
      <c r="F69" s="1229"/>
      <c r="G69" s="1229"/>
      <c r="H69" s="1229"/>
      <c r="I69" s="1229"/>
      <c r="J69" s="1229"/>
      <c r="K69" s="1229"/>
      <c r="L69" s="1229"/>
      <c r="M69" s="1229"/>
      <c r="N69" s="1229"/>
      <c r="O69" s="1229"/>
      <c r="P69" s="1229"/>
      <c r="Q69" s="1229"/>
      <c r="R69" s="1229"/>
      <c r="S69" s="1229"/>
      <c r="T69" s="1229"/>
      <c r="U69" s="1229"/>
      <c r="V69" s="1229"/>
      <c r="W69" s="1229"/>
      <c r="X69" s="1229"/>
      <c r="Y69" s="1229"/>
      <c r="Z69" s="1229"/>
      <c r="AA69" s="1229"/>
      <c r="AB69" s="1229"/>
      <c r="AC69" s="1229"/>
      <c r="AD69" s="1229"/>
      <c r="AE69" s="1229"/>
      <c r="AF69" s="1229"/>
      <c r="AG69" s="1229"/>
      <c r="AH69" s="1229"/>
      <c r="AI69" s="1229"/>
      <c r="AJ69" s="1229"/>
      <c r="AK69" s="1229"/>
      <c r="AL69" s="1229"/>
      <c r="AM69" s="1229"/>
      <c r="AN69" s="1229"/>
      <c r="AO69" s="1229"/>
      <c r="AP69" s="1229"/>
      <c r="AQ69" s="1229"/>
      <c r="AR69" s="1229"/>
      <c r="AS69" s="1229"/>
      <c r="AT69" s="1229"/>
      <c r="AZ69" s="18"/>
    </row>
    <row r="70" spans="1:52" ht="12.95" customHeight="1">
      <c r="A70" s="1229"/>
      <c r="B70" s="1229"/>
      <c r="C70" s="1229"/>
      <c r="D70" s="1229"/>
      <c r="E70" s="1229"/>
      <c r="F70" s="1229"/>
      <c r="G70" s="1229"/>
      <c r="H70" s="1229"/>
      <c r="I70" s="1229"/>
      <c r="J70" s="1229"/>
      <c r="K70" s="1229"/>
      <c r="L70" s="1229"/>
      <c r="M70" s="1229"/>
      <c r="N70" s="1229"/>
      <c r="O70" s="1229"/>
      <c r="P70" s="1229"/>
      <c r="Q70" s="1229"/>
      <c r="R70" s="1229"/>
      <c r="S70" s="1229"/>
      <c r="T70" s="1229"/>
      <c r="U70" s="1229"/>
      <c r="V70" s="1229"/>
      <c r="W70" s="1229"/>
      <c r="X70" s="1229"/>
      <c r="Y70" s="1229"/>
      <c r="Z70" s="1229"/>
      <c r="AA70" s="1229"/>
      <c r="AB70" s="1229"/>
      <c r="AC70" s="1229"/>
      <c r="AD70" s="1229"/>
      <c r="AE70" s="1229"/>
      <c r="AF70" s="1229"/>
      <c r="AG70" s="1229"/>
      <c r="AH70" s="1229"/>
      <c r="AI70" s="1229"/>
      <c r="AJ70" s="1229"/>
      <c r="AK70" s="1229"/>
      <c r="AL70" s="1229"/>
      <c r="AM70" s="1229"/>
      <c r="AN70" s="1229"/>
      <c r="AO70" s="1229"/>
      <c r="AP70" s="1229"/>
      <c r="AQ70" s="1229"/>
      <c r="AR70" s="1229"/>
      <c r="AS70" s="1229"/>
      <c r="AT70" s="1229"/>
      <c r="AU70" s="18"/>
      <c r="AV70" s="18"/>
      <c r="AW70" s="18"/>
      <c r="AX70" s="18"/>
      <c r="AY70" s="18"/>
      <c r="AZ70" s="18"/>
    </row>
    <row r="71" spans="1:52" ht="12.95" customHeight="1">
      <c r="A71" s="444"/>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1460" t="s">
        <v>846</v>
      </c>
      <c r="B72" s="1460"/>
      <c r="C72" s="1460"/>
      <c r="D72" s="1460"/>
      <c r="E72" s="1460"/>
      <c r="F72" s="1460"/>
      <c r="G72" s="1460"/>
      <c r="H72" s="1460"/>
      <c r="I72" s="1460"/>
      <c r="J72" s="1460"/>
      <c r="K72" s="1460"/>
      <c r="L72" s="1460"/>
      <c r="M72" s="1460"/>
      <c r="N72" s="1460"/>
      <c r="O72" s="1460"/>
      <c r="P72" s="1460"/>
      <c r="Q72" s="1460"/>
      <c r="R72" s="1460"/>
      <c r="S72" s="1460"/>
      <c r="T72" s="1460"/>
      <c r="U72" s="1460"/>
      <c r="V72" s="1460"/>
      <c r="W72" s="1460"/>
      <c r="X72" s="1460"/>
      <c r="Y72" s="1460"/>
      <c r="Z72" s="1460"/>
      <c r="AA72" s="1460"/>
      <c r="AB72" s="1460"/>
      <c r="AC72" s="1460"/>
      <c r="AD72" s="1460"/>
      <c r="AE72" s="1460"/>
      <c r="AF72" s="1460"/>
      <c r="AG72" s="1460"/>
      <c r="AH72" s="1460"/>
      <c r="AI72" s="1460"/>
      <c r="AJ72" s="1460"/>
      <c r="AK72" s="1460"/>
      <c r="AL72" s="1460"/>
      <c r="AM72" s="1460"/>
      <c r="AN72" s="1460"/>
      <c r="AO72" s="1460"/>
      <c r="AP72" s="1460"/>
      <c r="AQ72" s="1460"/>
      <c r="AR72" s="1460"/>
      <c r="AS72" s="1460"/>
      <c r="AT72" s="1460"/>
      <c r="AU72" s="18"/>
      <c r="AV72" s="18"/>
      <c r="AW72" s="18"/>
      <c r="AX72" s="18"/>
      <c r="AY72" s="18"/>
      <c r="AZ72" s="18"/>
    </row>
    <row r="73" spans="1:52" ht="12.95" customHeight="1">
      <c r="A73" s="1460"/>
      <c r="B73" s="1460"/>
      <c r="C73" s="1460"/>
      <c r="D73" s="1460"/>
      <c r="E73" s="1460"/>
      <c r="F73" s="1460"/>
      <c r="G73" s="1460"/>
      <c r="H73" s="1460"/>
      <c r="I73" s="1460"/>
      <c r="J73" s="1460"/>
      <c r="K73" s="1460"/>
      <c r="L73" s="1460"/>
      <c r="M73" s="1460"/>
      <c r="N73" s="1460"/>
      <c r="O73" s="1460"/>
      <c r="P73" s="1460"/>
      <c r="Q73" s="1460"/>
      <c r="R73" s="1460"/>
      <c r="S73" s="1460"/>
      <c r="T73" s="1460"/>
      <c r="U73" s="1460"/>
      <c r="V73" s="1460"/>
      <c r="W73" s="1460"/>
      <c r="X73" s="1460"/>
      <c r="Y73" s="1460"/>
      <c r="Z73" s="1460"/>
      <c r="AA73" s="1460"/>
      <c r="AB73" s="1460"/>
      <c r="AC73" s="1460"/>
      <c r="AD73" s="1460"/>
      <c r="AE73" s="1460"/>
      <c r="AF73" s="1460"/>
      <c r="AG73" s="1460"/>
      <c r="AH73" s="1460"/>
      <c r="AI73" s="1460"/>
      <c r="AJ73" s="1460"/>
      <c r="AK73" s="1460"/>
      <c r="AL73" s="1460"/>
      <c r="AM73" s="1460"/>
      <c r="AN73" s="1460"/>
      <c r="AO73" s="1460"/>
      <c r="AP73" s="1460"/>
      <c r="AQ73" s="1460"/>
      <c r="AR73" s="1460"/>
      <c r="AS73" s="1460"/>
      <c r="AT73" s="1460"/>
      <c r="AU73" s="18"/>
      <c r="AV73" s="18"/>
      <c r="AW73" s="18"/>
      <c r="AX73" s="18"/>
      <c r="AY73" s="18"/>
      <c r="AZ73" s="18"/>
    </row>
    <row r="74" spans="1:52" ht="12.95" customHeight="1">
      <c r="A74" s="444"/>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A75" s="1743" t="s">
        <v>847</v>
      </c>
      <c r="B75" s="1743"/>
      <c r="C75" s="1743"/>
      <c r="D75" s="1743"/>
      <c r="E75" s="1743"/>
      <c r="F75" s="1743"/>
      <c r="G75" s="1743"/>
      <c r="H75" s="1743"/>
      <c r="I75" s="1743"/>
      <c r="J75" s="1743"/>
      <c r="K75" s="1743"/>
      <c r="L75" s="1743"/>
      <c r="M75" s="1743"/>
      <c r="N75" s="1743"/>
      <c r="O75" s="1743"/>
      <c r="P75" s="1743"/>
      <c r="Q75" s="1743"/>
      <c r="R75" s="1743"/>
      <c r="S75" s="1743"/>
      <c r="T75" s="1743"/>
      <c r="U75" s="1743"/>
      <c r="V75" s="1743"/>
      <c r="W75" s="1743"/>
      <c r="X75" s="1743"/>
      <c r="Y75" s="1743"/>
      <c r="Z75" s="1743"/>
      <c r="AA75" s="1743"/>
      <c r="AB75" s="1743"/>
      <c r="AC75" s="1743"/>
      <c r="AD75" s="1743"/>
      <c r="AE75" s="1743"/>
      <c r="AF75" s="1743"/>
      <c r="AG75" s="1743"/>
      <c r="AH75" s="1743"/>
      <c r="AI75" s="1743"/>
      <c r="AJ75" s="1743"/>
      <c r="AK75" s="1743"/>
      <c r="AL75" s="1743"/>
      <c r="AM75" s="1743"/>
      <c r="AN75" s="1743"/>
      <c r="AO75" s="1743"/>
      <c r="AP75" s="1743"/>
      <c r="AQ75" s="1743"/>
      <c r="AR75" s="1743"/>
      <c r="AS75" s="1743"/>
      <c r="AT75" s="1743"/>
      <c r="AU75" s="18"/>
      <c r="AV75" s="18"/>
      <c r="AW75" s="18"/>
      <c r="AX75" s="18"/>
      <c r="AY75" s="18"/>
      <c r="AZ75" s="18"/>
    </row>
    <row r="76" spans="1:52" ht="12.95" customHeight="1">
      <c r="A76" s="1743"/>
      <c r="B76" s="1743"/>
      <c r="C76" s="1743"/>
      <c r="D76" s="1743"/>
      <c r="E76" s="1743"/>
      <c r="F76" s="1743"/>
      <c r="G76" s="1743"/>
      <c r="H76" s="1743"/>
      <c r="I76" s="1743"/>
      <c r="J76" s="1743"/>
      <c r="K76" s="1743"/>
      <c r="L76" s="1743"/>
      <c r="M76" s="1743"/>
      <c r="N76" s="1743"/>
      <c r="O76" s="1743"/>
      <c r="P76" s="1743"/>
      <c r="Q76" s="1743"/>
      <c r="R76" s="1743"/>
      <c r="S76" s="1743"/>
      <c r="T76" s="1743"/>
      <c r="U76" s="1743"/>
      <c r="V76" s="1743"/>
      <c r="W76" s="1743"/>
      <c r="X76" s="1743"/>
      <c r="Y76" s="1743"/>
      <c r="Z76" s="1743"/>
      <c r="AA76" s="1743"/>
      <c r="AB76" s="1743"/>
      <c r="AC76" s="1743"/>
      <c r="AD76" s="1743"/>
      <c r="AE76" s="1743"/>
      <c r="AF76" s="1743"/>
      <c r="AG76" s="1743"/>
      <c r="AH76" s="1743"/>
      <c r="AI76" s="1743"/>
      <c r="AJ76" s="1743"/>
      <c r="AK76" s="1743"/>
      <c r="AL76" s="1743"/>
      <c r="AM76" s="1743"/>
      <c r="AN76" s="1743"/>
      <c r="AO76" s="1743"/>
      <c r="AP76" s="1743"/>
      <c r="AQ76" s="1743"/>
      <c r="AR76" s="1743"/>
      <c r="AS76" s="1743"/>
      <c r="AT76" s="1743"/>
      <c r="AU76" s="18"/>
      <c r="AV76" s="18"/>
      <c r="AW76" s="18"/>
      <c r="AX76" s="18"/>
      <c r="AY76" s="18"/>
      <c r="AZ76" s="16"/>
    </row>
    <row r="77" spans="1:52" ht="12.95" customHeight="1">
      <c r="A77" s="1743"/>
      <c r="B77" s="1743"/>
      <c r="C77" s="1743"/>
      <c r="D77" s="1743"/>
      <c r="E77" s="1743"/>
      <c r="F77" s="1743"/>
      <c r="G77" s="1743"/>
      <c r="H77" s="1743"/>
      <c r="I77" s="1743"/>
      <c r="J77" s="1743"/>
      <c r="K77" s="1743"/>
      <c r="L77" s="1743"/>
      <c r="M77" s="1743"/>
      <c r="N77" s="1743"/>
      <c r="O77" s="1743"/>
      <c r="P77" s="1743"/>
      <c r="Q77" s="1743"/>
      <c r="R77" s="1743"/>
      <c r="S77" s="1743"/>
      <c r="T77" s="1743"/>
      <c r="U77" s="1743"/>
      <c r="V77" s="1743"/>
      <c r="W77" s="1743"/>
      <c r="X77" s="1743"/>
      <c r="Y77" s="1743"/>
      <c r="Z77" s="1743"/>
      <c r="AA77" s="1743"/>
      <c r="AB77" s="1743"/>
      <c r="AC77" s="1743"/>
      <c r="AD77" s="1743"/>
      <c r="AE77" s="1743"/>
      <c r="AF77" s="1743"/>
      <c r="AG77" s="1743"/>
      <c r="AH77" s="1743"/>
      <c r="AI77" s="1743"/>
      <c r="AJ77" s="1743"/>
      <c r="AK77" s="1743"/>
      <c r="AL77" s="1743"/>
      <c r="AM77" s="1743"/>
      <c r="AN77" s="1743"/>
      <c r="AO77" s="1743"/>
      <c r="AP77" s="1743"/>
      <c r="AQ77" s="1743"/>
      <c r="AR77" s="1743"/>
      <c r="AS77" s="1743"/>
      <c r="AT77" s="1743"/>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1229" t="s">
        <v>848</v>
      </c>
      <c r="B79" s="1229"/>
      <c r="C79" s="1229"/>
      <c r="D79" s="1229"/>
      <c r="E79" s="1229"/>
      <c r="F79" s="1229"/>
      <c r="G79" s="1229"/>
      <c r="H79" s="1229"/>
      <c r="I79" s="1229"/>
      <c r="J79" s="1229"/>
      <c r="K79" s="1229"/>
      <c r="L79" s="1229"/>
      <c r="M79" s="1229"/>
      <c r="N79" s="1229"/>
      <c r="O79" s="1229"/>
      <c r="P79" s="1229"/>
      <c r="Q79" s="1229"/>
      <c r="R79" s="1229"/>
      <c r="S79" s="1229"/>
      <c r="T79" s="1229"/>
      <c r="U79" s="1229"/>
      <c r="V79" s="1229"/>
      <c r="W79" s="1229"/>
      <c r="X79" s="1229"/>
      <c r="Y79" s="1229"/>
      <c r="Z79" s="1229"/>
      <c r="AA79" s="1229"/>
      <c r="AB79" s="1229"/>
      <c r="AC79" s="1229"/>
      <c r="AD79" s="1229"/>
      <c r="AE79" s="1229"/>
      <c r="AF79" s="1229"/>
      <c r="AG79" s="1229"/>
      <c r="AH79" s="1229"/>
      <c r="AI79" s="1229"/>
      <c r="AJ79" s="1229"/>
      <c r="AK79" s="1229"/>
      <c r="AL79" s="1229"/>
      <c r="AM79" s="1229"/>
      <c r="AN79" s="1229"/>
      <c r="AO79" s="1229"/>
      <c r="AP79" s="1229"/>
      <c r="AQ79" s="1229"/>
      <c r="AR79" s="1229"/>
      <c r="AS79" s="1229"/>
      <c r="AT79" s="1229"/>
      <c r="AU79" s="18"/>
      <c r="AV79" s="18"/>
      <c r="AW79" s="18"/>
      <c r="AX79" s="18"/>
      <c r="AY79" s="18"/>
      <c r="AZ79" s="18"/>
    </row>
    <row r="80" spans="1:52" ht="12.95" customHeight="1">
      <c r="A80" s="1229"/>
      <c r="B80" s="1229"/>
      <c r="C80" s="1229"/>
      <c r="D80" s="1229"/>
      <c r="E80" s="1229"/>
      <c r="F80" s="1229"/>
      <c r="G80" s="1229"/>
      <c r="H80" s="1229"/>
      <c r="I80" s="1229"/>
      <c r="J80" s="1229"/>
      <c r="K80" s="1229"/>
      <c r="L80" s="1229"/>
      <c r="M80" s="1229"/>
      <c r="N80" s="1229"/>
      <c r="O80" s="1229"/>
      <c r="P80" s="1229"/>
      <c r="Q80" s="1229"/>
      <c r="R80" s="1229"/>
      <c r="S80" s="1229"/>
      <c r="T80" s="1229"/>
      <c r="U80" s="1229"/>
      <c r="V80" s="1229"/>
      <c r="W80" s="1229"/>
      <c r="X80" s="1229"/>
      <c r="Y80" s="1229"/>
      <c r="Z80" s="1229"/>
      <c r="AA80" s="1229"/>
      <c r="AB80" s="1229"/>
      <c r="AC80" s="1229"/>
      <c r="AD80" s="1229"/>
      <c r="AE80" s="1229"/>
      <c r="AF80" s="1229"/>
      <c r="AG80" s="1229"/>
      <c r="AH80" s="1229"/>
      <c r="AI80" s="1229"/>
      <c r="AJ80" s="1229"/>
      <c r="AK80" s="1229"/>
      <c r="AL80" s="1229"/>
      <c r="AM80" s="1229"/>
      <c r="AN80" s="1229"/>
      <c r="AO80" s="1229"/>
      <c r="AP80" s="1229"/>
      <c r="AQ80" s="1229"/>
      <c r="AR80" s="1229"/>
      <c r="AS80" s="1229"/>
      <c r="AT80" s="1229"/>
      <c r="AU80" s="18"/>
      <c r="AV80" s="18"/>
      <c r="AW80" s="18"/>
      <c r="AX80" s="18"/>
      <c r="AY80" s="18"/>
      <c r="AZ80" s="18"/>
    </row>
    <row r="81" spans="1:52" ht="12.95" customHeight="1">
      <c r="A81" s="1229"/>
      <c r="B81" s="1229"/>
      <c r="C81" s="1229"/>
      <c r="D81" s="1229"/>
      <c r="E81" s="1229"/>
      <c r="F81" s="1229"/>
      <c r="G81" s="1229"/>
      <c r="H81" s="1229"/>
      <c r="I81" s="1229"/>
      <c r="J81" s="1229"/>
      <c r="K81" s="1229"/>
      <c r="L81" s="1229"/>
      <c r="M81" s="1229"/>
      <c r="N81" s="1229"/>
      <c r="O81" s="1229"/>
      <c r="P81" s="1229"/>
      <c r="Q81" s="1229"/>
      <c r="R81" s="1229"/>
      <c r="S81" s="1229"/>
      <c r="T81" s="1229"/>
      <c r="U81" s="1229"/>
      <c r="V81" s="1229"/>
      <c r="W81" s="1229"/>
      <c r="X81" s="1229"/>
      <c r="Y81" s="1229"/>
      <c r="Z81" s="1229"/>
      <c r="AA81" s="1229"/>
      <c r="AB81" s="1229"/>
      <c r="AC81" s="1229"/>
      <c r="AD81" s="1229"/>
      <c r="AE81" s="1229"/>
      <c r="AF81" s="1229"/>
      <c r="AG81" s="1229"/>
      <c r="AH81" s="1229"/>
      <c r="AI81" s="1229"/>
      <c r="AJ81" s="1229"/>
      <c r="AK81" s="1229"/>
      <c r="AL81" s="1229"/>
      <c r="AM81" s="1229"/>
      <c r="AN81" s="1229"/>
      <c r="AO81" s="1229"/>
      <c r="AP81" s="1229"/>
      <c r="AQ81" s="1229"/>
      <c r="AR81" s="1229"/>
      <c r="AS81" s="1229"/>
      <c r="AT81" s="1229"/>
      <c r="AU81" s="18"/>
      <c r="AV81" s="18"/>
      <c r="AW81" s="18"/>
      <c r="AX81" s="18"/>
      <c r="AY81" s="18"/>
      <c r="AZ81" s="18"/>
    </row>
    <row r="82" spans="1:52" ht="12.95" customHeight="1">
      <c r="A82" s="444"/>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1229" t="s">
        <v>849</v>
      </c>
      <c r="B83" s="1229"/>
      <c r="C83" s="1229"/>
      <c r="D83" s="1229"/>
      <c r="E83" s="1229"/>
      <c r="F83" s="1229"/>
      <c r="G83" s="1229"/>
      <c r="H83" s="1229"/>
      <c r="I83" s="1229"/>
      <c r="J83" s="1229"/>
      <c r="K83" s="1229"/>
      <c r="L83" s="1229"/>
      <c r="M83" s="1229"/>
      <c r="N83" s="1229"/>
      <c r="O83" s="1229"/>
      <c r="P83" s="1229"/>
      <c r="Q83" s="1229"/>
      <c r="R83" s="1229"/>
      <c r="S83" s="1229"/>
      <c r="T83" s="1229"/>
      <c r="U83" s="1229"/>
      <c r="V83" s="1229"/>
      <c r="W83" s="1229"/>
      <c r="X83" s="1229"/>
      <c r="Y83" s="1229"/>
      <c r="Z83" s="1229"/>
      <c r="AA83" s="1229"/>
      <c r="AB83" s="1229"/>
      <c r="AC83" s="1229"/>
      <c r="AD83" s="1229"/>
      <c r="AE83" s="1229"/>
      <c r="AF83" s="1229"/>
      <c r="AG83" s="1229"/>
      <c r="AH83" s="1229"/>
      <c r="AI83" s="1229"/>
      <c r="AJ83" s="1229"/>
      <c r="AK83" s="1229"/>
      <c r="AL83" s="1229"/>
      <c r="AM83" s="1229"/>
      <c r="AN83" s="1229"/>
      <c r="AO83" s="1229"/>
      <c r="AP83" s="1229"/>
      <c r="AQ83" s="1229"/>
      <c r="AR83" s="1229"/>
      <c r="AS83" s="1229"/>
      <c r="AT83" s="1229"/>
      <c r="AU83" s="18"/>
      <c r="AV83" s="18"/>
      <c r="AW83" s="18"/>
      <c r="AX83" s="18"/>
      <c r="AY83" s="18"/>
      <c r="AZ83" s="18"/>
    </row>
    <row r="84" spans="1:52" ht="12.95" customHeight="1">
      <c r="A84" s="1229"/>
      <c r="B84" s="1229"/>
      <c r="C84" s="1229"/>
      <c r="D84" s="1229"/>
      <c r="E84" s="1229"/>
      <c r="F84" s="1229"/>
      <c r="G84" s="1229"/>
      <c r="H84" s="1229"/>
      <c r="I84" s="1229"/>
      <c r="J84" s="1229"/>
      <c r="K84" s="1229"/>
      <c r="L84" s="1229"/>
      <c r="M84" s="1229"/>
      <c r="N84" s="1229"/>
      <c r="O84" s="1229"/>
      <c r="P84" s="1229"/>
      <c r="Q84" s="1229"/>
      <c r="R84" s="1229"/>
      <c r="S84" s="1229"/>
      <c r="T84" s="1229"/>
      <c r="U84" s="1229"/>
      <c r="V84" s="1229"/>
      <c r="W84" s="1229"/>
      <c r="X84" s="1229"/>
      <c r="Y84" s="1229"/>
      <c r="Z84" s="1229"/>
      <c r="AA84" s="1229"/>
      <c r="AB84" s="1229"/>
      <c r="AC84" s="1229"/>
      <c r="AD84" s="1229"/>
      <c r="AE84" s="1229"/>
      <c r="AF84" s="1229"/>
      <c r="AG84" s="1229"/>
      <c r="AH84" s="1229"/>
      <c r="AI84" s="1229"/>
      <c r="AJ84" s="1229"/>
      <c r="AK84" s="1229"/>
      <c r="AL84" s="1229"/>
      <c r="AM84" s="1229"/>
      <c r="AN84" s="1229"/>
      <c r="AO84" s="1229"/>
      <c r="AP84" s="1229"/>
      <c r="AQ84" s="1229"/>
      <c r="AR84" s="1229"/>
      <c r="AS84" s="1229"/>
      <c r="AT84" s="1229"/>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1229" t="s">
        <v>850</v>
      </c>
      <c r="B86" s="1229"/>
      <c r="C86" s="1229"/>
      <c r="D86" s="1229"/>
      <c r="E86" s="1229"/>
      <c r="F86" s="1229"/>
      <c r="G86" s="1229"/>
      <c r="H86" s="1229"/>
      <c r="I86" s="1229"/>
      <c r="J86" s="1229"/>
      <c r="K86" s="1229"/>
      <c r="L86" s="1229"/>
      <c r="M86" s="1229"/>
      <c r="N86" s="1229"/>
      <c r="O86" s="1229"/>
      <c r="P86" s="1229"/>
      <c r="Q86" s="1229"/>
      <c r="R86" s="1229"/>
      <c r="S86" s="1229"/>
      <c r="T86" s="1229"/>
      <c r="U86" s="1229"/>
      <c r="V86" s="1229"/>
      <c r="W86" s="1229"/>
      <c r="X86" s="1229"/>
      <c r="Y86" s="1229"/>
      <c r="Z86" s="1229"/>
      <c r="AA86" s="1229"/>
      <c r="AB86" s="1229"/>
      <c r="AC86" s="1229"/>
      <c r="AD86" s="1229"/>
      <c r="AE86" s="1229"/>
      <c r="AF86" s="1229"/>
      <c r="AG86" s="1229"/>
      <c r="AH86" s="1229"/>
      <c r="AI86" s="1229"/>
      <c r="AJ86" s="1229"/>
      <c r="AK86" s="1229"/>
      <c r="AL86" s="1229"/>
      <c r="AM86" s="1229"/>
      <c r="AN86" s="1229"/>
      <c r="AO86" s="1229"/>
      <c r="AP86" s="1229"/>
      <c r="AQ86" s="1229"/>
      <c r="AR86" s="1229"/>
      <c r="AS86" s="1229"/>
      <c r="AT86" s="1229"/>
      <c r="AU86" s="18"/>
      <c r="AV86" s="18"/>
      <c r="AW86" s="18"/>
      <c r="AX86" s="18"/>
      <c r="AY86" s="18"/>
      <c r="AZ86" s="18"/>
    </row>
    <row r="87" spans="1:52" ht="12.95" customHeight="1">
      <c r="A87" s="1229"/>
      <c r="B87" s="1229"/>
      <c r="C87" s="1229"/>
      <c r="D87" s="1229"/>
      <c r="E87" s="1229"/>
      <c r="F87" s="1229"/>
      <c r="G87" s="1229"/>
      <c r="H87" s="1229"/>
      <c r="I87" s="1229"/>
      <c r="J87" s="1229"/>
      <c r="K87" s="1229"/>
      <c r="L87" s="1229"/>
      <c r="M87" s="1229"/>
      <c r="N87" s="1229"/>
      <c r="O87" s="1229"/>
      <c r="P87" s="1229"/>
      <c r="Q87" s="1229"/>
      <c r="R87" s="1229"/>
      <c r="S87" s="1229"/>
      <c r="T87" s="1229"/>
      <c r="U87" s="1229"/>
      <c r="V87" s="1229"/>
      <c r="W87" s="1229"/>
      <c r="X87" s="1229"/>
      <c r="Y87" s="1229"/>
      <c r="Z87" s="1229"/>
      <c r="AA87" s="1229"/>
      <c r="AB87" s="1229"/>
      <c r="AC87" s="1229"/>
      <c r="AD87" s="1229"/>
      <c r="AE87" s="1229"/>
      <c r="AF87" s="1229"/>
      <c r="AG87" s="1229"/>
      <c r="AH87" s="1229"/>
      <c r="AI87" s="1229"/>
      <c r="AJ87" s="1229"/>
      <c r="AK87" s="1229"/>
      <c r="AL87" s="1229"/>
      <c r="AM87" s="1229"/>
      <c r="AN87" s="1229"/>
      <c r="AO87" s="1229"/>
      <c r="AP87" s="1229"/>
      <c r="AQ87" s="1229"/>
      <c r="AR87" s="1229"/>
      <c r="AS87" s="1229"/>
      <c r="AT87" s="1229"/>
      <c r="AU87" s="18"/>
      <c r="AV87" s="18"/>
      <c r="AW87" s="18"/>
      <c r="AX87" s="18"/>
      <c r="AY87" s="18"/>
      <c r="AZ87" s="18"/>
    </row>
    <row r="88" spans="1:52" ht="12.95" customHeight="1">
      <c r="A88" s="444"/>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A89" s="1742" t="s">
        <v>851</v>
      </c>
      <c r="B89" s="1742"/>
      <c r="C89" s="1742"/>
      <c r="D89" s="1742"/>
      <c r="E89" s="1742"/>
      <c r="F89" s="1742"/>
      <c r="G89" s="1742"/>
      <c r="H89" s="1742"/>
      <c r="I89" s="1742"/>
      <c r="J89" s="1742"/>
      <c r="K89" s="1742"/>
      <c r="L89" s="1742"/>
      <c r="M89" s="1742"/>
      <c r="N89" s="1742"/>
      <c r="O89" s="1742"/>
      <c r="P89" s="1742"/>
      <c r="Q89" s="1742"/>
      <c r="R89" s="1742"/>
      <c r="S89" s="1742"/>
      <c r="T89" s="1742"/>
      <c r="U89" s="1742"/>
      <c r="V89" s="1742"/>
      <c r="W89" s="1742"/>
      <c r="X89" s="1742"/>
      <c r="Y89" s="1742"/>
      <c r="Z89" s="1742"/>
      <c r="AA89" s="1742"/>
      <c r="AB89" s="1742"/>
      <c r="AC89" s="1742"/>
      <c r="AD89" s="1742"/>
      <c r="AE89" s="1742"/>
      <c r="AF89" s="1742"/>
      <c r="AG89" s="1742"/>
      <c r="AH89" s="1742"/>
      <c r="AI89" s="1742"/>
      <c r="AJ89" s="1742"/>
      <c r="AK89" s="1742"/>
      <c r="AL89" s="1742"/>
      <c r="AM89" s="1742"/>
      <c r="AN89" s="1742"/>
      <c r="AO89" s="1742"/>
      <c r="AP89" s="1742"/>
      <c r="AQ89" s="1742"/>
      <c r="AR89" s="1742"/>
      <c r="AS89" s="1742"/>
      <c r="AT89" s="1742"/>
      <c r="AU89" s="16"/>
      <c r="AV89" s="16"/>
      <c r="AW89" s="16"/>
      <c r="AX89" s="16"/>
      <c r="AY89" s="16"/>
      <c r="AZ89" s="18"/>
    </row>
    <row r="90" spans="1:52" ht="12.95" customHeight="1">
      <c r="A90" s="1742"/>
      <c r="B90" s="1742"/>
      <c r="C90" s="1742"/>
      <c r="D90" s="1742"/>
      <c r="E90" s="1742"/>
      <c r="F90" s="1742"/>
      <c r="G90" s="1742"/>
      <c r="H90" s="1742"/>
      <c r="I90" s="1742"/>
      <c r="J90" s="1742"/>
      <c r="K90" s="1742"/>
      <c r="L90" s="1742"/>
      <c r="M90" s="1742"/>
      <c r="N90" s="1742"/>
      <c r="O90" s="1742"/>
      <c r="P90" s="1742"/>
      <c r="Q90" s="1742"/>
      <c r="R90" s="1742"/>
      <c r="S90" s="1742"/>
      <c r="T90" s="1742"/>
      <c r="U90" s="1742"/>
      <c r="V90" s="1742"/>
      <c r="W90" s="1742"/>
      <c r="X90" s="1742"/>
      <c r="Y90" s="1742"/>
      <c r="Z90" s="1742"/>
      <c r="AA90" s="1742"/>
      <c r="AB90" s="1742"/>
      <c r="AC90" s="1742"/>
      <c r="AD90" s="1742"/>
      <c r="AE90" s="1742"/>
      <c r="AF90" s="1742"/>
      <c r="AG90" s="1742"/>
      <c r="AH90" s="1742"/>
      <c r="AI90" s="1742"/>
      <c r="AJ90" s="1742"/>
      <c r="AK90" s="1742"/>
      <c r="AL90" s="1742"/>
      <c r="AM90" s="1742"/>
      <c r="AN90" s="1742"/>
      <c r="AO90" s="1742"/>
      <c r="AP90" s="1742"/>
      <c r="AQ90" s="1742"/>
      <c r="AR90" s="1742"/>
      <c r="AS90" s="1742"/>
      <c r="AT90" s="1742"/>
      <c r="AU90" s="16"/>
      <c r="AV90" s="16"/>
      <c r="AW90" s="16"/>
      <c r="AX90" s="16"/>
      <c r="AY90" s="16"/>
      <c r="AZ90" s="18"/>
    </row>
    <row r="91" spans="1:52" ht="12.95" customHeight="1">
      <c r="A91" s="444"/>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A92" s="1743" t="s">
        <v>852</v>
      </c>
      <c r="B92" s="1743"/>
      <c r="C92" s="1743"/>
      <c r="D92" s="1743"/>
      <c r="E92" s="1743"/>
      <c r="F92" s="1743"/>
      <c r="G92" s="1743"/>
      <c r="H92" s="1743"/>
      <c r="I92" s="1743"/>
      <c r="J92" s="1743"/>
      <c r="K92" s="1743"/>
      <c r="L92" s="1743"/>
      <c r="M92" s="1743"/>
      <c r="N92" s="1743"/>
      <c r="O92" s="1743"/>
      <c r="P92" s="1743"/>
      <c r="Q92" s="1743"/>
      <c r="R92" s="1743"/>
      <c r="S92" s="1743"/>
      <c r="T92" s="1743"/>
      <c r="U92" s="1743"/>
      <c r="V92" s="1743"/>
      <c r="W92" s="1743"/>
      <c r="X92" s="1743"/>
      <c r="Y92" s="1743"/>
      <c r="Z92" s="1743"/>
      <c r="AA92" s="1743"/>
      <c r="AB92" s="1743"/>
      <c r="AC92" s="1743"/>
      <c r="AD92" s="1743"/>
      <c r="AE92" s="1743"/>
      <c r="AF92" s="1743"/>
      <c r="AG92" s="1743"/>
      <c r="AH92" s="1743"/>
      <c r="AI92" s="1743"/>
      <c r="AJ92" s="1743"/>
      <c r="AK92" s="1743"/>
      <c r="AL92" s="1743"/>
      <c r="AM92" s="1743"/>
      <c r="AN92" s="1743"/>
      <c r="AO92" s="1743"/>
      <c r="AP92" s="1743"/>
      <c r="AQ92" s="1743"/>
      <c r="AR92" s="1743"/>
      <c r="AS92" s="1743"/>
      <c r="AT92" s="1743"/>
      <c r="AU92" s="18"/>
      <c r="AV92" s="18"/>
      <c r="AW92" s="18"/>
      <c r="AX92" s="18"/>
      <c r="AY92" s="18"/>
      <c r="AZ92" s="18"/>
    </row>
    <row r="93" spans="1:52" ht="12.95" customHeight="1">
      <c r="A93" s="1743"/>
      <c r="B93" s="1743"/>
      <c r="C93" s="1743"/>
      <c r="D93" s="1743"/>
      <c r="E93" s="1743"/>
      <c r="F93" s="1743"/>
      <c r="G93" s="1743"/>
      <c r="H93" s="1743"/>
      <c r="I93" s="1743"/>
      <c r="J93" s="1743"/>
      <c r="K93" s="1743"/>
      <c r="L93" s="1743"/>
      <c r="M93" s="1743"/>
      <c r="N93" s="1743"/>
      <c r="O93" s="1743"/>
      <c r="P93" s="1743"/>
      <c r="Q93" s="1743"/>
      <c r="R93" s="1743"/>
      <c r="S93" s="1743"/>
      <c r="T93" s="1743"/>
      <c r="U93" s="1743"/>
      <c r="V93" s="1743"/>
      <c r="W93" s="1743"/>
      <c r="X93" s="1743"/>
      <c r="Y93" s="1743"/>
      <c r="Z93" s="1743"/>
      <c r="AA93" s="1743"/>
      <c r="AB93" s="1743"/>
      <c r="AC93" s="1743"/>
      <c r="AD93" s="1743"/>
      <c r="AE93" s="1743"/>
      <c r="AF93" s="1743"/>
      <c r="AG93" s="1743"/>
      <c r="AH93" s="1743"/>
      <c r="AI93" s="1743"/>
      <c r="AJ93" s="1743"/>
      <c r="AK93" s="1743"/>
      <c r="AL93" s="1743"/>
      <c r="AM93" s="1743"/>
      <c r="AN93" s="1743"/>
      <c r="AO93" s="1743"/>
      <c r="AP93" s="1743"/>
      <c r="AQ93" s="1743"/>
      <c r="AR93" s="1743"/>
      <c r="AS93" s="1743"/>
      <c r="AT93" s="1743"/>
      <c r="AU93" s="18"/>
      <c r="AV93" s="18"/>
      <c r="AW93" s="18"/>
      <c r="AX93" s="18"/>
      <c r="AY93" s="18"/>
      <c r="AZ93" s="18"/>
    </row>
    <row r="94" spans="1:52" ht="12.95" customHeight="1">
      <c r="A94" s="1743"/>
      <c r="B94" s="1743"/>
      <c r="C94" s="1743"/>
      <c r="D94" s="1743"/>
      <c r="E94" s="1743"/>
      <c r="F94" s="1743"/>
      <c r="G94" s="1743"/>
      <c r="H94" s="1743"/>
      <c r="I94" s="1743"/>
      <c r="J94" s="1743"/>
      <c r="K94" s="1743"/>
      <c r="L94" s="1743"/>
      <c r="M94" s="1743"/>
      <c r="N94" s="1743"/>
      <c r="O94" s="1743"/>
      <c r="P94" s="1743"/>
      <c r="Q94" s="1743"/>
      <c r="R94" s="1743"/>
      <c r="S94" s="1743"/>
      <c r="T94" s="1743"/>
      <c r="U94" s="1743"/>
      <c r="V94" s="1743"/>
      <c r="W94" s="1743"/>
      <c r="X94" s="1743"/>
      <c r="Y94" s="1743"/>
      <c r="Z94" s="1743"/>
      <c r="AA94" s="1743"/>
      <c r="AB94" s="1743"/>
      <c r="AC94" s="1743"/>
      <c r="AD94" s="1743"/>
      <c r="AE94" s="1743"/>
      <c r="AF94" s="1743"/>
      <c r="AG94" s="1743"/>
      <c r="AH94" s="1743"/>
      <c r="AI94" s="1743"/>
      <c r="AJ94" s="1743"/>
      <c r="AK94" s="1743"/>
      <c r="AL94" s="1743"/>
      <c r="AM94" s="1743"/>
      <c r="AN94" s="1743"/>
      <c r="AO94" s="1743"/>
      <c r="AP94" s="1743"/>
      <c r="AQ94" s="1743"/>
      <c r="AR94" s="1743"/>
      <c r="AS94" s="1743"/>
      <c r="AT94" s="1743"/>
      <c r="AU94" s="18"/>
      <c r="AV94" s="18"/>
      <c r="AW94" s="18"/>
      <c r="AX94" s="18"/>
      <c r="AY94" s="18"/>
      <c r="AZ94" s="18"/>
    </row>
    <row r="95" spans="1:52" ht="12.95" customHeight="1">
      <c r="A95" s="1743"/>
      <c r="B95" s="1743"/>
      <c r="C95" s="1743"/>
      <c r="D95" s="1743"/>
      <c r="E95" s="1743"/>
      <c r="F95" s="1743"/>
      <c r="G95" s="1743"/>
      <c r="H95" s="1743"/>
      <c r="I95" s="1743"/>
      <c r="J95" s="1743"/>
      <c r="K95" s="1743"/>
      <c r="L95" s="1743"/>
      <c r="M95" s="1743"/>
      <c r="N95" s="1743"/>
      <c r="O95" s="1743"/>
      <c r="P95" s="1743"/>
      <c r="Q95" s="1743"/>
      <c r="R95" s="1743"/>
      <c r="S95" s="1743"/>
      <c r="T95" s="1743"/>
      <c r="U95" s="1743"/>
      <c r="V95" s="1743"/>
      <c r="W95" s="1743"/>
      <c r="X95" s="1743"/>
      <c r="Y95" s="1743"/>
      <c r="Z95" s="1743"/>
      <c r="AA95" s="1743"/>
      <c r="AB95" s="1743"/>
      <c r="AC95" s="1743"/>
      <c r="AD95" s="1743"/>
      <c r="AE95" s="1743"/>
      <c r="AF95" s="1743"/>
      <c r="AG95" s="1743"/>
      <c r="AH95" s="1743"/>
      <c r="AI95" s="1743"/>
      <c r="AJ95" s="1743"/>
      <c r="AK95" s="1743"/>
      <c r="AL95" s="1743"/>
      <c r="AM95" s="1743"/>
      <c r="AN95" s="1743"/>
      <c r="AO95" s="1743"/>
      <c r="AP95" s="1743"/>
      <c r="AQ95" s="1743"/>
      <c r="AR95" s="1743"/>
      <c r="AS95" s="1743"/>
      <c r="AT95" s="1743"/>
      <c r="AU95" s="18"/>
      <c r="AV95" s="18"/>
      <c r="AW95" s="18"/>
      <c r="AX95" s="18"/>
      <c r="AY95" s="18"/>
      <c r="AZ95" s="18"/>
    </row>
    <row r="96" spans="1:52" ht="12.95" customHeight="1">
      <c r="A96" s="1743"/>
      <c r="B96" s="1743"/>
      <c r="C96" s="1743"/>
      <c r="D96" s="1743"/>
      <c r="E96" s="1743"/>
      <c r="F96" s="1743"/>
      <c r="G96" s="1743"/>
      <c r="H96" s="1743"/>
      <c r="I96" s="1743"/>
      <c r="J96" s="1743"/>
      <c r="K96" s="1743"/>
      <c r="L96" s="1743"/>
      <c r="M96" s="1743"/>
      <c r="N96" s="1743"/>
      <c r="O96" s="1743"/>
      <c r="P96" s="1743"/>
      <c r="Q96" s="1743"/>
      <c r="R96" s="1743"/>
      <c r="S96" s="1743"/>
      <c r="T96" s="1743"/>
      <c r="U96" s="1743"/>
      <c r="V96" s="1743"/>
      <c r="W96" s="1743"/>
      <c r="X96" s="1743"/>
      <c r="Y96" s="1743"/>
      <c r="Z96" s="1743"/>
      <c r="AA96" s="1743"/>
      <c r="AB96" s="1743"/>
      <c r="AC96" s="1743"/>
      <c r="AD96" s="1743"/>
      <c r="AE96" s="1743"/>
      <c r="AF96" s="1743"/>
      <c r="AG96" s="1743"/>
      <c r="AH96" s="1743"/>
      <c r="AI96" s="1743"/>
      <c r="AJ96" s="1743"/>
      <c r="AK96" s="1743"/>
      <c r="AL96" s="1743"/>
      <c r="AM96" s="1743"/>
      <c r="AN96" s="1743"/>
      <c r="AO96" s="1743"/>
      <c r="AP96" s="1743"/>
      <c r="AQ96" s="1743"/>
      <c r="AR96" s="1743"/>
      <c r="AS96" s="1743"/>
      <c r="AT96" s="1743"/>
      <c r="AU96" s="18"/>
      <c r="AV96" s="18"/>
      <c r="AW96" s="18"/>
      <c r="AX96" s="18"/>
      <c r="AY96" s="18"/>
      <c r="AZ96" s="18"/>
    </row>
    <row r="97" spans="1:52" ht="12.95" customHeight="1">
      <c r="A97" s="1743"/>
      <c r="B97" s="1743"/>
      <c r="C97" s="1743"/>
      <c r="D97" s="1743"/>
      <c r="E97" s="1743"/>
      <c r="F97" s="1743"/>
      <c r="G97" s="1743"/>
      <c r="H97" s="1743"/>
      <c r="I97" s="1743"/>
      <c r="J97" s="1743"/>
      <c r="K97" s="1743"/>
      <c r="L97" s="1743"/>
      <c r="M97" s="1743"/>
      <c r="N97" s="1743"/>
      <c r="O97" s="1743"/>
      <c r="P97" s="1743"/>
      <c r="Q97" s="1743"/>
      <c r="R97" s="1743"/>
      <c r="S97" s="1743"/>
      <c r="T97" s="1743"/>
      <c r="U97" s="1743"/>
      <c r="V97" s="1743"/>
      <c r="W97" s="1743"/>
      <c r="X97" s="1743"/>
      <c r="Y97" s="1743"/>
      <c r="Z97" s="1743"/>
      <c r="AA97" s="1743"/>
      <c r="AB97" s="1743"/>
      <c r="AC97" s="1743"/>
      <c r="AD97" s="1743"/>
      <c r="AE97" s="1743"/>
      <c r="AF97" s="1743"/>
      <c r="AG97" s="1743"/>
      <c r="AH97" s="1743"/>
      <c r="AI97" s="1743"/>
      <c r="AJ97" s="1743"/>
      <c r="AK97" s="1743"/>
      <c r="AL97" s="1743"/>
      <c r="AM97" s="1743"/>
      <c r="AN97" s="1743"/>
      <c r="AO97" s="1743"/>
      <c r="AP97" s="1743"/>
      <c r="AQ97" s="1743"/>
      <c r="AR97" s="1743"/>
      <c r="AS97" s="1743"/>
      <c r="AT97" s="1743"/>
      <c r="AU97" s="18"/>
      <c r="AV97" s="18"/>
      <c r="AW97" s="18"/>
      <c r="AX97" s="18"/>
      <c r="AY97" s="18"/>
      <c r="AZ97" s="18"/>
    </row>
    <row r="98" spans="1:52" ht="12.95" customHeight="1">
      <c r="A98" s="1743"/>
      <c r="B98" s="1743"/>
      <c r="C98" s="1743"/>
      <c r="D98" s="1743"/>
      <c r="E98" s="1743"/>
      <c r="F98" s="1743"/>
      <c r="G98" s="1743"/>
      <c r="H98" s="1743"/>
      <c r="I98" s="1743"/>
      <c r="J98" s="1743"/>
      <c r="K98" s="1743"/>
      <c r="L98" s="1743"/>
      <c r="M98" s="1743"/>
      <c r="N98" s="1743"/>
      <c r="O98" s="1743"/>
      <c r="P98" s="1743"/>
      <c r="Q98" s="1743"/>
      <c r="R98" s="1743"/>
      <c r="S98" s="1743"/>
      <c r="T98" s="1743"/>
      <c r="U98" s="1743"/>
      <c r="V98" s="1743"/>
      <c r="W98" s="1743"/>
      <c r="X98" s="1743"/>
      <c r="Y98" s="1743"/>
      <c r="Z98" s="1743"/>
      <c r="AA98" s="1743"/>
      <c r="AB98" s="1743"/>
      <c r="AC98" s="1743"/>
      <c r="AD98" s="1743"/>
      <c r="AE98" s="1743"/>
      <c r="AF98" s="1743"/>
      <c r="AG98" s="1743"/>
      <c r="AH98" s="1743"/>
      <c r="AI98" s="1743"/>
      <c r="AJ98" s="1743"/>
      <c r="AK98" s="1743"/>
      <c r="AL98" s="1743"/>
      <c r="AM98" s="1743"/>
      <c r="AN98" s="1743"/>
      <c r="AO98" s="1743"/>
      <c r="AP98" s="1743"/>
      <c r="AQ98" s="1743"/>
      <c r="AR98" s="1743"/>
      <c r="AS98" s="1743"/>
      <c r="AT98" s="1743"/>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1259" t="s">
        <v>853</v>
      </c>
      <c r="B100" s="1259"/>
      <c r="C100" s="1259"/>
      <c r="D100" s="1259"/>
      <c r="E100" s="1259"/>
      <c r="F100" s="1259"/>
      <c r="G100" s="1259"/>
      <c r="H100" s="1259"/>
      <c r="I100" s="1259"/>
      <c r="J100" s="1259"/>
      <c r="K100" s="1259"/>
      <c r="L100" s="1259"/>
      <c r="M100" s="1259"/>
      <c r="N100" s="1259"/>
      <c r="O100" s="1259"/>
      <c r="P100" s="1259"/>
      <c r="Q100" s="1259"/>
      <c r="R100" s="1259"/>
      <c r="S100" s="1259"/>
      <c r="T100" s="1259"/>
      <c r="U100" s="1259"/>
      <c r="V100" s="1259"/>
      <c r="W100" s="1259"/>
      <c r="X100" s="1259"/>
      <c r="Y100" s="1259"/>
      <c r="Z100" s="1259"/>
      <c r="AA100" s="1259"/>
      <c r="AB100" s="1259"/>
      <c r="AC100" s="1259"/>
      <c r="AD100" s="1259"/>
      <c r="AE100" s="1259"/>
      <c r="AF100" s="1259"/>
      <c r="AG100" s="1259"/>
      <c r="AH100" s="1259"/>
      <c r="AI100" s="1259"/>
      <c r="AJ100" s="1259"/>
      <c r="AK100" s="1259"/>
      <c r="AL100" s="1259"/>
      <c r="AM100" s="1259"/>
      <c r="AN100" s="1259"/>
      <c r="AO100" s="1259"/>
      <c r="AP100" s="1259"/>
      <c r="AQ100" s="1259"/>
      <c r="AR100" s="1259"/>
      <c r="AS100" s="1259"/>
      <c r="AT100" s="1259"/>
      <c r="AU100" s="18"/>
      <c r="AV100" s="18"/>
      <c r="AW100" s="18"/>
      <c r="AX100" s="18"/>
      <c r="AY100" s="18"/>
      <c r="AZ100" s="18"/>
    </row>
    <row r="101" spans="1:52" ht="12.95" customHeight="1">
      <c r="A101" s="1259"/>
      <c r="B101" s="1259"/>
      <c r="C101" s="1259"/>
      <c r="D101" s="1259"/>
      <c r="E101" s="1259"/>
      <c r="F101" s="1259"/>
      <c r="G101" s="1259"/>
      <c r="H101" s="1259"/>
      <c r="I101" s="1259"/>
      <c r="J101" s="1259"/>
      <c r="K101" s="1259"/>
      <c r="L101" s="1259"/>
      <c r="M101" s="1259"/>
      <c r="N101" s="1259"/>
      <c r="O101" s="1259"/>
      <c r="P101" s="1259"/>
      <c r="Q101" s="1259"/>
      <c r="R101" s="1259"/>
      <c r="S101" s="1259"/>
      <c r="T101" s="1259"/>
      <c r="U101" s="1259"/>
      <c r="V101" s="1259"/>
      <c r="W101" s="1259"/>
      <c r="X101" s="1259"/>
      <c r="Y101" s="1259"/>
      <c r="Z101" s="1259"/>
      <c r="AA101" s="1259"/>
      <c r="AB101" s="1259"/>
      <c r="AC101" s="1259"/>
      <c r="AD101" s="1259"/>
      <c r="AE101" s="1259"/>
      <c r="AF101" s="1259"/>
      <c r="AG101" s="1259"/>
      <c r="AH101" s="1259"/>
      <c r="AI101" s="1259"/>
      <c r="AJ101" s="1259"/>
      <c r="AK101" s="1259"/>
      <c r="AL101" s="1259"/>
      <c r="AM101" s="1259"/>
      <c r="AN101" s="1259"/>
      <c r="AO101" s="1259"/>
      <c r="AP101" s="1259"/>
      <c r="AQ101" s="1259"/>
      <c r="AR101" s="1259"/>
      <c r="AS101" s="1259"/>
      <c r="AT101" s="1259"/>
      <c r="AU101" s="18"/>
      <c r="AV101" s="18"/>
      <c r="AW101" s="18"/>
      <c r="AX101" s="18"/>
      <c r="AY101" s="18"/>
      <c r="AZ101" s="18"/>
    </row>
    <row r="102" spans="1:52" ht="12.95" customHeight="1">
      <c r="A102" s="1259"/>
      <c r="B102" s="1259"/>
      <c r="C102" s="1259"/>
      <c r="D102" s="1259"/>
      <c r="E102" s="1259"/>
      <c r="F102" s="1259"/>
      <c r="G102" s="1259"/>
      <c r="H102" s="1259"/>
      <c r="I102" s="1259"/>
      <c r="J102" s="1259"/>
      <c r="K102" s="1259"/>
      <c r="L102" s="1259"/>
      <c r="M102" s="1259"/>
      <c r="N102" s="1259"/>
      <c r="O102" s="1259"/>
      <c r="P102" s="1259"/>
      <c r="Q102" s="1259"/>
      <c r="R102" s="1259"/>
      <c r="S102" s="1259"/>
      <c r="T102" s="1259"/>
      <c r="U102" s="1259"/>
      <c r="V102" s="1259"/>
      <c r="W102" s="1259"/>
      <c r="X102" s="1259"/>
      <c r="Y102" s="1259"/>
      <c r="Z102" s="1259"/>
      <c r="AA102" s="1259"/>
      <c r="AB102" s="1259"/>
      <c r="AC102" s="1259"/>
      <c r="AD102" s="1259"/>
      <c r="AE102" s="1259"/>
      <c r="AF102" s="1259"/>
      <c r="AG102" s="1259"/>
      <c r="AH102" s="1259"/>
      <c r="AI102" s="1259"/>
      <c r="AJ102" s="1259"/>
      <c r="AK102" s="1259"/>
      <c r="AL102" s="1259"/>
      <c r="AM102" s="1259"/>
      <c r="AN102" s="1259"/>
      <c r="AO102" s="1259"/>
      <c r="AP102" s="1259"/>
      <c r="AQ102" s="1259"/>
      <c r="AR102" s="1259"/>
      <c r="AS102" s="1259"/>
      <c r="AT102" s="1259"/>
      <c r="AU102" s="18"/>
      <c r="AV102" s="18"/>
      <c r="AW102" s="18"/>
      <c r="AX102" s="18"/>
      <c r="AY102" s="18"/>
      <c r="AZ102" s="18"/>
    </row>
    <row r="103" spans="1:52" ht="12.95" customHeight="1">
      <c r="A103" s="1259"/>
      <c r="B103" s="1259"/>
      <c r="C103" s="1259"/>
      <c r="D103" s="1259"/>
      <c r="E103" s="1259"/>
      <c r="F103" s="1259"/>
      <c r="G103" s="1259"/>
      <c r="H103" s="1259"/>
      <c r="I103" s="1259"/>
      <c r="J103" s="1259"/>
      <c r="K103" s="1259"/>
      <c r="L103" s="1259"/>
      <c r="M103" s="1259"/>
      <c r="N103" s="1259"/>
      <c r="O103" s="1259"/>
      <c r="P103" s="1259"/>
      <c r="Q103" s="1259"/>
      <c r="R103" s="1259"/>
      <c r="S103" s="1259"/>
      <c r="T103" s="1259"/>
      <c r="U103" s="1259"/>
      <c r="V103" s="1259"/>
      <c r="W103" s="1259"/>
      <c r="X103" s="1259"/>
      <c r="Y103" s="1259"/>
      <c r="Z103" s="1259"/>
      <c r="AA103" s="1259"/>
      <c r="AB103" s="1259"/>
      <c r="AC103" s="1259"/>
      <c r="AD103" s="1259"/>
      <c r="AE103" s="1259"/>
      <c r="AF103" s="1259"/>
      <c r="AG103" s="1259"/>
      <c r="AH103" s="1259"/>
      <c r="AI103" s="1259"/>
      <c r="AJ103" s="1259"/>
      <c r="AK103" s="1259"/>
      <c r="AL103" s="1259"/>
      <c r="AM103" s="1259"/>
      <c r="AN103" s="1259"/>
      <c r="AO103" s="1259"/>
      <c r="AP103" s="1259"/>
      <c r="AQ103" s="1259"/>
      <c r="AR103" s="1259"/>
      <c r="AS103" s="1259"/>
      <c r="AT103" s="1259"/>
      <c r="AU103" s="18"/>
      <c r="AV103" s="18"/>
      <c r="AW103" s="18"/>
      <c r="AX103" s="18"/>
      <c r="AY103" s="18"/>
    </row>
    <row r="104" spans="1:52" ht="12.95" customHeight="1">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1259" t="s">
        <v>854</v>
      </c>
      <c r="B105" s="1259"/>
      <c r="C105" s="1259"/>
      <c r="D105" s="1259"/>
      <c r="E105" s="1259"/>
      <c r="F105" s="1259"/>
      <c r="G105" s="1259"/>
      <c r="H105" s="1259"/>
      <c r="I105" s="1259"/>
      <c r="J105" s="1259"/>
      <c r="K105" s="1259"/>
      <c r="L105" s="1259"/>
      <c r="M105" s="1259"/>
      <c r="N105" s="1259"/>
      <c r="O105" s="1259"/>
      <c r="P105" s="1259"/>
      <c r="Q105" s="1259"/>
      <c r="R105" s="1259"/>
      <c r="S105" s="1259"/>
      <c r="T105" s="1259"/>
      <c r="U105" s="1259"/>
      <c r="V105" s="1259"/>
      <c r="W105" s="1259"/>
      <c r="X105" s="1259"/>
      <c r="Y105" s="1259"/>
      <c r="Z105" s="1259"/>
      <c r="AA105" s="1259"/>
      <c r="AB105" s="1259"/>
      <c r="AC105" s="1259"/>
      <c r="AD105" s="1259"/>
      <c r="AE105" s="1259"/>
      <c r="AF105" s="1259"/>
      <c r="AG105" s="1259"/>
      <c r="AH105" s="1259"/>
      <c r="AI105" s="1259"/>
      <c r="AJ105" s="1259"/>
      <c r="AK105" s="1259"/>
      <c r="AL105" s="1259"/>
      <c r="AM105" s="1259"/>
      <c r="AN105" s="1259"/>
      <c r="AO105" s="1259"/>
      <c r="AP105" s="1259"/>
      <c r="AQ105" s="1259"/>
      <c r="AR105" s="1259"/>
      <c r="AS105" s="1259"/>
      <c r="AT105" s="1259"/>
      <c r="AU105" s="18"/>
      <c r="AV105" s="18"/>
      <c r="AW105" s="18"/>
      <c r="AX105" s="18"/>
      <c r="AY105" s="18"/>
    </row>
    <row r="106" spans="1:52" ht="12.95" customHeight="1">
      <c r="A106" s="1259"/>
      <c r="B106" s="1259"/>
      <c r="C106" s="1259"/>
      <c r="D106" s="1259"/>
      <c r="E106" s="1259"/>
      <c r="F106" s="1259"/>
      <c r="G106" s="1259"/>
      <c r="H106" s="1259"/>
      <c r="I106" s="1259"/>
      <c r="J106" s="1259"/>
      <c r="K106" s="1259"/>
      <c r="L106" s="1259"/>
      <c r="M106" s="1259"/>
      <c r="N106" s="1259"/>
      <c r="O106" s="1259"/>
      <c r="P106" s="1259"/>
      <c r="Q106" s="1259"/>
      <c r="R106" s="1259"/>
      <c r="S106" s="1259"/>
      <c r="T106" s="1259"/>
      <c r="U106" s="1259"/>
      <c r="V106" s="1259"/>
      <c r="W106" s="1259"/>
      <c r="X106" s="1259"/>
      <c r="Y106" s="1259"/>
      <c r="Z106" s="1259"/>
      <c r="AA106" s="1259"/>
      <c r="AB106" s="1259"/>
      <c r="AC106" s="1259"/>
      <c r="AD106" s="1259"/>
      <c r="AE106" s="1259"/>
      <c r="AF106" s="1259"/>
      <c r="AG106" s="1259"/>
      <c r="AH106" s="1259"/>
      <c r="AI106" s="1259"/>
      <c r="AJ106" s="1259"/>
      <c r="AK106" s="1259"/>
      <c r="AL106" s="1259"/>
      <c r="AM106" s="1259"/>
      <c r="AN106" s="1259"/>
      <c r="AO106" s="1259"/>
      <c r="AP106" s="1259"/>
      <c r="AQ106" s="1259"/>
      <c r="AR106" s="1259"/>
      <c r="AS106" s="1259"/>
      <c r="AT106" s="1259"/>
      <c r="AU106" s="18"/>
      <c r="AV106" s="18"/>
      <c r="AW106" s="18"/>
      <c r="AX106" s="18"/>
      <c r="AY106" s="18"/>
    </row>
    <row r="107" spans="1:52" ht="12.95" customHeight="1">
      <c r="A107" s="442"/>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855</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442"/>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442"/>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442"/>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c r="C113" s="3" t="s">
        <v>856</v>
      </c>
      <c r="G113" s="1739"/>
      <c r="H113" s="1739"/>
      <c r="I113" s="3" t="s">
        <v>857</v>
      </c>
      <c r="L113" s="1739"/>
      <c r="M113" s="1739"/>
      <c r="N113" s="1739"/>
      <c r="O113" s="1739"/>
      <c r="P113" s="1750" t="s">
        <v>858</v>
      </c>
      <c r="Q113" s="1750"/>
      <c r="R113" s="1750"/>
      <c r="S113" s="1750"/>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M114" s="3"/>
      <c r="S114" s="3"/>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c r="C115" s="1751"/>
      <c r="D115" s="1751"/>
      <c r="E115" s="1751"/>
      <c r="F115" s="1751"/>
      <c r="G115" s="1751"/>
      <c r="H115" s="1751"/>
      <c r="I115" s="1751"/>
      <c r="J115" s="1751"/>
      <c r="K115" s="1751"/>
      <c r="L115" s="141" t="s">
        <v>859</v>
      </c>
      <c r="S115" s="3"/>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c r="B117" s="20"/>
      <c r="C117" s="20"/>
      <c r="X117" s="3" t="s">
        <v>860</v>
      </c>
      <c r="Y117" s="1739"/>
      <c r="Z117" s="1739"/>
      <c r="AA117" s="1739"/>
      <c r="AB117" s="1739"/>
      <c r="AC117" s="1739"/>
      <c r="AD117" s="1739"/>
      <c r="AE117" s="1739"/>
      <c r="AF117" s="1739"/>
      <c r="AG117" s="1739"/>
      <c r="AH117" s="1739"/>
      <c r="AI117" s="1739"/>
      <c r="AJ117" s="1739"/>
      <c r="AK117" s="1739"/>
    </row>
    <row r="118" spans="1:51" ht="12.95" customHeight="1">
      <c r="X118" s="3"/>
      <c r="Y118" s="3"/>
      <c r="Z118" s="3" t="s">
        <v>861</v>
      </c>
      <c r="AA118" s="3"/>
      <c r="AB118" s="3"/>
      <c r="AC118" s="3"/>
      <c r="AD118" s="3"/>
      <c r="AE118" s="3"/>
      <c r="AF118" s="3"/>
      <c r="AG118" s="3"/>
      <c r="AH118" s="3"/>
      <c r="AI118" s="3"/>
      <c r="AJ118" s="3"/>
      <c r="AK118" s="3"/>
    </row>
    <row r="119" spans="1:51" ht="12.95" customHeight="1">
      <c r="A119" s="444"/>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444"/>
      <c r="B120" s="3"/>
      <c r="P120" s="3"/>
      <c r="Q120" s="3"/>
      <c r="R120" s="3"/>
      <c r="S120" s="3"/>
      <c r="T120" s="3"/>
      <c r="U120" s="3"/>
      <c r="V120" s="3"/>
      <c r="W120" s="3"/>
      <c r="X120" s="3"/>
      <c r="Y120" s="1739"/>
      <c r="Z120" s="1739"/>
      <c r="AA120" s="1739"/>
      <c r="AB120" s="1739"/>
      <c r="AC120" s="1739"/>
      <c r="AD120" s="1739"/>
      <c r="AE120" s="1739"/>
      <c r="AF120" s="1739"/>
      <c r="AG120" s="1739"/>
      <c r="AH120" s="1739"/>
      <c r="AI120" s="1739"/>
      <c r="AJ120" s="1739"/>
      <c r="AK120" s="1739"/>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862</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39"/>
      <c r="Z123" s="1739"/>
      <c r="AA123" s="1739"/>
      <c r="AB123" s="1739"/>
      <c r="AC123" s="1739"/>
      <c r="AD123" s="1739"/>
      <c r="AE123" s="1739"/>
      <c r="AF123" s="1739"/>
      <c r="AG123" s="1739"/>
      <c r="AH123" s="1739"/>
      <c r="AI123" s="1739"/>
      <c r="AJ123" s="1739"/>
      <c r="AK123" s="1739"/>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863</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279"/>
      <c r="AL128" s="279"/>
      <c r="AM128" s="279"/>
      <c r="AN128" s="279"/>
      <c r="AO128" s="279"/>
      <c r="AP128" s="279"/>
      <c r="AQ128" s="279"/>
      <c r="AR128" s="279"/>
      <c r="AS128" s="279"/>
      <c r="AT128" s="279"/>
      <c r="AU128" s="279"/>
      <c r="AV128" s="279"/>
      <c r="AW128" s="279"/>
      <c r="AX128" s="279"/>
      <c r="AY128" s="279"/>
    </row>
    <row r="129" spans="1:51" ht="12.95" hidden="1" customHeight="1">
      <c r="A129" s="279"/>
      <c r="B129" s="3"/>
      <c r="R129" s="279"/>
      <c r="S129" s="279"/>
      <c r="T129" s="279"/>
      <c r="U129" s="279"/>
      <c r="V129" s="279"/>
      <c r="W129" s="279"/>
      <c r="AL129" s="279"/>
      <c r="AM129" s="279"/>
      <c r="AN129" s="279"/>
      <c r="AO129" s="279"/>
      <c r="AP129" s="279"/>
      <c r="AQ129" s="279"/>
      <c r="AR129" s="279"/>
      <c r="AS129" s="279"/>
      <c r="AT129" s="279"/>
      <c r="AU129" s="279"/>
      <c r="AV129" s="279"/>
      <c r="AW129" s="279"/>
      <c r="AX129" s="279"/>
      <c r="AY129" s="279"/>
    </row>
    <row r="130" spans="1:51" ht="12.95" hidden="1" customHeight="1">
      <c r="A130" s="3"/>
      <c r="B130" s="85"/>
      <c r="C130" s="279"/>
      <c r="R130" s="279"/>
      <c r="S130" s="279"/>
      <c r="T130" s="279"/>
      <c r="U130" s="279"/>
      <c r="V130" s="279"/>
      <c r="W130" s="279"/>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141"/>
      <c r="G132" s="141"/>
      <c r="H132" s="141"/>
      <c r="I132" s="141"/>
      <c r="J132" s="141"/>
      <c r="K132" s="141"/>
      <c r="L132" s="141"/>
      <c r="M132" s="141"/>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hidden="1"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hidden="1"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hidden="1"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hidden="1"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hidden="1"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hidden="1"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hidden="1"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hidden="1"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63"/>
      <c r="G150" s="1263"/>
      <c r="H150" s="1263"/>
      <c r="I150" s="1263"/>
      <c r="J150" s="1263"/>
      <c r="K150" s="1263"/>
      <c r="L150" s="1263"/>
      <c r="M150" s="1263"/>
      <c r="N150" s="1263"/>
      <c r="O150" s="1263"/>
      <c r="P150" s="1263"/>
      <c r="Q150" s="1263"/>
      <c r="R150" s="1263"/>
      <c r="S150" s="1263"/>
      <c r="T150" s="126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864</v>
      </c>
      <c r="O153" s="1400" t="s">
        <v>865</v>
      </c>
      <c r="P153" s="1400"/>
      <c r="Q153" s="1400"/>
      <c r="R153" s="1400"/>
      <c r="S153" s="1400"/>
      <c r="T153" s="1400"/>
      <c r="U153" s="1400"/>
      <c r="V153" s="1400"/>
      <c r="W153" s="1400"/>
      <c r="X153" s="1400"/>
      <c r="Y153" s="1400"/>
      <c r="Z153" s="1400"/>
      <c r="AA153" s="1400"/>
      <c r="AB153" s="1400"/>
      <c r="AC153" s="1400"/>
      <c r="AD153" s="1400"/>
      <c r="AE153" s="1400"/>
      <c r="AF153" s="1400"/>
      <c r="AG153" s="1400"/>
      <c r="AH153" s="1400"/>
    </row>
    <row r="154" spans="1:72" ht="12.95" customHeight="1">
      <c r="D154" s="224" t="s">
        <v>866</v>
      </c>
      <c r="O154" s="1368" t="s">
        <v>867</v>
      </c>
      <c r="P154" s="1368"/>
      <c r="Q154" s="1368"/>
      <c r="R154" s="1368"/>
      <c r="S154" s="1368"/>
      <c r="T154" s="1368"/>
      <c r="U154" s="1368"/>
      <c r="V154" s="1368"/>
      <c r="W154" s="1368"/>
      <c r="X154" s="1368"/>
      <c r="Y154" s="1368"/>
      <c r="Z154" s="1368"/>
      <c r="AA154" s="1368"/>
      <c r="AB154" s="1368"/>
      <c r="AC154" s="1368"/>
      <c r="AD154" s="1368"/>
      <c r="AE154" s="1368"/>
      <c r="AF154" s="1368"/>
      <c r="AG154" s="1368"/>
      <c r="AH154" s="1368"/>
    </row>
    <row r="155" spans="1:72" ht="12.95" customHeight="1">
      <c r="D155" s="8" t="s">
        <v>868</v>
      </c>
      <c r="F155" s="8"/>
      <c r="G155" s="8"/>
      <c r="H155" s="8"/>
      <c r="I155" s="8"/>
      <c r="J155" s="8"/>
      <c r="K155" s="8"/>
      <c r="L155" s="8"/>
      <c r="M155" s="8"/>
      <c r="N155" s="8"/>
      <c r="O155" s="1746" t="s">
        <v>869</v>
      </c>
      <c r="P155" s="1746"/>
      <c r="Q155" s="1746"/>
      <c r="R155" s="1746"/>
      <c r="S155" s="1746"/>
      <c r="T155" s="1746"/>
      <c r="U155" s="1746"/>
      <c r="V155" s="1746"/>
      <c r="W155" s="1746"/>
      <c r="X155" s="1746"/>
      <c r="Y155" s="1746"/>
      <c r="Z155" s="1746"/>
      <c r="AA155" s="1746"/>
      <c r="AB155" s="1746"/>
      <c r="AC155" s="1746"/>
      <c r="AD155" s="1746"/>
      <c r="AE155" s="1746"/>
      <c r="AF155" s="1746"/>
      <c r="AG155" s="1746"/>
      <c r="AH155" s="1746"/>
    </row>
    <row r="156" spans="1:72" ht="12.95" customHeight="1">
      <c r="D156" t="s">
        <v>870</v>
      </c>
      <c r="O156" s="1434" t="s">
        <v>871</v>
      </c>
      <c r="P156" s="1434"/>
      <c r="Q156" s="1434"/>
      <c r="R156" s="1434"/>
      <c r="S156" s="1434"/>
      <c r="T156" s="1434"/>
      <c r="U156" s="1434"/>
      <c r="V156" s="1434"/>
      <c r="W156" s="1434"/>
      <c r="X156" s="1434"/>
      <c r="Y156" s="1434"/>
      <c r="Z156" s="1434"/>
      <c r="AA156" s="1434"/>
      <c r="AB156" s="1434"/>
      <c r="AC156" s="1434"/>
      <c r="AD156" s="1434"/>
      <c r="AE156" s="1434"/>
      <c r="AF156" s="1434"/>
      <c r="AG156" s="1434"/>
      <c r="AH156" s="1434"/>
      <c r="BT156" t="s">
        <v>294</v>
      </c>
    </row>
    <row r="157" spans="1:72" ht="12.95" customHeight="1">
      <c r="D157" t="s">
        <v>872</v>
      </c>
      <c r="O157" s="1400" t="s">
        <v>865</v>
      </c>
      <c r="P157" s="1400"/>
      <c r="Q157" s="1400"/>
      <c r="R157" s="1400"/>
      <c r="S157" s="1400"/>
      <c r="T157" s="1400"/>
      <c r="U157" s="1400"/>
      <c r="V157" s="1400"/>
      <c r="W157" s="1400"/>
      <c r="X157" s="1400"/>
      <c r="Y157" s="8"/>
      <c r="Z157" s="8"/>
      <c r="AA157" s="8"/>
      <c r="AB157" s="8"/>
      <c r="AC157" s="8"/>
      <c r="AD157" s="8"/>
      <c r="AE157" s="8"/>
      <c r="AF157" s="8"/>
      <c r="BN157" s="140" t="s">
        <v>873</v>
      </c>
      <c r="BT157" t="s">
        <v>874</v>
      </c>
    </row>
    <row r="158" spans="1:72" ht="12.95" customHeight="1">
      <c r="D158" t="s">
        <v>875</v>
      </c>
      <c r="O158" s="1747">
        <v>90017</v>
      </c>
      <c r="P158" s="1747"/>
      <c r="Q158" s="1747"/>
      <c r="R158" s="1747"/>
      <c r="S158" s="9"/>
      <c r="T158" s="9"/>
      <c r="U158" s="9"/>
      <c r="V158" s="9"/>
      <c r="W158" s="9"/>
      <c r="X158" s="9"/>
      <c r="Y158" s="9"/>
      <c r="Z158" s="9"/>
      <c r="AA158" s="9"/>
      <c r="AB158" s="9"/>
      <c r="AC158" s="9"/>
      <c r="AD158" s="9"/>
      <c r="AE158" s="9"/>
      <c r="AF158" s="9"/>
      <c r="BN158" s="140" t="s">
        <v>876</v>
      </c>
      <c r="BT158" t="s">
        <v>877</v>
      </c>
    </row>
    <row r="159" spans="1:72" ht="12.95" customHeight="1">
      <c r="D159" t="s">
        <v>878</v>
      </c>
      <c r="O159" s="1749" t="s">
        <v>879</v>
      </c>
      <c r="P159" s="1749"/>
      <c r="Q159" s="1749"/>
      <c r="R159" s="1749"/>
      <c r="S159" s="1749"/>
      <c r="T159" s="1749"/>
      <c r="V159" s="73" t="s">
        <v>880</v>
      </c>
      <c r="W159" s="1748"/>
      <c r="X159" s="1748"/>
      <c r="Y159" s="10"/>
      <c r="Z159" s="10"/>
      <c r="AA159" s="10"/>
      <c r="AB159" s="10"/>
      <c r="AC159" s="10"/>
      <c r="AD159" s="10"/>
      <c r="AE159" s="10"/>
      <c r="AF159" s="10"/>
      <c r="BN159" s="140" t="s">
        <v>881</v>
      </c>
      <c r="BT159" t="s">
        <v>882</v>
      </c>
    </row>
    <row r="160" spans="1:72" ht="12.95" customHeight="1">
      <c r="D160" t="s">
        <v>883</v>
      </c>
      <c r="O160" s="1749" t="s">
        <v>884</v>
      </c>
      <c r="P160" s="1749"/>
      <c r="Q160" s="1749"/>
      <c r="R160" s="1749"/>
      <c r="S160" s="1749"/>
      <c r="T160" s="1749"/>
      <c r="U160" s="10"/>
      <c r="V160" s="10"/>
      <c r="W160" s="10"/>
      <c r="X160" s="10"/>
      <c r="Y160" s="10"/>
      <c r="Z160" s="10"/>
      <c r="AA160" s="10"/>
      <c r="AB160" s="10"/>
      <c r="AC160" s="10"/>
      <c r="AD160" s="10"/>
      <c r="AE160" s="10"/>
      <c r="AF160" s="10"/>
      <c r="BN160" s="140" t="s">
        <v>885</v>
      </c>
      <c r="BT160" t="s">
        <v>886</v>
      </c>
    </row>
    <row r="161" spans="1:72" ht="12.95" customHeight="1">
      <c r="D161" t="s">
        <v>887</v>
      </c>
      <c r="O161" s="1725" t="s">
        <v>888</v>
      </c>
      <c r="P161" s="1725"/>
      <c r="Q161" s="1725"/>
      <c r="R161" s="1725"/>
      <c r="S161" s="1725"/>
      <c r="T161" s="1725"/>
      <c r="U161" s="1725"/>
      <c r="V161" s="1725"/>
      <c r="W161" s="1725"/>
      <c r="X161" s="1725"/>
      <c r="Y161" s="1725"/>
      <c r="Z161" s="1725"/>
      <c r="AA161" s="1725"/>
      <c r="AB161" s="1725"/>
      <c r="AC161" s="1725"/>
      <c r="AD161" s="1725"/>
      <c r="AE161" s="1725"/>
      <c r="AF161" s="1725"/>
      <c r="AG161" s="1725"/>
      <c r="AH161" s="1725"/>
      <c r="BJ161" t="s">
        <v>835</v>
      </c>
      <c r="BN161" s="140" t="s">
        <v>889</v>
      </c>
      <c r="BT161" t="s">
        <v>890</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891</v>
      </c>
      <c r="BN162" s="140" t="s">
        <v>892</v>
      </c>
      <c r="BT162" t="s">
        <v>893</v>
      </c>
    </row>
    <row r="163" spans="1:72" ht="12.95" customHeight="1">
      <c r="C163" s="24" t="s">
        <v>894</v>
      </c>
      <c r="D163" s="3" t="s">
        <v>895</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896</v>
      </c>
      <c r="BT163" t="s">
        <v>897</v>
      </c>
    </row>
    <row r="164" spans="1:72" ht="12.95" customHeight="1">
      <c r="C164" s="24"/>
      <c r="D164" s="1753" t="s">
        <v>898</v>
      </c>
      <c r="E164" s="1753"/>
      <c r="F164" s="1753"/>
      <c r="G164" s="1753"/>
      <c r="H164" s="1753"/>
      <c r="I164" s="1753"/>
      <c r="J164" s="1753"/>
      <c r="K164" s="1753"/>
      <c r="L164" s="1753"/>
      <c r="M164" s="1753"/>
      <c r="N164" s="1753"/>
      <c r="O164" s="1753"/>
      <c r="P164" s="1753"/>
      <c r="Q164" s="1753"/>
      <c r="R164" s="1753"/>
      <c r="S164" s="1753"/>
      <c r="T164" s="1753"/>
      <c r="U164" s="1753"/>
      <c r="V164" s="1753"/>
      <c r="W164" s="1753"/>
      <c r="X164" s="1753"/>
      <c r="Y164" s="1753"/>
      <c r="Z164" s="1753"/>
      <c r="AA164" s="1753"/>
      <c r="AB164" s="1753"/>
      <c r="AC164" s="1753"/>
      <c r="AD164" s="1753"/>
      <c r="AE164" s="1753"/>
      <c r="AF164" s="1753"/>
      <c r="AG164" s="1753"/>
      <c r="AH164" s="1753"/>
      <c r="BN164" s="140" t="s">
        <v>899</v>
      </c>
      <c r="BT164" t="s">
        <v>900</v>
      </c>
    </row>
    <row r="165" spans="1:72" ht="12.95" customHeight="1">
      <c r="C165" s="24"/>
      <c r="D165" s="74"/>
      <c r="E165" s="74"/>
      <c r="F165" s="74"/>
      <c r="G165" s="74"/>
      <c r="H165" s="74"/>
      <c r="I165" s="74"/>
      <c r="J165" s="74"/>
      <c r="K165" s="74"/>
      <c r="L165" s="74"/>
      <c r="M165" s="74"/>
      <c r="N165" s="74"/>
      <c r="O165" s="1158"/>
      <c r="P165" s="1158"/>
      <c r="Q165" s="1158"/>
      <c r="R165" s="1158"/>
      <c r="S165" s="1158"/>
      <c r="T165" s="1158"/>
      <c r="U165" s="1158"/>
      <c r="V165" s="1158"/>
      <c r="W165" s="1158"/>
      <c r="X165" s="1158"/>
      <c r="Y165" s="1158"/>
      <c r="Z165" s="1158"/>
      <c r="AA165" s="117"/>
      <c r="AB165" s="117"/>
      <c r="AC165" s="117"/>
      <c r="AD165" s="117"/>
      <c r="AE165" s="117"/>
      <c r="AF165" s="117"/>
      <c r="AG165" s="117"/>
      <c r="AH165" s="117"/>
      <c r="BN165" s="140" t="s">
        <v>901</v>
      </c>
      <c r="BT165" t="s">
        <v>902</v>
      </c>
    </row>
    <row r="166" spans="1:72" ht="12.95" customHeight="1">
      <c r="B166" s="2"/>
      <c r="C166" s="24"/>
      <c r="D166" s="74"/>
      <c r="E166" s="74"/>
      <c r="F166" s="74"/>
      <c r="G166" s="74"/>
      <c r="H166" s="74"/>
      <c r="I166" s="74"/>
      <c r="J166" s="74"/>
      <c r="K166" s="74"/>
      <c r="L166" s="74"/>
      <c r="M166" s="74"/>
      <c r="N166" s="74"/>
      <c r="O166" s="1158"/>
      <c r="P166" s="1158"/>
      <c r="Q166" s="1158"/>
      <c r="R166" s="1158"/>
      <c r="S166" s="1158"/>
      <c r="T166" s="1158"/>
      <c r="U166" s="1158"/>
      <c r="V166" s="1158"/>
      <c r="W166" s="1158"/>
      <c r="X166" s="1158"/>
      <c r="Y166" s="1158"/>
      <c r="Z166" s="1158"/>
      <c r="AA166" s="117"/>
      <c r="AB166" s="117"/>
      <c r="AC166" s="117"/>
      <c r="AD166" s="117"/>
      <c r="AE166" s="117"/>
      <c r="AF166" s="117"/>
      <c r="AG166" s="117"/>
      <c r="AH166" s="117"/>
      <c r="BN166" s="140" t="s">
        <v>903</v>
      </c>
      <c r="BT166" t="s">
        <v>904</v>
      </c>
    </row>
    <row r="167" spans="1:72" ht="12.95" customHeight="1">
      <c r="B167" s="2"/>
      <c r="C167" s="24"/>
      <c r="D167" s="74"/>
      <c r="E167" s="74"/>
      <c r="F167" s="74"/>
      <c r="G167" s="74"/>
      <c r="H167" s="74"/>
      <c r="I167" s="74"/>
      <c r="J167" s="74"/>
      <c r="K167" s="74"/>
      <c r="L167" s="74"/>
      <c r="M167" s="74"/>
      <c r="N167" s="74"/>
      <c r="O167" s="1158"/>
      <c r="P167" s="1158"/>
      <c r="Q167" s="1158"/>
      <c r="R167" s="1158"/>
      <c r="S167" s="1158"/>
      <c r="T167" s="1158"/>
      <c r="U167" s="1158"/>
      <c r="V167" s="1158"/>
      <c r="W167" s="1158"/>
      <c r="X167" s="1158"/>
      <c r="Y167" s="1158"/>
      <c r="Z167" s="1158"/>
      <c r="AA167" s="117"/>
      <c r="AB167" s="117"/>
      <c r="AC167" s="117"/>
      <c r="AD167" s="117"/>
      <c r="AE167" s="117"/>
      <c r="AF167" s="117"/>
      <c r="AG167" s="117"/>
      <c r="AH167" s="117"/>
      <c r="BN167" s="140" t="s">
        <v>905</v>
      </c>
      <c r="BT167" t="s">
        <v>906</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907</v>
      </c>
      <c r="BT168" t="s">
        <v>908</v>
      </c>
    </row>
    <row r="169" spans="1:72" ht="12.95" customHeight="1">
      <c r="A169" s="1345" t="s">
        <v>909</v>
      </c>
      <c r="B169" s="1345"/>
      <c r="C169" s="1345"/>
      <c r="D169" s="1345"/>
      <c r="E169" s="1345"/>
      <c r="F169" s="1345"/>
      <c r="G169" s="1345"/>
      <c r="H169" s="1345"/>
      <c r="I169" s="1345"/>
      <c r="J169" s="1345"/>
      <c r="K169" s="1345"/>
      <c r="L169" s="1345"/>
      <c r="M169" s="1345"/>
      <c r="N169" s="1345"/>
      <c r="O169" s="1345"/>
      <c r="P169" s="1345"/>
      <c r="Q169" s="1345"/>
      <c r="R169" s="1345"/>
      <c r="S169" s="1345"/>
      <c r="T169" s="1345"/>
      <c r="U169" s="1345"/>
      <c r="V169" s="1345"/>
      <c r="W169" s="1345"/>
      <c r="X169" s="1345"/>
      <c r="Y169" s="1345"/>
      <c r="Z169" s="1345"/>
      <c r="AA169" s="1345"/>
      <c r="AB169" s="1345"/>
      <c r="AC169" s="1345"/>
      <c r="AD169" s="1345"/>
      <c r="AE169" s="1345"/>
      <c r="AF169" s="1345"/>
      <c r="AG169" s="1345"/>
      <c r="AH169" s="1345"/>
      <c r="AI169" s="1345"/>
      <c r="AJ169" s="1345"/>
      <c r="AK169" s="1345"/>
      <c r="AL169" s="1345"/>
      <c r="AM169" s="1345"/>
      <c r="AN169" s="1345"/>
      <c r="AO169" s="1345"/>
      <c r="AP169" s="1345"/>
      <c r="AQ169" s="1345"/>
      <c r="AR169" s="1345"/>
      <c r="AS169" s="1345"/>
      <c r="AT169" s="1345"/>
      <c r="AU169" s="71"/>
      <c r="AV169" s="71"/>
      <c r="AW169" s="71"/>
      <c r="AX169" s="71"/>
      <c r="AY169" s="71"/>
      <c r="BN169" s="140" t="s">
        <v>910</v>
      </c>
      <c r="BT169" t="s">
        <v>911</v>
      </c>
    </row>
    <row r="170" spans="1:72" ht="12.95" customHeight="1">
      <c r="A170" s="1345"/>
      <c r="B170" s="1345"/>
      <c r="C170" s="1345"/>
      <c r="D170" s="1345"/>
      <c r="E170" s="1345"/>
      <c r="F170" s="1345"/>
      <c r="G170" s="1345"/>
      <c r="H170" s="1345"/>
      <c r="I170" s="1345"/>
      <c r="J170" s="1345"/>
      <c r="K170" s="1345"/>
      <c r="L170" s="1345"/>
      <c r="M170" s="1345"/>
      <c r="N170" s="1345"/>
      <c r="O170" s="1345"/>
      <c r="P170" s="1345"/>
      <c r="Q170" s="1345"/>
      <c r="R170" s="1345"/>
      <c r="S170" s="1345"/>
      <c r="T170" s="1345"/>
      <c r="U170" s="1345"/>
      <c r="V170" s="1345"/>
      <c r="W170" s="1345"/>
      <c r="X170" s="1345"/>
      <c r="Y170" s="1345"/>
      <c r="Z170" s="1345"/>
      <c r="AA170" s="1345"/>
      <c r="AB170" s="1345"/>
      <c r="AC170" s="1345"/>
      <c r="AD170" s="1345"/>
      <c r="AE170" s="1345"/>
      <c r="AF170" s="1345"/>
      <c r="AG170" s="1345"/>
      <c r="AH170" s="1345"/>
      <c r="AI170" s="1345"/>
      <c r="AJ170" s="1345"/>
      <c r="AK170" s="1345"/>
      <c r="AL170" s="1345"/>
      <c r="AM170" s="1345"/>
      <c r="AN170" s="1345"/>
      <c r="AO170" s="1345"/>
      <c r="AP170" s="1345"/>
      <c r="AQ170" s="1345"/>
      <c r="AR170" s="1345"/>
      <c r="AS170" s="1345"/>
      <c r="AT170" s="1345"/>
      <c r="AU170" s="71"/>
      <c r="AV170" s="71"/>
      <c r="AW170" s="71"/>
      <c r="AX170" s="71"/>
      <c r="AY170" s="71"/>
      <c r="BN170" s="140" t="s">
        <v>912</v>
      </c>
      <c r="BT170" t="s">
        <v>913</v>
      </c>
    </row>
    <row r="171" spans="1:72" ht="12.95" customHeight="1">
      <c r="BN171" s="140" t="s">
        <v>914</v>
      </c>
      <c r="BT171" t="s">
        <v>915</v>
      </c>
    </row>
    <row r="172" spans="1:72" ht="12.95" customHeight="1">
      <c r="A172" s="2" t="s">
        <v>916</v>
      </c>
      <c r="C172" s="2" t="s">
        <v>90</v>
      </c>
      <c r="BN172" s="140" t="s">
        <v>917</v>
      </c>
      <c r="BT172" t="s">
        <v>918</v>
      </c>
    </row>
    <row r="173" spans="1:72" ht="12.95" customHeight="1">
      <c r="C173" s="21"/>
      <c r="D173" t="s">
        <v>919</v>
      </c>
      <c r="J173" s="1745" t="s">
        <v>920</v>
      </c>
      <c r="K173" s="1745"/>
      <c r="L173" s="1745"/>
      <c r="M173" s="1745"/>
      <c r="N173" s="1745"/>
      <c r="O173" s="1745"/>
      <c r="P173" s="1745"/>
      <c r="Q173" s="1745"/>
      <c r="R173" s="1745"/>
      <c r="S173" s="1745"/>
      <c r="U173" s="22"/>
      <c r="X173" s="22"/>
      <c r="BB173" s="3" t="s">
        <v>294</v>
      </c>
      <c r="BN173" s="140" t="s">
        <v>921</v>
      </c>
      <c r="BT173" t="s">
        <v>922</v>
      </c>
    </row>
    <row r="174" spans="1:72" ht="12.95" customHeight="1">
      <c r="C174" s="21"/>
      <c r="D174" s="3" t="s">
        <v>923</v>
      </c>
      <c r="J174" s="1434" t="s">
        <v>924</v>
      </c>
      <c r="K174" s="1434"/>
      <c r="L174" s="1434"/>
      <c r="M174" s="1434"/>
      <c r="N174" s="1434"/>
      <c r="O174" s="1434"/>
      <c r="P174" s="1434"/>
      <c r="Q174" s="1434"/>
      <c r="R174" s="1434"/>
      <c r="S174" s="1434"/>
      <c r="T174" s="1434"/>
      <c r="U174" s="1434"/>
      <c r="V174" s="1434"/>
      <c r="W174" s="1434"/>
      <c r="X174" s="1434"/>
      <c r="Y174" s="1434"/>
      <c r="Z174" s="1434"/>
      <c r="AA174" s="1434"/>
      <c r="AB174" s="1434"/>
      <c r="BB174" t="s">
        <v>925</v>
      </c>
      <c r="BN174" s="140" t="s">
        <v>926</v>
      </c>
      <c r="BT174" t="s">
        <v>927</v>
      </c>
    </row>
    <row r="175" spans="1:72" ht="12.95" customHeight="1">
      <c r="C175" s="8"/>
      <c r="D175" s="3" t="s">
        <v>928</v>
      </c>
      <c r="O175" s="24"/>
      <c r="U175" s="1402"/>
      <c r="V175" s="1402"/>
      <c r="BB175" t="s">
        <v>929</v>
      </c>
      <c r="BN175" s="140" t="s">
        <v>930</v>
      </c>
      <c r="BT175" t="s">
        <v>865</v>
      </c>
    </row>
    <row r="176" spans="1:72" ht="12.95" customHeight="1">
      <c r="C176" s="8"/>
      <c r="D176" s="23"/>
      <c r="E176" t="s">
        <v>931</v>
      </c>
      <c r="O176" s="24"/>
      <c r="P176" t="s">
        <v>932</v>
      </c>
      <c r="T176" s="24" t="s">
        <v>933</v>
      </c>
      <c r="U176" s="1475"/>
      <c r="V176" s="1475"/>
      <c r="W176" s="1" t="s">
        <v>934</v>
      </c>
      <c r="X176" s="1744"/>
      <c r="Y176" s="1744"/>
      <c r="BB176" t="s">
        <v>935</v>
      </c>
      <c r="BN176" s="140" t="s">
        <v>936</v>
      </c>
      <c r="BT176" t="s">
        <v>937</v>
      </c>
    </row>
    <row r="177" spans="1:72" ht="12.95" customHeight="1">
      <c r="C177" s="21"/>
      <c r="D177" t="s">
        <v>938</v>
      </c>
      <c r="R177" s="1402" t="s">
        <v>835</v>
      </c>
      <c r="S177" s="1402"/>
      <c r="BB177" t="s">
        <v>939</v>
      </c>
      <c r="BN177" s="140" t="s">
        <v>940</v>
      </c>
      <c r="BT177" t="s">
        <v>941</v>
      </c>
    </row>
    <row r="178" spans="1:72" ht="12.95" customHeight="1">
      <c r="C178" s="21"/>
      <c r="D178" s="3" t="s">
        <v>942</v>
      </c>
      <c r="AA178" t="s">
        <v>932</v>
      </c>
      <c r="AE178" s="24" t="s">
        <v>933</v>
      </c>
      <c r="AF178" s="1741"/>
      <c r="AG178" s="1741"/>
      <c r="AH178" s="1" t="s">
        <v>934</v>
      </c>
      <c r="AI178" s="1448"/>
      <c r="AJ178" s="1448"/>
      <c r="AK178" s="1448"/>
      <c r="BB178" t="s">
        <v>943</v>
      </c>
      <c r="BN178" s="140" t="s">
        <v>944</v>
      </c>
      <c r="BT178" t="s">
        <v>945</v>
      </c>
    </row>
    <row r="179" spans="1:72" ht="12.95" customHeight="1">
      <c r="C179" s="21"/>
      <c r="BN179" s="140" t="s">
        <v>946</v>
      </c>
      <c r="BT179" t="s">
        <v>947</v>
      </c>
    </row>
    <row r="180" spans="1:72" ht="12.95" customHeight="1">
      <c r="C180" s="21"/>
      <c r="D180" t="s">
        <v>948</v>
      </c>
      <c r="X180" s="1402"/>
      <c r="Y180" s="1402"/>
      <c r="BN180" s="140" t="s">
        <v>949</v>
      </c>
      <c r="BT180" t="s">
        <v>950</v>
      </c>
    </row>
    <row r="181" spans="1:72" ht="12.95" customHeight="1">
      <c r="C181" s="8"/>
      <c r="E181" s="3" t="s">
        <v>951</v>
      </c>
      <c r="BN181" s="140" t="s">
        <v>952</v>
      </c>
      <c r="BT181" t="s">
        <v>953</v>
      </c>
    </row>
    <row r="182" spans="1:72" ht="12.95" customHeight="1">
      <c r="C182" s="455"/>
      <c r="BN182" s="140" t="s">
        <v>954</v>
      </c>
      <c r="BT182" t="s">
        <v>955</v>
      </c>
    </row>
    <row r="183" spans="1:72" ht="12.95" customHeight="1">
      <c r="A183" s="2" t="s">
        <v>956</v>
      </c>
      <c r="C183" s="2" t="s">
        <v>92</v>
      </c>
      <c r="BN183" s="140" t="s">
        <v>957</v>
      </c>
      <c r="BT183" t="s">
        <v>958</v>
      </c>
    </row>
    <row r="184" spans="1:72" ht="12.95" customHeight="1">
      <c r="C184" s="19"/>
      <c r="D184" t="s">
        <v>959</v>
      </c>
      <c r="I184" s="1401" t="str">
        <f>H18</f>
        <v>Residency at Sky Village Hollywood - Phase I</v>
      </c>
      <c r="J184" s="1401"/>
      <c r="K184" s="1401"/>
      <c r="L184" s="1401"/>
      <c r="M184" s="1401"/>
      <c r="N184" s="1401"/>
      <c r="O184" s="1401"/>
      <c r="P184" s="1401"/>
      <c r="Q184" s="1401"/>
      <c r="R184" s="1401"/>
      <c r="S184" s="1401"/>
      <c r="T184" s="1401"/>
      <c r="U184" s="1401"/>
      <c r="V184" s="1401"/>
      <c r="W184" s="1401"/>
      <c r="X184" s="1401"/>
      <c r="Y184" s="1401"/>
      <c r="Z184" s="1401"/>
      <c r="AA184" s="1401"/>
      <c r="AB184" s="1401"/>
      <c r="AC184" s="1401"/>
      <c r="AD184" s="1401"/>
      <c r="AE184" s="1401"/>
      <c r="BC184" t="s">
        <v>960</v>
      </c>
      <c r="BN184" s="140" t="s">
        <v>961</v>
      </c>
      <c r="BT184" t="s">
        <v>962</v>
      </c>
    </row>
    <row r="185" spans="1:72" ht="12.95" customHeight="1">
      <c r="C185" s="19"/>
      <c r="D185" t="s">
        <v>963</v>
      </c>
      <c r="I185" s="1450" t="s">
        <v>2800</v>
      </c>
      <c r="J185" s="1450"/>
      <c r="K185" s="1450"/>
      <c r="L185" s="1450"/>
      <c r="M185" s="1450"/>
      <c r="N185" s="1450"/>
      <c r="O185" s="1450"/>
      <c r="P185" s="1450"/>
      <c r="Q185" s="1450"/>
      <c r="R185" s="1450"/>
      <c r="S185" s="1450"/>
      <c r="T185" s="1450"/>
      <c r="U185" s="1450"/>
      <c r="V185" s="1450"/>
      <c r="W185" s="1450"/>
      <c r="X185" s="1450"/>
      <c r="Y185" s="1450"/>
      <c r="Z185" s="1450"/>
      <c r="AA185" s="1450"/>
      <c r="AB185" s="1450"/>
      <c r="AC185" s="1450"/>
      <c r="AD185" s="1450"/>
      <c r="AE185" s="1450"/>
      <c r="BC185" t="s">
        <v>964</v>
      </c>
      <c r="BN185" s="140" t="s">
        <v>965</v>
      </c>
      <c r="BT185" t="s">
        <v>966</v>
      </c>
    </row>
    <row r="186" spans="1:72" ht="12.95" customHeight="1">
      <c r="C186" s="19"/>
      <c r="E186" t="s">
        <v>967</v>
      </c>
      <c r="BN186" s="140" t="s">
        <v>968</v>
      </c>
      <c r="BT186" t="s">
        <v>969</v>
      </c>
    </row>
    <row r="187" spans="1:72" ht="12.95" customHeight="1">
      <c r="C187" s="19"/>
      <c r="E187" s="1723"/>
      <c r="F187" s="1723"/>
      <c r="G187" s="1723"/>
      <c r="H187" s="1723"/>
      <c r="I187" s="1723"/>
      <c r="J187" s="1723"/>
      <c r="K187" s="1723"/>
      <c r="L187" s="1723"/>
      <c r="M187" s="1723"/>
      <c r="N187" s="1723"/>
      <c r="O187" s="1723"/>
      <c r="P187" s="1723"/>
      <c r="Q187" s="1723"/>
      <c r="R187" s="1723"/>
      <c r="S187" s="1723"/>
      <c r="T187" s="1723"/>
      <c r="U187" s="1723"/>
      <c r="V187" s="1723"/>
      <c r="W187" s="1723"/>
      <c r="X187" s="1723"/>
      <c r="Y187" s="1723"/>
      <c r="Z187" s="1723"/>
      <c r="AA187" s="1723"/>
      <c r="AB187" s="1723"/>
      <c r="AC187" s="1723"/>
      <c r="AD187" s="1723"/>
      <c r="AE187" s="1723"/>
      <c r="BN187" s="140" t="s">
        <v>970</v>
      </c>
      <c r="BT187" t="s">
        <v>971</v>
      </c>
    </row>
    <row r="188" spans="1:72" ht="12.95" customHeight="1">
      <c r="C188" s="19"/>
      <c r="E188" s="1724"/>
      <c r="F188" s="1724"/>
      <c r="G188" s="1724"/>
      <c r="H188" s="1724"/>
      <c r="I188" s="1724"/>
      <c r="J188" s="1724"/>
      <c r="K188" s="1724"/>
      <c r="L188" s="1724"/>
      <c r="M188" s="1724"/>
      <c r="N188" s="1724"/>
      <c r="O188" s="1724"/>
      <c r="P188" s="1724"/>
      <c r="Q188" s="1724"/>
      <c r="R188" s="1724"/>
      <c r="S188" s="1724"/>
      <c r="T188" s="1724"/>
      <c r="U188" s="1724"/>
      <c r="V188" s="1724"/>
      <c r="W188" s="1724"/>
      <c r="X188" s="1724"/>
      <c r="Y188" s="1724"/>
      <c r="Z188" s="1724"/>
      <c r="AA188" s="1724"/>
      <c r="AB188" s="1724"/>
      <c r="AC188" s="1724"/>
      <c r="AD188" s="1724"/>
      <c r="AE188" s="1724"/>
      <c r="BN188" s="140" t="s">
        <v>972</v>
      </c>
      <c r="BT188" t="s">
        <v>973</v>
      </c>
    </row>
    <row r="189" spans="1:72" ht="12.95" customHeight="1">
      <c r="C189" s="19"/>
      <c r="D189" t="s">
        <v>974</v>
      </c>
      <c r="I189" s="1434" t="s">
        <v>865</v>
      </c>
      <c r="J189" s="1434"/>
      <c r="K189" s="1434"/>
      <c r="L189" s="1434"/>
      <c r="M189" s="1434"/>
      <c r="N189" s="1434"/>
      <c r="O189" s="1434"/>
      <c r="P189" s="1434"/>
      <c r="Q189" t="s">
        <v>975</v>
      </c>
      <c r="T189" s="1434" t="s">
        <v>865</v>
      </c>
      <c r="U189" s="1434"/>
      <c r="V189" s="1434"/>
      <c r="W189" s="1434"/>
      <c r="X189" s="1434"/>
      <c r="Y189" s="1434"/>
      <c r="Z189" s="1434"/>
      <c r="AA189" s="1434"/>
      <c r="AB189" s="1434"/>
      <c r="AC189" s="1434"/>
      <c r="AD189" s="1434"/>
      <c r="AE189" s="1434"/>
      <c r="BC189" t="s">
        <v>294</v>
      </c>
      <c r="BH189" s="3" t="s">
        <v>299</v>
      </c>
      <c r="BN189" s="140" t="s">
        <v>976</v>
      </c>
      <c r="BT189" t="s">
        <v>977</v>
      </c>
    </row>
    <row r="190" spans="1:72" ht="12.95" customHeight="1">
      <c r="C190" s="19"/>
      <c r="D190" t="s">
        <v>978</v>
      </c>
      <c r="I190" s="1450">
        <v>90028</v>
      </c>
      <c r="J190" s="1450"/>
      <c r="K190" s="1450"/>
      <c r="L190" s="1450"/>
      <c r="M190" s="1450"/>
      <c r="N190" s="1450"/>
      <c r="O190" t="s">
        <v>979</v>
      </c>
      <c r="T190" s="1752">
        <v>1909.01</v>
      </c>
      <c r="U190" s="1752"/>
      <c r="V190" s="1752"/>
      <c r="W190" s="1752"/>
      <c r="X190" s="1752"/>
      <c r="Y190" s="1752"/>
      <c r="Z190" s="1752"/>
      <c r="AA190" s="1752"/>
      <c r="AB190" s="1752"/>
      <c r="AC190" s="1752"/>
      <c r="AD190" s="1752"/>
      <c r="AE190" s="1752"/>
      <c r="BC190" t="s">
        <v>980</v>
      </c>
      <c r="BH190" t="s">
        <v>980</v>
      </c>
      <c r="BN190" s="140" t="s">
        <v>981</v>
      </c>
      <c r="BT190" t="s">
        <v>982</v>
      </c>
    </row>
    <row r="191" spans="1:72" ht="12.95" customHeight="1">
      <c r="C191" s="19"/>
      <c r="D191" t="s">
        <v>983</v>
      </c>
      <c r="N191" s="1723" t="s">
        <v>984</v>
      </c>
      <c r="O191" s="1723"/>
      <c r="P191" s="1723"/>
      <c r="Q191" s="1723"/>
      <c r="R191" s="1723"/>
      <c r="S191" s="1723"/>
      <c r="T191" s="1723"/>
      <c r="U191" s="1723"/>
      <c r="V191" s="1723"/>
      <c r="W191" s="1723"/>
      <c r="X191" s="1723"/>
      <c r="Y191" s="1723"/>
      <c r="Z191" s="1723"/>
      <c r="AA191" s="1723"/>
      <c r="AB191" s="1723"/>
      <c r="AC191" s="1723"/>
      <c r="AD191" s="1723"/>
      <c r="AE191" s="1723"/>
      <c r="BC191" t="s">
        <v>985</v>
      </c>
      <c r="BH191" t="s">
        <v>985</v>
      </c>
      <c r="BN191" s="140" t="s">
        <v>986</v>
      </c>
      <c r="BT191" t="s">
        <v>987</v>
      </c>
    </row>
    <row r="192" spans="1:72" ht="12.95" customHeight="1">
      <c r="C192" s="19"/>
      <c r="M192" s="33"/>
      <c r="N192" s="1724"/>
      <c r="O192" s="1724"/>
      <c r="P192" s="1724"/>
      <c r="Q192" s="1724"/>
      <c r="R192" s="1724"/>
      <c r="S192" s="1724"/>
      <c r="T192" s="1724"/>
      <c r="U192" s="1724"/>
      <c r="V192" s="1724"/>
      <c r="W192" s="1724"/>
      <c r="X192" s="1724"/>
      <c r="Y192" s="1724"/>
      <c r="Z192" s="1724"/>
      <c r="AA192" s="1724"/>
      <c r="AB192" s="1724"/>
      <c r="AC192" s="1724"/>
      <c r="AD192" s="1724"/>
      <c r="AE192" s="1724"/>
      <c r="BC192" t="s">
        <v>988</v>
      </c>
      <c r="BH192" s="3" t="s">
        <v>989</v>
      </c>
      <c r="BN192" s="140" t="s">
        <v>990</v>
      </c>
      <c r="BT192" t="s">
        <v>991</v>
      </c>
    </row>
    <row r="193" spans="1:74" ht="12.95" customHeight="1">
      <c r="C193" s="19"/>
      <c r="D193" t="s">
        <v>992</v>
      </c>
      <c r="M193" s="33"/>
      <c r="N193" s="815"/>
      <c r="O193" s="815"/>
      <c r="P193" s="815"/>
      <c r="Q193" s="815"/>
      <c r="R193" s="815"/>
      <c r="S193" s="815"/>
      <c r="T193" s="1731" t="s">
        <v>939</v>
      </c>
      <c r="U193" s="1731"/>
      <c r="V193" s="1731"/>
      <c r="W193" s="1731"/>
      <c r="X193" s="1731"/>
      <c r="Y193" s="1731"/>
      <c r="Z193" s="1731"/>
      <c r="AA193" s="1731"/>
      <c r="AB193" s="1731"/>
      <c r="AC193" s="1731"/>
      <c r="AD193" s="1731"/>
      <c r="AE193" s="1731"/>
      <c r="AF193" s="1731"/>
      <c r="AG193" s="1731"/>
      <c r="AH193" s="1731"/>
      <c r="AI193" s="1731"/>
      <c r="BC193" t="s">
        <v>993</v>
      </c>
      <c r="BH193" s="3" t="s">
        <v>994</v>
      </c>
      <c r="BN193" s="140" t="s">
        <v>995</v>
      </c>
      <c r="BT193" t="s">
        <v>996</v>
      </c>
    </row>
    <row r="194" spans="1:74" ht="12.95" customHeight="1">
      <c r="C194" s="19"/>
      <c r="D194" s="3" t="s">
        <v>997</v>
      </c>
      <c r="M194" s="33"/>
      <c r="N194" s="815"/>
      <c r="O194" s="815"/>
      <c r="P194" s="815"/>
      <c r="Q194" s="815"/>
      <c r="R194" s="815"/>
      <c r="S194" s="815"/>
      <c r="AH194" s="1402" t="s">
        <v>835</v>
      </c>
      <c r="AI194" s="1402"/>
      <c r="BC194" t="s">
        <v>989</v>
      </c>
      <c r="BN194" s="140" t="s">
        <v>998</v>
      </c>
      <c r="BT194" t="s">
        <v>999</v>
      </c>
    </row>
    <row r="195" spans="1:74" ht="12.95" customHeight="1">
      <c r="C195" s="19"/>
      <c r="D195" t="s">
        <v>1000</v>
      </c>
      <c r="T195" s="1402" t="s">
        <v>891</v>
      </c>
      <c r="U195" s="1402"/>
      <c r="W195" t="s">
        <v>1001</v>
      </c>
      <c r="AH195" s="1402">
        <v>11</v>
      </c>
      <c r="AI195" s="1402"/>
      <c r="BC195" t="s">
        <v>1002</v>
      </c>
      <c r="BN195" s="140" t="s">
        <v>1003</v>
      </c>
      <c r="BT195" t="s">
        <v>1004</v>
      </c>
    </row>
    <row r="196" spans="1:74" ht="12.95" customHeight="1">
      <c r="C196" s="19"/>
      <c r="D196" t="s">
        <v>1005</v>
      </c>
      <c r="T196" s="1347" t="s">
        <v>891</v>
      </c>
      <c r="U196" s="1347"/>
      <c r="W196" t="s">
        <v>1006</v>
      </c>
      <c r="AH196" s="1402">
        <v>17</v>
      </c>
      <c r="AI196" s="1402"/>
      <c r="BN196" s="140" t="s">
        <v>1007</v>
      </c>
      <c r="BT196" t="s">
        <v>1008</v>
      </c>
    </row>
    <row r="197" spans="1:74" ht="12.95" customHeight="1">
      <c r="C197" s="19"/>
      <c r="D197" s="3" t="s">
        <v>1009</v>
      </c>
      <c r="T197" s="1347" t="s">
        <v>835</v>
      </c>
      <c r="U197" s="1347"/>
      <c r="W197" t="s">
        <v>1010</v>
      </c>
      <c r="AH197" s="1402">
        <v>11</v>
      </c>
      <c r="AI197" s="1402"/>
      <c r="BC197" t="s">
        <v>294</v>
      </c>
      <c r="BN197" s="140" t="s">
        <v>1011</v>
      </c>
      <c r="BT197" t="s">
        <v>1012</v>
      </c>
    </row>
    <row r="198" spans="1:74" s="14" customFormat="1" ht="12.95" customHeight="1">
      <c r="A198"/>
      <c r="B198"/>
      <c r="C198" s="19"/>
      <c r="D198" s="3" t="s">
        <v>1013</v>
      </c>
      <c r="E198"/>
      <c r="F198"/>
      <c r="G198"/>
      <c r="H198"/>
      <c r="I198"/>
      <c r="J198"/>
      <c r="K198"/>
      <c r="L198"/>
      <c r="M198"/>
      <c r="N198"/>
      <c r="O198"/>
      <c r="P198"/>
      <c r="Q198"/>
      <c r="R198"/>
      <c r="S198"/>
      <c r="T198" s="1347"/>
      <c r="U198" s="1347"/>
      <c r="V198"/>
      <c r="W198"/>
      <c r="X198"/>
      <c r="Y198"/>
      <c r="Z198"/>
      <c r="AA198"/>
      <c r="AB198"/>
      <c r="AC198"/>
      <c r="AD198"/>
      <c r="AE198"/>
      <c r="AF198"/>
      <c r="AG198"/>
      <c r="AJ198"/>
      <c r="AK198"/>
      <c r="AL198"/>
      <c r="AM198"/>
      <c r="AN198"/>
      <c r="AO198"/>
      <c r="AP198"/>
      <c r="AQ198"/>
      <c r="AR198"/>
      <c r="AS198"/>
      <c r="AT198"/>
      <c r="AU198"/>
      <c r="AV198"/>
      <c r="AW198"/>
      <c r="AX198"/>
      <c r="AY198"/>
      <c r="AZ198" s="26"/>
      <c r="BA198" s="26"/>
      <c r="BC198" t="s">
        <v>1014</v>
      </c>
      <c r="BD198"/>
      <c r="BN198" s="140" t="s">
        <v>1015</v>
      </c>
      <c r="BO198"/>
      <c r="BP198"/>
      <c r="BQ198"/>
      <c r="BR198"/>
      <c r="BS198"/>
      <c r="BT198" t="s">
        <v>1016</v>
      </c>
      <c r="BU198"/>
      <c r="BV198" s="27"/>
    </row>
    <row r="199" spans="1:74" s="14" customFormat="1" ht="12.95" customHeight="1">
      <c r="A199"/>
      <c r="B199"/>
      <c r="C199" s="19"/>
      <c r="D199" s="85" t="s">
        <v>1017</v>
      </c>
      <c r="E199"/>
      <c r="F199"/>
      <c r="G199"/>
      <c r="H199"/>
      <c r="I199"/>
      <c r="J199"/>
      <c r="K199"/>
      <c r="L199"/>
      <c r="M199"/>
      <c r="N199"/>
      <c r="O199"/>
      <c r="P199"/>
      <c r="Q199"/>
      <c r="R199"/>
      <c r="S199"/>
      <c r="T199"/>
      <c r="U199"/>
      <c r="V199"/>
      <c r="W199"/>
      <c r="Z199" s="1402" t="s">
        <v>835</v>
      </c>
      <c r="AA199" s="1402"/>
      <c r="AC199"/>
      <c r="AD199"/>
      <c r="AE199"/>
      <c r="AF199"/>
      <c r="AG199"/>
      <c r="AJ199"/>
      <c r="AK199"/>
      <c r="AL199"/>
      <c r="AM199"/>
      <c r="AN199"/>
      <c r="AO199"/>
      <c r="AP199"/>
      <c r="AQ199"/>
      <c r="AR199"/>
      <c r="AS199"/>
      <c r="AT199"/>
      <c r="AU199"/>
      <c r="AV199"/>
      <c r="AW199"/>
      <c r="AX199"/>
      <c r="AY199"/>
      <c r="AZ199" s="26"/>
      <c r="BA199" s="26"/>
      <c r="BC199" s="3" t="s">
        <v>1018</v>
      </c>
      <c r="BD199"/>
      <c r="BN199" s="140" t="s">
        <v>1019</v>
      </c>
      <c r="BO199"/>
      <c r="BP199"/>
      <c r="BQ199"/>
      <c r="BR199"/>
      <c r="BS199"/>
      <c r="BT199" s="28" t="s">
        <v>1020</v>
      </c>
      <c r="BU199"/>
      <c r="BV199" s="27"/>
    </row>
    <row r="200" spans="1:74" s="14" customFormat="1" ht="12.95" customHeight="1">
      <c r="A200"/>
      <c r="B200"/>
      <c r="C200" s="19"/>
      <c r="D200" t="s">
        <v>1021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1022</v>
      </c>
      <c r="BD200" s="363"/>
      <c r="BN200" s="140" t="s">
        <v>1023</v>
      </c>
      <c r="BO200"/>
      <c r="BP200"/>
      <c r="BQ200"/>
      <c r="BR200"/>
      <c r="BS200"/>
      <c r="BT200" s="28" t="s">
        <v>1024</v>
      </c>
      <c r="BU200"/>
    </row>
    <row r="201" spans="1:74" s="14" customFormat="1" ht="12.95" customHeight="1">
      <c r="A201"/>
      <c r="B201"/>
      <c r="C201" s="19"/>
      <c r="D201" s="146" t="s">
        <v>1025</v>
      </c>
      <c r="E201"/>
      <c r="F201"/>
      <c r="G201"/>
      <c r="H201"/>
      <c r="I201"/>
      <c r="J201"/>
      <c r="K201"/>
      <c r="L201"/>
      <c r="M201"/>
      <c r="N201"/>
      <c r="O201"/>
      <c r="P201"/>
      <c r="Q201"/>
      <c r="R201"/>
      <c r="S201"/>
      <c r="T201" s="1"/>
      <c r="U201" s="1"/>
      <c r="V201"/>
      <c r="W201" s="146" t="s">
        <v>1026</v>
      </c>
      <c r="X201"/>
      <c r="Y201"/>
      <c r="Z201"/>
      <c r="AA201"/>
      <c r="AB201"/>
      <c r="AC201"/>
      <c r="AD201"/>
      <c r="AE201"/>
      <c r="AF201"/>
      <c r="AG201"/>
      <c r="AH201" s="1"/>
      <c r="AI201" s="1"/>
      <c r="AJ201"/>
      <c r="AK201"/>
      <c r="AL201"/>
      <c r="AM201"/>
      <c r="AN201"/>
      <c r="AO201"/>
      <c r="AP201"/>
      <c r="AQ201"/>
      <c r="AR201"/>
      <c r="AS201"/>
      <c r="AT201"/>
      <c r="AU201"/>
      <c r="AV201"/>
      <c r="AW201"/>
      <c r="AX201"/>
      <c r="AY201"/>
      <c r="AZ201" s="26"/>
      <c r="BA201" s="26"/>
      <c r="BC201" t="s">
        <v>1027</v>
      </c>
      <c r="BD201" s="363"/>
      <c r="BN201" s="140" t="s">
        <v>1028</v>
      </c>
      <c r="BO201" s="27"/>
      <c r="BP201" s="28"/>
      <c r="BQ201" s="28"/>
      <c r="BR201" s="28"/>
      <c r="BS201" s="28"/>
      <c r="BT201" s="28" t="s">
        <v>1029</v>
      </c>
      <c r="BU201"/>
    </row>
    <row r="202" spans="1:74" ht="12.95" customHeight="1">
      <c r="C202" s="19"/>
      <c r="D202" s="437"/>
      <c r="BC202" t="s">
        <v>1030</v>
      </c>
      <c r="BD202" s="363"/>
      <c r="BN202" s="140" t="s">
        <v>1031</v>
      </c>
      <c r="BO202" s="14"/>
      <c r="BP202" s="28"/>
      <c r="BQ202" s="28"/>
      <c r="BR202" s="28"/>
      <c r="BS202" s="28"/>
      <c r="BT202" s="28" t="s">
        <v>1032</v>
      </c>
    </row>
    <row r="203" spans="1:74" ht="12.95" customHeight="1">
      <c r="A203" s="2" t="s">
        <v>1033</v>
      </c>
      <c r="C203" s="2" t="s">
        <v>1034</v>
      </c>
      <c r="BC203" t="s">
        <v>1035</v>
      </c>
      <c r="BN203" s="140" t="s">
        <v>1036</v>
      </c>
      <c r="BO203" s="14"/>
      <c r="BP203" s="28"/>
      <c r="BQ203" s="28"/>
      <c r="BR203" s="28"/>
      <c r="BS203" s="28"/>
      <c r="BT203" s="28" t="s">
        <v>1037</v>
      </c>
    </row>
    <row r="204" spans="1:74" ht="12.95" customHeight="1">
      <c r="D204" s="1401" t="s">
        <v>1038</v>
      </c>
      <c r="E204" s="1401"/>
      <c r="F204" s="1401"/>
      <c r="G204" s="1401"/>
      <c r="H204" s="1401"/>
      <c r="I204" s="1401"/>
      <c r="J204" s="1401"/>
      <c r="K204" s="1401"/>
      <c r="L204" s="1401"/>
      <c r="M204" s="1401"/>
      <c r="P204" s="1463">
        <f>M26</f>
        <v>7113617</v>
      </c>
      <c r="Q204" s="1729"/>
      <c r="R204" s="1729"/>
      <c r="S204" s="1729"/>
      <c r="T204" s="1729"/>
      <c r="U204" s="1729"/>
      <c r="Z204" s="1727" t="s">
        <v>1039</v>
      </c>
      <c r="AA204" s="1727"/>
      <c r="AB204" s="1727"/>
      <c r="AC204" s="1727"/>
      <c r="AD204" s="1727"/>
      <c r="AE204" s="1727"/>
      <c r="AF204" s="1727"/>
      <c r="BC204" t="s">
        <v>1040</v>
      </c>
      <c r="BN204" s="140" t="s">
        <v>1041</v>
      </c>
      <c r="BT204" s="28" t="s">
        <v>1042</v>
      </c>
      <c r="BU204" s="14"/>
    </row>
    <row r="205" spans="1:74" ht="12.95" customHeight="1">
      <c r="C205" s="19"/>
      <c r="D205" s="1736" t="s">
        <v>1043</v>
      </c>
      <c r="E205" s="1401"/>
      <c r="F205" s="1401"/>
      <c r="G205" s="1401"/>
      <c r="H205" s="1401"/>
      <c r="I205" s="1401"/>
      <c r="J205" s="1401"/>
      <c r="K205" s="1401"/>
      <c r="L205" s="1401"/>
      <c r="M205" s="1401"/>
      <c r="P205" s="1729">
        <f>M27</f>
        <v>0</v>
      </c>
      <c r="Q205" s="1729"/>
      <c r="R205" s="1729"/>
      <c r="S205" s="1729"/>
      <c r="T205" s="1729"/>
      <c r="U205" s="1729"/>
      <c r="V205" s="20"/>
      <c r="W205" s="3" t="s">
        <v>1044</v>
      </c>
      <c r="Z205" s="1727"/>
      <c r="AA205" s="1727"/>
      <c r="AB205" s="1727"/>
      <c r="AC205" s="1727"/>
      <c r="AD205" s="1727"/>
      <c r="AE205" s="1727"/>
      <c r="AF205" s="1727"/>
      <c r="AG205" t="s">
        <v>1045</v>
      </c>
      <c r="AP205" s="1402" t="s">
        <v>835</v>
      </c>
      <c r="AQ205" s="1402"/>
      <c r="BC205" t="s">
        <v>1046</v>
      </c>
      <c r="BN205" s="140" t="s">
        <v>1047</v>
      </c>
      <c r="BT205" s="28" t="s">
        <v>1048</v>
      </c>
      <c r="BU205" s="14"/>
    </row>
    <row r="206" spans="1:74" ht="12.95" customHeight="1">
      <c r="D206" s="25"/>
      <c r="E206" s="25"/>
      <c r="F206" s="25"/>
      <c r="G206" s="25"/>
      <c r="H206" s="25"/>
      <c r="I206" s="25"/>
      <c r="J206" s="25"/>
      <c r="K206" s="25"/>
      <c r="L206" s="25"/>
      <c r="M206" s="25"/>
      <c r="N206" s="25"/>
      <c r="O206" s="25"/>
      <c r="P206" s="25"/>
      <c r="Z206" s="1728"/>
      <c r="AA206" s="1728"/>
      <c r="AB206" s="1728"/>
      <c r="AC206" s="1728"/>
      <c r="AD206" s="1728"/>
      <c r="AE206" s="1728"/>
      <c r="AF206" s="1728"/>
      <c r="BC206" s="364" t="s">
        <v>1049</v>
      </c>
      <c r="BN206" s="140" t="s">
        <v>1050</v>
      </c>
      <c r="BT206" s="28" t="s">
        <v>1051</v>
      </c>
      <c r="BU206" s="14"/>
    </row>
    <row r="207" spans="1:74" ht="12.95" customHeight="1">
      <c r="A207" s="2" t="s">
        <v>1052</v>
      </c>
      <c r="C207" s="2" t="s">
        <v>1053</v>
      </c>
      <c r="BC207" s="3" t="s">
        <v>1054</v>
      </c>
      <c r="BN207" s="140" t="s">
        <v>1055</v>
      </c>
      <c r="BT207" s="28" t="s">
        <v>1056</v>
      </c>
    </row>
    <row r="208" spans="1:74" ht="12.95" customHeight="1">
      <c r="C208" s="19"/>
      <c r="D208" s="1400" t="s">
        <v>1057</v>
      </c>
      <c r="E208" s="1400"/>
      <c r="F208" s="1400"/>
      <c r="G208" s="1400"/>
      <c r="H208" s="1400"/>
      <c r="I208" s="1400"/>
      <c r="J208" s="1400"/>
      <c r="K208" s="1400"/>
      <c r="L208" s="1400"/>
      <c r="M208" s="1400"/>
      <c r="BC208" t="s">
        <v>1058</v>
      </c>
      <c r="BN208" s="140" t="s">
        <v>1059</v>
      </c>
      <c r="BT208" s="28" t="s">
        <v>1060</v>
      </c>
    </row>
    <row r="209" spans="1:72" ht="12.95" customHeight="1">
      <c r="BC209" t="s">
        <v>1061</v>
      </c>
      <c r="BN209" s="140" t="s">
        <v>1062</v>
      </c>
      <c r="BT209" s="28" t="s">
        <v>1063</v>
      </c>
    </row>
    <row r="210" spans="1:72" ht="12.95" customHeight="1">
      <c r="A210" s="2" t="s">
        <v>1064</v>
      </c>
      <c r="C210" s="2" t="s">
        <v>1065</v>
      </c>
      <c r="BN210" s="140" t="s">
        <v>1066</v>
      </c>
      <c r="BT210" s="28" t="s">
        <v>1067</v>
      </c>
    </row>
    <row r="211" spans="1:72" ht="12.95" customHeight="1">
      <c r="C211" s="19"/>
      <c r="D211" s="1400" t="s">
        <v>988</v>
      </c>
      <c r="E211" s="1400"/>
      <c r="F211" s="1400"/>
      <c r="G211" s="1400"/>
      <c r="H211" s="1400"/>
      <c r="I211" s="1400"/>
      <c r="J211" s="1400"/>
      <c r="K211" s="1400"/>
      <c r="L211" s="1400"/>
      <c r="M211" s="1400"/>
      <c r="BN211" s="140" t="s">
        <v>1068</v>
      </c>
      <c r="BT211" s="28" t="s">
        <v>1069</v>
      </c>
    </row>
    <row r="212" spans="1:72" ht="12.95" customHeight="1">
      <c r="C212" s="19"/>
      <c r="D212" t="s">
        <v>1070</v>
      </c>
      <c r="Y212" s="1456">
        <f>AG756</f>
        <v>117</v>
      </c>
      <c r="Z212" s="1402"/>
      <c r="AB212" s="1737">
        <f>IFERROR(Y212/AG440,"")</f>
        <v>0.49787234042553191</v>
      </c>
      <c r="AC212" s="1738"/>
      <c r="BC212" t="s">
        <v>294</v>
      </c>
      <c r="BI212" t="s">
        <v>1071</v>
      </c>
      <c r="BN212" s="140" t="s">
        <v>1072</v>
      </c>
      <c r="BT212" s="28" t="s">
        <v>1073</v>
      </c>
    </row>
    <row r="213" spans="1:72" ht="12.95" customHeight="1">
      <c r="D213" s="1069" t="s">
        <v>1074</v>
      </c>
      <c r="BC213" t="s">
        <v>1075</v>
      </c>
      <c r="BI213" t="s">
        <v>1039</v>
      </c>
      <c r="BN213" s="140" t="s">
        <v>1076</v>
      </c>
      <c r="BT213" s="28" t="s">
        <v>1077</v>
      </c>
    </row>
    <row r="214" spans="1:72" ht="12.95" customHeight="1">
      <c r="D214" s="1735" t="s">
        <v>985</v>
      </c>
      <c r="E214" s="1735"/>
      <c r="F214" s="1735"/>
      <c r="G214" s="1735"/>
      <c r="H214" s="1735"/>
      <c r="I214" s="1735"/>
      <c r="J214" s="1735"/>
      <c r="K214" s="1735"/>
      <c r="L214" s="1735"/>
      <c r="M214" s="1735"/>
      <c r="N214" s="1735"/>
      <c r="O214" s="1735"/>
      <c r="P214" s="1735"/>
      <c r="Q214" s="1735"/>
      <c r="R214" s="1735"/>
      <c r="S214" s="1735"/>
      <c r="T214" s="1735"/>
      <c r="U214" s="1735"/>
      <c r="V214" s="1735"/>
      <c r="W214" s="1735"/>
      <c r="X214" s="1735"/>
      <c r="Y214" s="1735"/>
      <c r="Z214" s="1735"/>
      <c r="AU214" s="19"/>
      <c r="AV214" s="19"/>
      <c r="AW214" s="19"/>
      <c r="AX214" s="19"/>
      <c r="AY214" s="19"/>
      <c r="BC214" t="s">
        <v>1078</v>
      </c>
      <c r="BI214" t="s">
        <v>1079</v>
      </c>
      <c r="BN214" s="140" t="s">
        <v>1080</v>
      </c>
      <c r="BT214" s="28" t="s">
        <v>1081</v>
      </c>
    </row>
    <row r="215" spans="1:72" ht="12.95" customHeight="1">
      <c r="D215" s="3" t="s">
        <v>1082</v>
      </c>
      <c r="Z215" s="33"/>
      <c r="AB215" s="1734">
        <v>55</v>
      </c>
      <c r="AC215" s="1734"/>
      <c r="AD215" s="1734"/>
      <c r="AE215" s="1734"/>
      <c r="AF215" s="1734"/>
      <c r="AG215" s="1734"/>
      <c r="AH215" s="1734"/>
      <c r="AI215" s="1734"/>
      <c r="AJ215" s="1734"/>
      <c r="AK215" s="1734"/>
      <c r="AL215" s="1734"/>
      <c r="AM215" s="19"/>
      <c r="AN215" s="19"/>
      <c r="AO215" s="19"/>
      <c r="AP215" s="19"/>
      <c r="AQ215" s="19"/>
      <c r="AR215" s="19"/>
      <c r="AS215" s="19"/>
      <c r="AT215" s="19"/>
      <c r="AU215" s="19"/>
      <c r="AV215" s="19"/>
      <c r="AW215" s="19"/>
      <c r="AX215" s="19"/>
      <c r="AY215" s="19"/>
      <c r="BC215" t="s">
        <v>1083</v>
      </c>
      <c r="BI215" t="s">
        <v>1084</v>
      </c>
    </row>
    <row r="216" spans="1:72" ht="12.95" customHeight="1">
      <c r="D216" s="3" t="s">
        <v>1085</v>
      </c>
      <c r="Z216" s="33"/>
      <c r="AB216" s="1734"/>
      <c r="AC216" s="1734"/>
      <c r="AD216" s="1734"/>
      <c r="AE216" s="1734"/>
      <c r="AF216" s="1734"/>
      <c r="AG216" s="1734"/>
      <c r="AH216" s="1734"/>
      <c r="AI216" s="1734"/>
      <c r="AJ216" s="1734"/>
      <c r="AK216" s="1734"/>
      <c r="AL216" s="1734"/>
      <c r="AM216" s="19"/>
      <c r="AN216" s="19"/>
      <c r="AO216" s="19"/>
      <c r="AP216" s="19"/>
      <c r="AQ216" s="19"/>
      <c r="AR216" s="19"/>
      <c r="AS216" s="19"/>
      <c r="AT216" s="19"/>
      <c r="AU216" s="19"/>
      <c r="AV216" s="19"/>
      <c r="AW216" s="19"/>
      <c r="AX216" s="19"/>
      <c r="AY216" s="19"/>
      <c r="BC216" t="s">
        <v>1086</v>
      </c>
      <c r="BI216" t="s">
        <v>1087</v>
      </c>
    </row>
    <row r="217" spans="1:72" ht="12.95" customHeight="1">
      <c r="D217" s="3"/>
      <c r="Z217" s="33"/>
      <c r="AB217" s="19"/>
      <c r="AC217" s="19"/>
      <c r="AD217" s="19"/>
      <c r="AE217" s="19"/>
      <c r="AF217" s="19"/>
      <c r="AG217" s="19"/>
      <c r="AH217" s="19"/>
      <c r="AI217" s="19"/>
      <c r="AJ217" s="19"/>
      <c r="AK217" s="19"/>
      <c r="AL217" s="19"/>
      <c r="AM217" s="19"/>
      <c r="AN217" s="19"/>
      <c r="AO217" s="19"/>
      <c r="AP217" s="19"/>
      <c r="AQ217" s="19"/>
      <c r="AR217" s="19"/>
      <c r="AS217" s="19"/>
      <c r="AT217" s="19"/>
      <c r="BC217" t="s">
        <v>1088</v>
      </c>
    </row>
    <row r="218" spans="1:72" ht="12.95" customHeight="1">
      <c r="A218" s="2" t="s">
        <v>1089</v>
      </c>
      <c r="C218" s="2" t="s">
        <v>1090</v>
      </c>
      <c r="D218" s="20"/>
      <c r="BC218" t="s">
        <v>1091</v>
      </c>
    </row>
    <row r="219" spans="1:72" ht="12.95" customHeight="1">
      <c r="A219" s="2"/>
      <c r="C219" s="2"/>
      <c r="D219" s="3" t="s">
        <v>1092</v>
      </c>
      <c r="AZ219" s="3"/>
      <c r="BA219" s="3"/>
      <c r="BC219" t="s">
        <v>1093</v>
      </c>
    </row>
    <row r="220" spans="1:72" ht="12.95" customHeight="1">
      <c r="A220" s="2"/>
      <c r="C220" s="2"/>
      <c r="D220" s="1400" t="s">
        <v>1014</v>
      </c>
      <c r="E220" s="1400"/>
      <c r="F220" s="1400"/>
      <c r="G220" s="1400"/>
      <c r="H220" s="1400"/>
      <c r="I220" s="1400"/>
      <c r="J220" s="1400"/>
      <c r="K220" s="1400"/>
      <c r="L220" s="1400"/>
      <c r="M220" s="1400"/>
      <c r="N220" s="1400"/>
      <c r="O220" s="1400"/>
      <c r="P220" s="1400"/>
      <c r="Q220" s="1400"/>
      <c r="R220" s="1400"/>
      <c r="S220" s="1400"/>
      <c r="T220" s="1400"/>
      <c r="U220" s="1400"/>
      <c r="V220" s="1400"/>
      <c r="W220" s="1400"/>
      <c r="X220" s="1400"/>
      <c r="Y220" s="1400"/>
      <c r="Z220" s="1400"/>
      <c r="BA220" s="3"/>
      <c r="BC220" t="s">
        <v>1094</v>
      </c>
    </row>
    <row r="221" spans="1:72" ht="12.95" customHeight="1">
      <c r="A221" s="2"/>
      <c r="B221" s="14"/>
      <c r="C221" s="2"/>
      <c r="AU221" s="71"/>
      <c r="AV221" s="71"/>
      <c r="AW221" s="71"/>
      <c r="AX221" s="71"/>
      <c r="AY221" s="71"/>
      <c r="BA221" s="3"/>
    </row>
    <row r="222" spans="1:72" ht="12.95" customHeight="1">
      <c r="A222" s="1345" t="s">
        <v>1095</v>
      </c>
      <c r="B222" s="1345"/>
      <c r="C222" s="1345"/>
      <c r="D222" s="1345"/>
      <c r="E222" s="1345"/>
      <c r="F222" s="1345"/>
      <c r="G222" s="1345"/>
      <c r="H222" s="1345"/>
      <c r="I222" s="1345"/>
      <c r="J222" s="1345"/>
      <c r="K222" s="1345"/>
      <c r="L222" s="1345"/>
      <c r="M222" s="1345"/>
      <c r="N222" s="1345"/>
      <c r="O222" s="1345"/>
      <c r="P222" s="1345"/>
      <c r="Q222" s="1345"/>
      <c r="R222" s="1345"/>
      <c r="S222" s="1345"/>
      <c r="T222" s="1345"/>
      <c r="U222" s="1345"/>
      <c r="V222" s="1345"/>
      <c r="W222" s="1345"/>
      <c r="X222" s="1345"/>
      <c r="Y222" s="1345"/>
      <c r="Z222" s="1345"/>
      <c r="AA222" s="1345"/>
      <c r="AB222" s="1345"/>
      <c r="AC222" s="1345"/>
      <c r="AD222" s="1345"/>
      <c r="AE222" s="1345"/>
      <c r="AF222" s="1345"/>
      <c r="AG222" s="1345"/>
      <c r="AH222" s="1345"/>
      <c r="AI222" s="1345"/>
      <c r="AJ222" s="1345"/>
      <c r="AK222" s="1345"/>
      <c r="AL222" s="1345"/>
      <c r="AM222" s="1345"/>
      <c r="AN222" s="1345"/>
      <c r="AO222" s="1345"/>
      <c r="AP222" s="1345"/>
      <c r="AQ222" s="1345"/>
      <c r="AR222" s="1345"/>
      <c r="AS222" s="1345"/>
      <c r="AT222" s="1345"/>
      <c r="AU222" s="71"/>
      <c r="AV222" s="71"/>
      <c r="AW222" s="71"/>
      <c r="AX222" s="71"/>
      <c r="AY222" s="71"/>
      <c r="AZ222" s="3"/>
      <c r="BA222" s="3"/>
      <c r="BP222" s="3"/>
    </row>
    <row r="223" spans="1:72" ht="12.95" customHeight="1">
      <c r="A223" s="1345"/>
      <c r="B223" s="1345"/>
      <c r="C223" s="1345"/>
      <c r="D223" s="1345"/>
      <c r="E223" s="1345"/>
      <c r="F223" s="1345"/>
      <c r="G223" s="1345"/>
      <c r="H223" s="1345"/>
      <c r="I223" s="1345"/>
      <c r="J223" s="1345"/>
      <c r="K223" s="1345"/>
      <c r="L223" s="1345"/>
      <c r="M223" s="1345"/>
      <c r="N223" s="1345"/>
      <c r="O223" s="1345"/>
      <c r="P223" s="1345"/>
      <c r="Q223" s="1345"/>
      <c r="R223" s="1345"/>
      <c r="S223" s="1345"/>
      <c r="T223" s="1345"/>
      <c r="U223" s="1345"/>
      <c r="V223" s="1345"/>
      <c r="W223" s="1345"/>
      <c r="X223" s="1345"/>
      <c r="Y223" s="1345"/>
      <c r="Z223" s="1345"/>
      <c r="AA223" s="1345"/>
      <c r="AB223" s="1345"/>
      <c r="AC223" s="1345"/>
      <c r="AD223" s="1345"/>
      <c r="AE223" s="1345"/>
      <c r="AF223" s="1345"/>
      <c r="AG223" s="1345"/>
      <c r="AH223" s="1345"/>
      <c r="AI223" s="1345"/>
      <c r="AJ223" s="1345"/>
      <c r="AK223" s="1345"/>
      <c r="AL223" s="1345"/>
      <c r="AM223" s="1345"/>
      <c r="AN223" s="1345"/>
      <c r="AO223" s="1345"/>
      <c r="AP223" s="1345"/>
      <c r="AQ223" s="1345"/>
      <c r="AR223" s="1345"/>
      <c r="AS223" s="1345"/>
      <c r="AT223" s="1345"/>
      <c r="BA223" s="3"/>
      <c r="BB223" s="3"/>
      <c r="BQ223" s="3"/>
    </row>
    <row r="224" spans="1:72" ht="12.95" customHeight="1">
      <c r="AZ224" s="3"/>
      <c r="BA224" s="3"/>
      <c r="BB224" s="3"/>
      <c r="BQ224" s="3"/>
    </row>
    <row r="225" spans="1:69" ht="12.95" customHeight="1">
      <c r="A225" s="2" t="s">
        <v>916</v>
      </c>
      <c r="B225" s="2"/>
      <c r="C225" s="2" t="s">
        <v>1096</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c r="BO225" s="3"/>
    </row>
    <row r="226" spans="1:69" ht="12.95" customHeight="1">
      <c r="B226" s="3"/>
      <c r="D226" s="3" t="s">
        <v>1097</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402" t="s">
        <v>299</v>
      </c>
      <c r="AJ226" s="1402"/>
      <c r="AL226" s="3"/>
      <c r="AM226" s="3"/>
      <c r="AN226" s="3"/>
      <c r="AO226" s="3"/>
      <c r="AP226" s="3"/>
      <c r="AQ226" s="3"/>
      <c r="AR226" s="3"/>
      <c r="AS226" s="3"/>
      <c r="AT226" s="3"/>
      <c r="AU226" s="3"/>
      <c r="AV226" s="3"/>
      <c r="AW226" s="3"/>
      <c r="AX226" s="3"/>
      <c r="AY226" s="3"/>
      <c r="AZ226" s="3"/>
      <c r="BB226" s="143" t="s">
        <v>1098</v>
      </c>
      <c r="BG226" s="177">
        <f>IF(AND(AND($M$249="for profit",$M$257="for profit",$M$265="nonprofit")),2,0)</f>
        <v>0</v>
      </c>
      <c r="BO226" s="3"/>
    </row>
    <row r="227" spans="1:69" ht="12.95" customHeight="1">
      <c r="B227" s="3"/>
      <c r="D227" s="3" t="s">
        <v>1099</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402" t="s">
        <v>299</v>
      </c>
      <c r="AJ227" s="1402"/>
      <c r="AL227" s="3"/>
      <c r="AM227" s="3"/>
      <c r="AN227" s="3"/>
      <c r="AO227" s="3"/>
      <c r="AP227" s="3"/>
      <c r="AQ227" s="3"/>
      <c r="AR227" s="3"/>
      <c r="AS227" s="3"/>
      <c r="AT227" s="3"/>
      <c r="AU227" s="3"/>
      <c r="AV227" s="3"/>
      <c r="AW227" s="3"/>
      <c r="AX227" s="3"/>
      <c r="AY227" s="3"/>
      <c r="BA227" s="3"/>
      <c r="BB227" s="143" t="s">
        <v>1098</v>
      </c>
      <c r="BG227" s="177">
        <f>IF(AND(AND($M$249="for profit",$M$257="nonprofit",$M$265="for profit")),2,0)</f>
        <v>0</v>
      </c>
      <c r="BQ227" s="3"/>
    </row>
    <row r="228" spans="1:69" ht="12.95" customHeight="1">
      <c r="B228" s="3"/>
      <c r="D228" s="3" t="s">
        <v>1100</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402" t="s">
        <v>891</v>
      </c>
      <c r="AJ228" s="1402"/>
      <c r="AL228" s="3"/>
      <c r="AM228" s="3"/>
      <c r="AN228" s="3"/>
      <c r="AO228" s="3"/>
      <c r="AP228" s="3"/>
      <c r="AQ228" s="3"/>
      <c r="AR228" s="3"/>
      <c r="AS228" s="3"/>
      <c r="AT228" s="3"/>
      <c r="AU228" s="3"/>
      <c r="AV228" s="3"/>
      <c r="AW228" s="3"/>
      <c r="AX228" s="3"/>
      <c r="AY228" s="3"/>
      <c r="AZ228" s="3"/>
      <c r="BA228" s="3"/>
      <c r="BB228" s="143" t="s">
        <v>1098</v>
      </c>
      <c r="BG228" s="177">
        <f>IF(AND(AND($M$249="nonprofit",$M$257="for profit",$M$265="for profit")),2,0)</f>
        <v>0</v>
      </c>
      <c r="BQ228" s="3"/>
    </row>
    <row r="229" spans="1:69" ht="12.95" customHeight="1">
      <c r="B229" s="3"/>
      <c r="D229" s="3" t="s">
        <v>1101</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402" t="s">
        <v>299</v>
      </c>
      <c r="AJ229" s="1402"/>
      <c r="AL229" s="3"/>
      <c r="AM229" s="3"/>
      <c r="AN229" s="3"/>
      <c r="AO229" s="3"/>
      <c r="AP229" s="3"/>
      <c r="AQ229" s="3"/>
      <c r="AR229" s="3"/>
      <c r="AS229" s="3"/>
      <c r="AT229" s="3"/>
      <c r="AU229" s="3"/>
      <c r="AV229" s="3"/>
      <c r="AW229" s="3"/>
      <c r="AX229" s="3"/>
      <c r="AY229" s="3"/>
      <c r="BA229" s="3"/>
      <c r="BB229" s="143" t="s">
        <v>1098</v>
      </c>
      <c r="BG229" s="177">
        <f>IF(AND(AND($M$249="for profit",$M$257="nonprofit",$M$265="(select one)")),2,0)</f>
        <v>2</v>
      </c>
      <c r="BO229" s="3"/>
    </row>
    <row r="230" spans="1:6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1098</v>
      </c>
      <c r="BG230" s="176">
        <f>IF(AND(AND($M$249="nonprofit",$M$257="for profit",$M$265="(select one)")),2,0)</f>
        <v>0</v>
      </c>
      <c r="BO230" s="3"/>
    </row>
    <row r="231" spans="1:69" ht="12.95" customHeight="1">
      <c r="A231" s="2" t="s">
        <v>956</v>
      </c>
      <c r="B231" s="3"/>
      <c r="C231" s="2" t="s">
        <v>1102</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43"/>
      <c r="BG231" s="143"/>
      <c r="BQ231" s="3"/>
    </row>
    <row r="232" spans="1:69" ht="12.95" customHeight="1">
      <c r="D232" s="3" t="s">
        <v>1103</v>
      </c>
      <c r="E232" s="3"/>
      <c r="F232" s="3"/>
      <c r="G232" s="3"/>
      <c r="H232" s="3"/>
      <c r="I232" s="3"/>
      <c r="J232" s="3"/>
      <c r="K232" s="3"/>
      <c r="M232" s="1518" t="str">
        <f>H16</f>
        <v>Residency at Sky Village I, LP</v>
      </c>
      <c r="N232" s="1518"/>
      <c r="O232" s="1518"/>
      <c r="P232" s="1518"/>
      <c r="Q232" s="1518"/>
      <c r="R232" s="1518"/>
      <c r="S232" s="1518"/>
      <c r="T232" s="1518"/>
      <c r="U232" s="1518"/>
      <c r="V232" s="1518"/>
      <c r="W232" s="1518"/>
      <c r="X232" s="1518"/>
      <c r="Y232" s="1518"/>
      <c r="Z232" s="1518"/>
      <c r="AA232" s="1518"/>
      <c r="AB232" s="1518"/>
      <c r="AC232" s="1518"/>
      <c r="AD232" s="1518"/>
      <c r="AE232" s="1518"/>
      <c r="AF232" s="1518"/>
      <c r="AG232" s="1518"/>
      <c r="AH232" s="1518"/>
      <c r="AI232" s="1518"/>
      <c r="AJ232" s="1518"/>
      <c r="AK232" s="1518"/>
      <c r="AZ232" s="3"/>
      <c r="BA232" s="3"/>
      <c r="BB232" s="144" t="s">
        <v>1098</v>
      </c>
      <c r="BG232" s="177">
        <f>IF(AND(AND($M$249="nonprofit",$M$257="nonprofit",$M$265="for profit")),2,0)</f>
        <v>0</v>
      </c>
      <c r="BQ232" s="3"/>
    </row>
    <row r="233" spans="1:69" ht="12.95" customHeight="1">
      <c r="D233" s="3" t="s">
        <v>1104</v>
      </c>
      <c r="E233" s="3"/>
      <c r="F233" s="3"/>
      <c r="G233" s="3"/>
      <c r="H233" s="3"/>
      <c r="I233" s="3"/>
      <c r="J233" s="3"/>
      <c r="K233" s="3"/>
      <c r="M233" s="1400" t="s">
        <v>2801</v>
      </c>
      <c r="N233" s="1400"/>
      <c r="O233" s="1400"/>
      <c r="P233" s="1400"/>
      <c r="Q233" s="1400"/>
      <c r="R233" s="1400"/>
      <c r="S233" s="1400"/>
      <c r="T233" s="1400"/>
      <c r="U233" s="1400"/>
      <c r="V233" s="1400"/>
      <c r="W233" s="1400"/>
      <c r="X233" s="1400"/>
      <c r="Y233" s="1400"/>
      <c r="Z233" s="1400"/>
      <c r="AA233" s="1400"/>
      <c r="AB233" s="1400"/>
      <c r="AC233" s="1400"/>
      <c r="AD233" s="1400"/>
      <c r="AE233" s="1400"/>
      <c r="BB233" s="144" t="s">
        <v>1098</v>
      </c>
      <c r="BG233" s="177">
        <f>IF(AND(AND($M$249="nonprofit",$M$257="for profit",$M$265="nonprofit")),2,0)</f>
        <v>0</v>
      </c>
    </row>
    <row r="234" spans="1:69" ht="12.95" customHeight="1">
      <c r="D234" s="3" t="s">
        <v>974</v>
      </c>
      <c r="E234" s="3"/>
      <c r="M234" s="1400" t="s">
        <v>865</v>
      </c>
      <c r="N234" s="1400"/>
      <c r="O234" s="1400"/>
      <c r="P234" s="1400"/>
      <c r="Q234" s="1400"/>
      <c r="R234" s="1400"/>
      <c r="S234" s="1400"/>
      <c r="T234" s="1400"/>
      <c r="V234" s="949" t="s">
        <v>1106</v>
      </c>
      <c r="W234" s="1368" t="s">
        <v>1107</v>
      </c>
      <c r="X234" s="1368"/>
      <c r="Y234" s="3" t="s">
        <v>978</v>
      </c>
      <c r="AC234" s="1400">
        <v>90028</v>
      </c>
      <c r="AD234" s="1400"/>
      <c r="AE234" s="1400"/>
      <c r="AU234" s="3"/>
      <c r="AV234" s="3"/>
      <c r="AW234" s="3"/>
      <c r="AX234" s="3"/>
      <c r="AY234" s="3"/>
      <c r="AZ234" s="3"/>
      <c r="BB234" s="144" t="s">
        <v>1098</v>
      </c>
      <c r="BG234" s="176">
        <f>IF(AND(AND($M$249="for profit",$M$257="nonprofit",$M$265="nonprofit")),2,0)</f>
        <v>0</v>
      </c>
      <c r="BO234" s="3"/>
    </row>
    <row r="235" spans="1:69" ht="12.95" customHeight="1">
      <c r="D235" s="3" t="s">
        <v>1108</v>
      </c>
      <c r="E235" s="3"/>
      <c r="F235" s="3"/>
      <c r="G235" s="3"/>
      <c r="H235" s="3"/>
      <c r="I235" s="3"/>
      <c r="J235" s="3"/>
      <c r="K235" s="1157"/>
      <c r="M235" s="1400" t="s">
        <v>1109</v>
      </c>
      <c r="N235" s="1400"/>
      <c r="O235" s="1400"/>
      <c r="P235" s="1400"/>
      <c r="Q235" s="1400"/>
      <c r="R235" s="1400"/>
      <c r="S235" s="1400"/>
      <c r="T235" s="1400"/>
      <c r="U235" s="1400"/>
      <c r="V235" s="1400"/>
      <c r="W235" s="1400"/>
      <c r="X235" s="1400"/>
      <c r="Y235" s="1400"/>
      <c r="Z235" s="1400"/>
      <c r="AA235" s="1400"/>
      <c r="AB235" s="1400"/>
      <c r="AC235" s="1400"/>
      <c r="AD235" s="1400"/>
      <c r="AE235" s="1400"/>
      <c r="AI235" s="3"/>
      <c r="AJ235" s="3"/>
      <c r="AK235" s="3"/>
      <c r="AL235" s="3"/>
      <c r="AM235" s="3"/>
      <c r="AN235" s="3"/>
      <c r="AO235" s="3"/>
      <c r="AP235" s="3"/>
      <c r="AQ235" s="3"/>
      <c r="AR235" s="3"/>
      <c r="AS235" s="3"/>
      <c r="AT235" s="3"/>
      <c r="BB235" s="144"/>
      <c r="BG235" s="143"/>
    </row>
    <row r="236" spans="1:69" ht="12.95" customHeight="1">
      <c r="D236" s="3" t="s">
        <v>1110</v>
      </c>
      <c r="E236" s="3"/>
      <c r="F236" s="3"/>
      <c r="M236" s="1403" t="s">
        <v>1111</v>
      </c>
      <c r="N236" s="1403"/>
      <c r="O236" s="1403"/>
      <c r="P236" s="1403"/>
      <c r="Q236" s="1403"/>
      <c r="R236" s="1403"/>
      <c r="S236" s="3" t="s">
        <v>1112</v>
      </c>
      <c r="T236" s="3"/>
      <c r="U236" s="1368"/>
      <c r="V236" s="1368"/>
      <c r="W236" s="1368"/>
      <c r="X236" s="3" t="s">
        <v>1113</v>
      </c>
      <c r="Z236" s="1403" t="s">
        <v>1114</v>
      </c>
      <c r="AA236" s="1403"/>
      <c r="AB236" s="1403"/>
      <c r="AC236" s="1403"/>
      <c r="AD236" s="1403"/>
      <c r="AE236" s="1403"/>
      <c r="AU236" s="3"/>
      <c r="AV236" s="3"/>
      <c r="AW236" s="3"/>
      <c r="AX236" s="3"/>
      <c r="AY236" s="3"/>
      <c r="AZ236" s="3"/>
      <c r="BB236" s="143" t="s">
        <v>1115</v>
      </c>
      <c r="BG236" s="177">
        <f>IF(AND(AND($M$249="nonprofit",$M$257="nonprofit",$M$265="(select one)")),1,0)</f>
        <v>0</v>
      </c>
    </row>
    <row r="237" spans="1:69" ht="12.95" customHeight="1">
      <c r="D237" s="3" t="s">
        <v>1116</v>
      </c>
      <c r="E237" s="3"/>
      <c r="F237" s="3"/>
      <c r="M237" s="1725" t="s">
        <v>1117</v>
      </c>
      <c r="N237" s="1725"/>
      <c r="O237" s="1725"/>
      <c r="P237" s="1725"/>
      <c r="Q237" s="1725"/>
      <c r="R237" s="1725"/>
      <c r="S237" s="1725"/>
      <c r="T237" s="1725"/>
      <c r="U237" s="1725"/>
      <c r="V237" s="1725"/>
      <c r="W237" s="1725"/>
      <c r="X237" s="1725"/>
      <c r="Y237" s="1725"/>
      <c r="Z237" s="1725"/>
      <c r="AA237" s="1725"/>
      <c r="AB237" s="1725"/>
      <c r="AC237" s="1725"/>
      <c r="AD237" s="1725"/>
      <c r="AE237" s="1725"/>
      <c r="AF237" s="3"/>
      <c r="AG237" s="3"/>
      <c r="AH237" s="3"/>
      <c r="AI237" s="3"/>
      <c r="AJ237" s="3"/>
      <c r="AK237" s="3"/>
      <c r="AL237" s="3"/>
      <c r="AM237" s="3"/>
      <c r="AN237" s="3"/>
      <c r="AO237" s="3"/>
      <c r="AP237" s="3"/>
      <c r="AQ237" s="3"/>
      <c r="AR237" s="3"/>
      <c r="AS237" s="3"/>
      <c r="AT237" s="3"/>
      <c r="AU237" s="3"/>
      <c r="AV237" s="3"/>
      <c r="AW237" s="3"/>
      <c r="AX237" s="3"/>
      <c r="AY237" s="3"/>
      <c r="BB237" s="143" t="s">
        <v>1115</v>
      </c>
      <c r="BG237" s="177">
        <f>IF(AND(AND($M$249="nonprofit",$M$257="nonprofit",$M$265="nonprofit")),1,0)</f>
        <v>0</v>
      </c>
    </row>
    <row r="238" spans="1:69" ht="12.95" customHeight="1">
      <c r="A238" s="2" t="s">
        <v>1033</v>
      </c>
      <c r="C238" s="2" t="s">
        <v>1118</v>
      </c>
      <c r="M238" s="1450" t="s">
        <v>1088</v>
      </c>
      <c r="N238" s="1450"/>
      <c r="O238" s="1450"/>
      <c r="P238" s="1450"/>
      <c r="Q238" s="1450"/>
      <c r="R238" s="1450"/>
      <c r="S238" s="1450"/>
      <c r="T238" s="1450"/>
      <c r="U238" s="143" t="s">
        <v>1119</v>
      </c>
      <c r="V238" s="143"/>
      <c r="W238" s="143"/>
      <c r="X238" s="143"/>
      <c r="Y238" s="143"/>
      <c r="Z238" s="143"/>
      <c r="AA238" s="1733"/>
      <c r="AB238" s="1733"/>
      <c r="AC238" s="1733"/>
      <c r="AD238" s="1733"/>
      <c r="AE238" s="1733"/>
      <c r="AF238" s="1733"/>
      <c r="AG238" s="1733"/>
      <c r="AH238" s="1733"/>
      <c r="AI238" s="1733"/>
      <c r="AJ238" s="1733"/>
      <c r="AK238" s="1733"/>
      <c r="AL238" s="3"/>
      <c r="AM238" s="3"/>
      <c r="AN238" s="3"/>
      <c r="AO238" s="3"/>
      <c r="AP238" s="3"/>
      <c r="AQ238" s="3"/>
      <c r="AR238" s="3"/>
      <c r="AS238" s="3"/>
      <c r="AT238" s="3"/>
      <c r="AU238" s="3"/>
      <c r="AV238" s="3"/>
      <c r="AW238" s="3"/>
      <c r="AX238" s="3"/>
      <c r="AY238" s="3"/>
      <c r="BB238" s="143" t="s">
        <v>1115</v>
      </c>
      <c r="BG238" s="177">
        <f>IF(AND(AND($M$249="nonprofit",$M$257="(select one)",$M$265="(select one)")),1,0)</f>
        <v>0</v>
      </c>
      <c r="BN238" s="3"/>
    </row>
    <row r="239" spans="1:69" ht="12.95" customHeight="1">
      <c r="D239" t="s">
        <v>1120</v>
      </c>
      <c r="M239" s="1434"/>
      <c r="N239" s="1434"/>
      <c r="O239" s="1434"/>
      <c r="P239" s="1434"/>
      <c r="Q239" s="1434"/>
      <c r="R239" s="1434"/>
      <c r="S239" s="1434"/>
      <c r="T239" s="1434"/>
      <c r="U239" s="1434"/>
      <c r="V239" s="1434"/>
      <c r="W239" s="1434"/>
      <c r="X239" s="1434"/>
      <c r="Y239" s="1434"/>
      <c r="Z239" s="1434"/>
      <c r="AA239" s="1434"/>
      <c r="AB239" s="1434"/>
      <c r="AC239" s="1434"/>
      <c r="AD239" s="1434"/>
      <c r="AE239" s="1434"/>
      <c r="AF239" s="3"/>
      <c r="AG239" s="3"/>
      <c r="AH239" s="3"/>
      <c r="AI239" s="3"/>
      <c r="AJ239" s="3"/>
      <c r="AK239" s="3"/>
      <c r="AL239" s="3"/>
      <c r="AM239" s="3"/>
      <c r="AN239" s="3"/>
      <c r="AO239" s="3"/>
      <c r="AP239" s="3"/>
      <c r="AQ239" s="3"/>
      <c r="AR239" s="3"/>
      <c r="AS239" s="3"/>
      <c r="AT239" s="3"/>
      <c r="BB239" s="143" t="s">
        <v>1121</v>
      </c>
      <c r="BG239" s="177">
        <f>IF(AND(AND($M$249="for profit",$M$257="for profit",$M$265="(select one)")),3,0)</f>
        <v>0</v>
      </c>
    </row>
    <row r="240" spans="1:69" ht="12.95" customHeight="1">
      <c r="D240" s="3"/>
      <c r="BB240" s="143" t="s">
        <v>1121</v>
      </c>
      <c r="BG240" s="177">
        <f>IF(AND(AND($M$249="for profit",$M$257="for profit",$M$265="for profit")),3,0)</f>
        <v>0</v>
      </c>
    </row>
    <row r="241" spans="1:71" ht="12.95" customHeight="1">
      <c r="A241" s="2" t="s">
        <v>1052</v>
      </c>
      <c r="C241" s="2" t="s">
        <v>1122</v>
      </c>
      <c r="D241" s="3"/>
      <c r="L241" s="8"/>
      <c r="M241" s="8"/>
      <c r="N241" s="8"/>
      <c r="AU241" s="3"/>
      <c r="AV241" s="3"/>
      <c r="AW241" s="3"/>
      <c r="AX241" s="3"/>
      <c r="AY241" s="3"/>
      <c r="BB241" s="143" t="s">
        <v>1121</v>
      </c>
      <c r="BG241" s="177">
        <f>IF(AND(AND($M$249="for profit",$M$257="(select one)",$M$265="(select one)")),3,0)</f>
        <v>0</v>
      </c>
    </row>
    <row r="242" spans="1:71" ht="12.95" customHeight="1">
      <c r="D242" s="3"/>
      <c r="L242" s="8"/>
      <c r="M242" s="8"/>
      <c r="N242" s="8"/>
      <c r="O242" s="8"/>
      <c r="P242" s="8"/>
      <c r="Q242" s="8"/>
      <c r="R242" s="8"/>
      <c r="S242" s="8"/>
      <c r="T242" s="8"/>
      <c r="U242" s="8"/>
      <c r="V242" s="8"/>
      <c r="W242" s="8"/>
      <c r="X242" s="8"/>
      <c r="Y242" s="8"/>
      <c r="Z242" s="8"/>
      <c r="AA242" s="8"/>
      <c r="AB242" s="8"/>
      <c r="AC242" s="8"/>
      <c r="AD242" s="8"/>
      <c r="AE242" s="3"/>
      <c r="AF242" s="3"/>
      <c r="AG242" s="3"/>
      <c r="AH242" s="3"/>
      <c r="AI242" s="3"/>
      <c r="AJ242" s="3"/>
      <c r="AK242" s="3"/>
      <c r="AL242" s="3"/>
      <c r="AM242" s="3"/>
      <c r="AN242" s="3"/>
      <c r="AO242" s="3"/>
      <c r="AP242" s="3"/>
      <c r="AQ242" s="3"/>
      <c r="AR242" s="3"/>
      <c r="AS242" s="3"/>
      <c r="AT242" s="3"/>
      <c r="BO242" s="3"/>
      <c r="BP242" s="3"/>
      <c r="BQ242" s="3"/>
      <c r="BR242" s="3"/>
      <c r="BS242" s="3"/>
    </row>
    <row r="243" spans="1:71" ht="12.95" customHeight="1">
      <c r="A243" s="1157"/>
      <c r="B243" s="3"/>
      <c r="C243" s="49" t="s">
        <v>1123</v>
      </c>
      <c r="D243" s="3" t="s">
        <v>1124</v>
      </c>
      <c r="E243" s="3"/>
      <c r="F243" s="3"/>
      <c r="G243" s="3"/>
      <c r="H243" s="3"/>
      <c r="I243" s="3"/>
      <c r="J243" s="3"/>
      <c r="K243" s="3"/>
      <c r="L243" s="3"/>
      <c r="M243" s="1464" t="s">
        <v>1125</v>
      </c>
      <c r="N243" s="1464"/>
      <c r="O243" s="1464"/>
      <c r="P243" s="1464"/>
      <c r="Q243" s="1464"/>
      <c r="R243" s="1464"/>
      <c r="S243" s="1464"/>
      <c r="T243" s="1464"/>
      <c r="U243" s="1464"/>
      <c r="V243" s="1464"/>
      <c r="W243" s="1464"/>
      <c r="X243" s="1464"/>
      <c r="Y243" s="1464"/>
      <c r="Z243" s="1464"/>
      <c r="AA243" s="1464"/>
      <c r="AB243" s="1464"/>
      <c r="AC243" s="1464"/>
      <c r="AD243" s="1464"/>
      <c r="AE243" s="1464"/>
      <c r="AF243" s="1464" t="s">
        <v>1126</v>
      </c>
      <c r="AG243" s="1464"/>
      <c r="AH243" s="1464"/>
      <c r="AI243" s="1464"/>
      <c r="AJ243" s="1464"/>
      <c r="AK243" s="1464"/>
      <c r="AU243" s="3"/>
      <c r="AV243" s="3"/>
      <c r="AW243" s="3"/>
      <c r="AX243" s="3"/>
      <c r="AY243" s="3"/>
      <c r="BG243">
        <f>SUM(BG226:BG241)</f>
        <v>2</v>
      </c>
    </row>
    <row r="244" spans="1:71" ht="12.95" customHeight="1">
      <c r="A244" s="1157"/>
      <c r="B244" s="3"/>
      <c r="C244" s="3"/>
      <c r="D244" s="3" t="s">
        <v>1104</v>
      </c>
      <c r="E244" s="3"/>
      <c r="F244" s="3"/>
      <c r="G244" s="3"/>
      <c r="H244" s="3"/>
      <c r="I244" s="3"/>
      <c r="J244" s="3"/>
      <c r="K244" s="3"/>
      <c r="L244" s="3"/>
      <c r="M244" s="1400" t="str">
        <f>M233</f>
        <v xml:space="preserve">5500 Hollywood Boulevard </v>
      </c>
      <c r="N244" s="1400"/>
      <c r="O244" s="1400"/>
      <c r="P244" s="1400"/>
      <c r="Q244" s="1400"/>
      <c r="R244" s="1400"/>
      <c r="S244" s="1400"/>
      <c r="T244" s="1400"/>
      <c r="U244" s="1400"/>
      <c r="V244" s="1400"/>
      <c r="W244" s="1400"/>
      <c r="X244" s="1400"/>
      <c r="Y244" s="1400"/>
      <c r="Z244" s="1400"/>
      <c r="AA244" s="1400"/>
      <c r="AB244" s="1400"/>
      <c r="AC244" s="1400"/>
      <c r="AD244" s="1400"/>
      <c r="AE244" s="1400"/>
      <c r="AF244" s="3" t="s">
        <v>1127</v>
      </c>
      <c r="AL244" s="3"/>
      <c r="AM244" s="3"/>
      <c r="AN244" s="3"/>
      <c r="AO244" s="3"/>
      <c r="AP244" s="3"/>
      <c r="AQ244" s="3"/>
      <c r="AR244" s="3"/>
      <c r="AS244" s="3"/>
      <c r="AT244" s="3"/>
      <c r="BB244" t="s">
        <v>294</v>
      </c>
      <c r="BG244">
        <v>1</v>
      </c>
      <c r="BH244" t="s">
        <v>1128</v>
      </c>
    </row>
    <row r="245" spans="1:71" ht="12.95" customHeight="1">
      <c r="A245" s="1157"/>
      <c r="B245" s="3"/>
      <c r="C245" s="3"/>
      <c r="D245" s="3" t="s">
        <v>974</v>
      </c>
      <c r="E245" s="3"/>
      <c r="M245" s="1400" t="str">
        <f>M234</f>
        <v>Los Angeles</v>
      </c>
      <c r="N245" s="1400"/>
      <c r="O245" s="1400"/>
      <c r="P245" s="1400"/>
      <c r="Q245" s="1400"/>
      <c r="R245" s="1400"/>
      <c r="S245" s="1400"/>
      <c r="T245" s="1400"/>
      <c r="V245" s="949" t="s">
        <v>1106</v>
      </c>
      <c r="W245" s="1368" t="str">
        <f>W234</f>
        <v>CA</v>
      </c>
      <c r="X245" s="1368"/>
      <c r="Y245" s="3" t="s">
        <v>978</v>
      </c>
      <c r="AC245" s="1400">
        <f>AC234</f>
        <v>90028</v>
      </c>
      <c r="AD245" s="1400"/>
      <c r="AE245" s="1400"/>
      <c r="AF245" s="3" t="s">
        <v>1129</v>
      </c>
      <c r="AU245" s="3"/>
      <c r="AV245" s="3"/>
      <c r="AW245" s="3"/>
      <c r="AX245" s="3"/>
      <c r="AY245" s="3"/>
      <c r="BB245" s="3" t="s">
        <v>1130</v>
      </c>
      <c r="BG245">
        <v>2</v>
      </c>
      <c r="BH245" t="s">
        <v>1086</v>
      </c>
      <c r="BO245" s="1159" t="str">
        <f>VLOOKUP(BG243,BG244:BH247,2,FALSE)</f>
        <v>Joint Venture</v>
      </c>
    </row>
    <row r="246" spans="1:71" ht="12.95" customHeight="1">
      <c r="A246" s="1157"/>
      <c r="B246" s="3"/>
      <c r="C246" s="3"/>
      <c r="D246" s="3" t="s">
        <v>1108</v>
      </c>
      <c r="E246" s="3"/>
      <c r="F246" s="3"/>
      <c r="G246" s="3"/>
      <c r="H246" s="3"/>
      <c r="I246" s="3"/>
      <c r="J246" s="3"/>
      <c r="K246" s="3"/>
      <c r="L246" s="1157"/>
      <c r="M246" s="1400" t="str">
        <f>M235</f>
        <v>Samir Srivastava</v>
      </c>
      <c r="N246" s="1400"/>
      <c r="O246" s="1400"/>
      <c r="P246" s="1400"/>
      <c r="Q246" s="1400"/>
      <c r="R246" s="1400"/>
      <c r="S246" s="1400"/>
      <c r="T246" s="1400"/>
      <c r="U246" s="1400"/>
      <c r="V246" s="1400"/>
      <c r="W246" s="1400"/>
      <c r="X246" s="1400"/>
      <c r="Y246" s="1400"/>
      <c r="Z246" s="1400"/>
      <c r="AA246" s="1400"/>
      <c r="AB246" s="1400"/>
      <c r="AC246" s="1400"/>
      <c r="AD246" s="1400"/>
      <c r="AE246" s="1400"/>
      <c r="AH246" s="1730"/>
      <c r="AI246" s="1730"/>
      <c r="AJ246" s="1730"/>
      <c r="AK246" s="1730"/>
      <c r="AL246" s="3"/>
      <c r="AM246" s="3"/>
      <c r="AN246" s="3"/>
      <c r="AO246" s="3"/>
      <c r="AP246" s="3"/>
      <c r="AQ246" s="3"/>
      <c r="AR246" s="3"/>
      <c r="AS246" s="3"/>
      <c r="AT246" s="3"/>
      <c r="BB246" s="3" t="s">
        <v>1131</v>
      </c>
      <c r="BG246">
        <v>3</v>
      </c>
      <c r="BH246" t="s">
        <v>1132</v>
      </c>
      <c r="BN246" s="3"/>
    </row>
    <row r="247" spans="1:71" ht="12.95" customHeight="1">
      <c r="A247" s="1157"/>
      <c r="B247" s="3"/>
      <c r="C247" s="3"/>
      <c r="D247" s="3" t="s">
        <v>1110</v>
      </c>
      <c r="E247" s="3"/>
      <c r="F247" s="3"/>
      <c r="M247" s="1403" t="str">
        <f>M236</f>
        <v>323 464 7853</v>
      </c>
      <c r="N247" s="1403"/>
      <c r="O247" s="1403"/>
      <c r="P247" s="1403"/>
      <c r="Q247" s="1403"/>
      <c r="R247" s="1403"/>
      <c r="S247" s="3" t="s">
        <v>1112</v>
      </c>
      <c r="T247" s="3"/>
      <c r="U247" s="1368"/>
      <c r="V247" s="1368"/>
      <c r="W247" s="1368"/>
      <c r="X247" s="3" t="s">
        <v>1113</v>
      </c>
      <c r="Z247" s="1403" t="str">
        <f>Z236</f>
        <v>323 464 7854</v>
      </c>
      <c r="AA247" s="1403"/>
      <c r="AB247" s="1403"/>
      <c r="AC247" s="1403"/>
      <c r="AD247" s="1403"/>
      <c r="AE247" s="1403"/>
      <c r="AU247" s="3"/>
      <c r="AV247" s="3"/>
      <c r="AW247" s="3"/>
      <c r="AX247" s="3"/>
      <c r="AY247" s="3"/>
      <c r="BG247">
        <v>0</v>
      </c>
      <c r="BH247" s="3"/>
      <c r="BN247" s="3"/>
    </row>
    <row r="248" spans="1:71" ht="12.95" customHeight="1">
      <c r="A248" s="1157"/>
      <c r="B248" s="3"/>
      <c r="C248" s="3"/>
      <c r="D248" s="3" t="s">
        <v>1116</v>
      </c>
      <c r="E248" s="3"/>
      <c r="F248" s="3"/>
      <c r="M248" s="1725" t="str">
        <f>M237</f>
        <v>samir@absllc.org</v>
      </c>
      <c r="N248" s="1725"/>
      <c r="O248" s="1725"/>
      <c r="P248" s="1725"/>
      <c r="Q248" s="1725"/>
      <c r="R248" s="1725"/>
      <c r="S248" s="1725"/>
      <c r="T248" s="1725"/>
      <c r="U248" s="1725"/>
      <c r="V248" s="1725"/>
      <c r="W248" s="1725"/>
      <c r="X248" s="1725"/>
      <c r="Y248" s="1725"/>
      <c r="Z248" s="1725"/>
      <c r="AA248" s="1725"/>
      <c r="AB248" s="1725"/>
      <c r="AC248" s="1725"/>
      <c r="AD248" s="1725"/>
      <c r="AE248" s="1725"/>
      <c r="AG248" s="3"/>
      <c r="AH248" s="3"/>
      <c r="AI248" s="3"/>
      <c r="AJ248" s="3"/>
      <c r="AK248" s="3"/>
      <c r="AL248" s="3"/>
      <c r="AM248" s="3"/>
      <c r="AN248" s="3"/>
      <c r="AO248" s="3"/>
      <c r="AP248" s="3"/>
      <c r="AQ248" s="3"/>
      <c r="AR248" s="3"/>
      <c r="AS248" s="3"/>
      <c r="AT248" s="3"/>
      <c r="BN248" s="3"/>
    </row>
    <row r="249" spans="1:71" ht="12.95" customHeight="1">
      <c r="A249" s="13"/>
      <c r="B249" s="3"/>
      <c r="C249" s="49"/>
      <c r="D249" s="3" t="s">
        <v>1133</v>
      </c>
      <c r="E249" s="3"/>
      <c r="F249" s="3"/>
      <c r="G249" s="3"/>
      <c r="H249" s="3"/>
      <c r="I249" s="3"/>
      <c r="J249" s="3"/>
      <c r="K249" s="3"/>
      <c r="L249" s="3"/>
      <c r="M249" s="1450" t="s">
        <v>1132</v>
      </c>
      <c r="N249" s="1450"/>
      <c r="O249" s="1450"/>
      <c r="P249" s="1450"/>
      <c r="Q249" s="1450"/>
      <c r="R249" s="1450"/>
      <c r="S249" s="1450"/>
      <c r="T249" s="1450"/>
      <c r="U249" s="143" t="s">
        <v>1119</v>
      </c>
      <c r="V249" s="143"/>
      <c r="W249" s="143"/>
      <c r="X249" s="143"/>
      <c r="Y249" s="143"/>
      <c r="Z249" s="143"/>
      <c r="AA249" s="1732" t="s">
        <v>1125</v>
      </c>
      <c r="AB249" s="1733"/>
      <c r="AC249" s="1733"/>
      <c r="AD249" s="1733"/>
      <c r="AE249" s="1733"/>
      <c r="AF249" s="1733"/>
      <c r="AG249" s="1733"/>
      <c r="AH249" s="1733"/>
      <c r="AI249" s="1733"/>
      <c r="AJ249" s="1733"/>
      <c r="AK249" s="1733"/>
      <c r="BN249" s="3"/>
    </row>
    <row r="250" spans="1:71" ht="12.95" customHeight="1">
      <c r="A250" s="1157"/>
      <c r="B250" s="3"/>
      <c r="C250" s="3"/>
      <c r="D250" s="3"/>
      <c r="E250" s="3"/>
      <c r="F250" s="3"/>
      <c r="G250" s="3"/>
      <c r="H250" s="3"/>
      <c r="I250" s="3"/>
      <c r="J250" s="3"/>
      <c r="K250" s="3"/>
      <c r="L250" s="3"/>
      <c r="AG250" s="3"/>
      <c r="AH250" s="3"/>
      <c r="AI250" s="3"/>
      <c r="AJ250" s="3"/>
      <c r="BN250" s="3"/>
    </row>
    <row r="251" spans="1:71" ht="12.95" customHeight="1">
      <c r="A251" s="2"/>
      <c r="B251" s="3"/>
      <c r="C251" s="49" t="s">
        <v>1134</v>
      </c>
      <c r="D251" s="3" t="s">
        <v>1135</v>
      </c>
      <c r="E251" s="3"/>
      <c r="F251" s="3"/>
      <c r="G251" s="3"/>
      <c r="H251" s="3"/>
      <c r="I251" s="3"/>
      <c r="J251" s="3"/>
      <c r="K251" s="3"/>
      <c r="L251" s="3"/>
      <c r="M251" s="1464" t="s">
        <v>2789</v>
      </c>
      <c r="N251" s="1464"/>
      <c r="O251" s="1464"/>
      <c r="P251" s="1464"/>
      <c r="Q251" s="1464"/>
      <c r="R251" s="1464"/>
      <c r="S251" s="1464"/>
      <c r="T251" s="1464"/>
      <c r="U251" s="1464"/>
      <c r="V251" s="1464"/>
      <c r="W251" s="1464"/>
      <c r="X251" s="1464"/>
      <c r="Y251" s="1464"/>
      <c r="Z251" s="1464"/>
      <c r="AA251" s="1464"/>
      <c r="AB251" s="1464"/>
      <c r="AC251" s="1464"/>
      <c r="AD251" s="1464"/>
      <c r="AE251" s="1464"/>
      <c r="AF251" s="1464" t="s">
        <v>1136</v>
      </c>
      <c r="AG251" s="1464"/>
      <c r="AH251" s="1464"/>
      <c r="AI251" s="1464"/>
      <c r="AJ251" s="1464"/>
      <c r="AK251" s="1464"/>
      <c r="AU251" s="3"/>
      <c r="AV251" s="3"/>
      <c r="AW251" s="3"/>
      <c r="AX251" s="3"/>
      <c r="AY251" s="3"/>
      <c r="BN251" s="3"/>
    </row>
    <row r="252" spans="1:71" ht="12.95" customHeight="1">
      <c r="A252" s="1157"/>
      <c r="B252" s="3"/>
      <c r="C252" s="3"/>
      <c r="D252" s="3" t="s">
        <v>1104</v>
      </c>
      <c r="E252" s="3"/>
      <c r="F252" s="3"/>
      <c r="G252" s="3"/>
      <c r="H252" s="3"/>
      <c r="I252" s="3"/>
      <c r="J252" s="3"/>
      <c r="K252" s="3"/>
      <c r="L252" s="3"/>
      <c r="M252" s="1400" t="s">
        <v>2790</v>
      </c>
      <c r="N252" s="1400"/>
      <c r="O252" s="1400"/>
      <c r="P252" s="1400"/>
      <c r="Q252" s="1400"/>
      <c r="R252" s="1400"/>
      <c r="S252" s="1400"/>
      <c r="T252" s="1400"/>
      <c r="U252" s="1400"/>
      <c r="V252" s="1400"/>
      <c r="W252" s="1400"/>
      <c r="X252" s="1400"/>
      <c r="Y252" s="1400"/>
      <c r="Z252" s="1400"/>
      <c r="AA252" s="1400"/>
      <c r="AB252" s="1400"/>
      <c r="AC252" s="1400"/>
      <c r="AD252" s="1400"/>
      <c r="AE252" s="1400"/>
      <c r="AF252" s="3" t="s">
        <v>1127</v>
      </c>
      <c r="AL252" s="3"/>
      <c r="AM252" s="3"/>
      <c r="AN252" s="3"/>
      <c r="AO252" s="3"/>
      <c r="AP252" s="3"/>
      <c r="AQ252" s="3"/>
      <c r="AR252" s="3"/>
      <c r="AS252" s="3"/>
      <c r="AT252" s="3"/>
      <c r="BN252" s="3"/>
    </row>
    <row r="253" spans="1:71" ht="12.95" customHeight="1">
      <c r="A253" s="1157"/>
      <c r="B253" s="3"/>
      <c r="C253" s="3"/>
      <c r="D253" s="3" t="s">
        <v>974</v>
      </c>
      <c r="E253" s="3"/>
      <c r="M253" s="1400" t="s">
        <v>977</v>
      </c>
      <c r="N253" s="1400"/>
      <c r="O253" s="1400"/>
      <c r="P253" s="1400"/>
      <c r="Q253" s="1400"/>
      <c r="R253" s="1400"/>
      <c r="S253" s="1400"/>
      <c r="T253" s="1400"/>
      <c r="V253" s="949" t="s">
        <v>1106</v>
      </c>
      <c r="W253" s="1368" t="s">
        <v>1107</v>
      </c>
      <c r="X253" s="1368"/>
      <c r="Y253" s="3" t="s">
        <v>978</v>
      </c>
      <c r="AC253" s="1400">
        <v>92507</v>
      </c>
      <c r="AD253" s="1400"/>
      <c r="AE253" s="1400"/>
      <c r="AF253" s="3" t="s">
        <v>1129</v>
      </c>
      <c r="AU253" s="3"/>
      <c r="AV253" s="3"/>
      <c r="AW253" s="3"/>
      <c r="AX253" s="3"/>
      <c r="AY253" s="3"/>
      <c r="BN253" s="3"/>
    </row>
    <row r="254" spans="1:71" ht="12.95" customHeight="1">
      <c r="A254" s="1157"/>
      <c r="B254" s="3"/>
      <c r="C254" s="3"/>
      <c r="D254" s="3" t="s">
        <v>1108</v>
      </c>
      <c r="E254" s="3"/>
      <c r="F254" s="3"/>
      <c r="G254" s="3"/>
      <c r="H254" s="3"/>
      <c r="I254" s="3"/>
      <c r="J254" s="3"/>
      <c r="K254" s="3"/>
      <c r="L254" s="1157"/>
      <c r="M254" s="1400" t="s">
        <v>2791</v>
      </c>
      <c r="N254" s="1400"/>
      <c r="O254" s="1400"/>
      <c r="P254" s="1400"/>
      <c r="Q254" s="1400"/>
      <c r="R254" s="1400"/>
      <c r="S254" s="1400"/>
      <c r="T254" s="1400"/>
      <c r="U254" s="1400"/>
      <c r="V254" s="1400"/>
      <c r="W254" s="1400"/>
      <c r="X254" s="1400"/>
      <c r="Y254" s="1400"/>
      <c r="Z254" s="1400"/>
      <c r="AA254" s="1400"/>
      <c r="AB254" s="1400"/>
      <c r="AC254" s="1400"/>
      <c r="AD254" s="1400"/>
      <c r="AE254" s="1400"/>
      <c r="AH254" s="1730"/>
      <c r="AI254" s="1730"/>
      <c r="AJ254" s="1730"/>
      <c r="AK254" s="1730"/>
      <c r="AL254" s="3"/>
      <c r="AM254" s="3"/>
      <c r="AN254" s="3"/>
      <c r="AO254" s="3"/>
      <c r="AP254" s="3"/>
      <c r="AQ254" s="3"/>
      <c r="AR254" s="3"/>
      <c r="AS254" s="3"/>
      <c r="AT254" s="3"/>
    </row>
    <row r="255" spans="1:71" ht="12.95" customHeight="1">
      <c r="A255" s="1157"/>
      <c r="B255" s="3"/>
      <c r="C255" s="3"/>
      <c r="D255" s="3" t="s">
        <v>1110</v>
      </c>
      <c r="E255" s="3"/>
      <c r="F255" s="3"/>
      <c r="M255" s="1403" t="s">
        <v>2793</v>
      </c>
      <c r="N255" s="1403"/>
      <c r="O255" s="1403"/>
      <c r="P255" s="1403"/>
      <c r="Q255" s="1403"/>
      <c r="R255" s="1403"/>
      <c r="S255" s="3" t="s">
        <v>1112</v>
      </c>
      <c r="T255" s="3"/>
      <c r="U255" s="1368"/>
      <c r="V255" s="1368"/>
      <c r="W255" s="1368"/>
      <c r="X255" s="3" t="s">
        <v>1113</v>
      </c>
      <c r="Z255" s="1403"/>
      <c r="AA255" s="1403"/>
      <c r="AB255" s="1403"/>
      <c r="AC255" s="1403"/>
      <c r="AD255" s="1403"/>
      <c r="AE255" s="1403"/>
      <c r="AU255" s="3"/>
      <c r="AV255" s="3"/>
      <c r="AW255" s="3"/>
      <c r="AX255" s="3"/>
      <c r="AY255" s="3"/>
      <c r="BN255" s="3"/>
    </row>
    <row r="256" spans="1:71" ht="12.95" customHeight="1">
      <c r="A256" s="1157"/>
      <c r="B256" s="3"/>
      <c r="C256" s="3"/>
      <c r="D256" s="3" t="s">
        <v>1116</v>
      </c>
      <c r="E256" s="3"/>
      <c r="F256" s="3"/>
      <c r="M256" s="1725" t="s">
        <v>2792</v>
      </c>
      <c r="N256" s="1725"/>
      <c r="O256" s="1725"/>
      <c r="P256" s="1725"/>
      <c r="Q256" s="1725"/>
      <c r="R256" s="1725"/>
      <c r="S256" s="1725"/>
      <c r="T256" s="1725"/>
      <c r="U256" s="1725"/>
      <c r="V256" s="1725"/>
      <c r="W256" s="1725"/>
      <c r="X256" s="1725"/>
      <c r="Y256" s="1725"/>
      <c r="Z256" s="1725"/>
      <c r="AA256" s="1725"/>
      <c r="AB256" s="1725"/>
      <c r="AC256" s="1725"/>
      <c r="AD256" s="1725"/>
      <c r="AE256" s="1725"/>
      <c r="AG256" s="3"/>
      <c r="AH256" s="3"/>
      <c r="AI256" s="3"/>
      <c r="AJ256" s="3"/>
      <c r="AK256" s="3"/>
      <c r="AL256" s="3"/>
      <c r="AM256" s="3"/>
      <c r="AN256" s="3"/>
      <c r="AO256" s="3"/>
      <c r="AP256" s="3"/>
      <c r="AQ256" s="3"/>
      <c r="AR256" s="3"/>
      <c r="AS256" s="3"/>
      <c r="AT256" s="3"/>
      <c r="AU256" s="3"/>
      <c r="AV256" s="3"/>
      <c r="AW256" s="3"/>
      <c r="AX256" s="3"/>
      <c r="AY256" s="3"/>
      <c r="BN256" s="3"/>
    </row>
    <row r="257" spans="1:66" ht="12.95" customHeight="1">
      <c r="A257" s="13"/>
      <c r="B257" s="3"/>
      <c r="C257" s="49"/>
      <c r="D257" s="3" t="s">
        <v>1133</v>
      </c>
      <c r="E257" s="3"/>
      <c r="F257" s="3"/>
      <c r="G257" s="3"/>
      <c r="H257" s="3"/>
      <c r="I257" s="3"/>
      <c r="J257" s="3"/>
      <c r="K257" s="3"/>
      <c r="L257" s="3"/>
      <c r="M257" s="1450" t="s">
        <v>1128</v>
      </c>
      <c r="N257" s="1450"/>
      <c r="O257" s="1450"/>
      <c r="P257" s="1450"/>
      <c r="Q257" s="1450"/>
      <c r="R257" s="1450"/>
      <c r="S257" s="1450"/>
      <c r="T257" s="1450"/>
      <c r="U257" s="143" t="s">
        <v>1119</v>
      </c>
      <c r="V257" s="143"/>
      <c r="W257" s="143"/>
      <c r="X257" s="143"/>
      <c r="Y257" s="143"/>
      <c r="Z257" s="143"/>
      <c r="AA257" s="1732" t="s">
        <v>2789</v>
      </c>
      <c r="AB257" s="1733"/>
      <c r="AC257" s="1733"/>
      <c r="AD257" s="1733"/>
      <c r="AE257" s="1733"/>
      <c r="AF257" s="1733"/>
      <c r="AG257" s="1733"/>
      <c r="AH257" s="1733"/>
      <c r="AI257" s="1733"/>
      <c r="AJ257" s="1733"/>
      <c r="AK257" s="1733"/>
      <c r="AL257" s="3"/>
      <c r="AM257" s="3"/>
      <c r="AN257" s="3"/>
      <c r="AO257" s="3"/>
      <c r="AP257" s="3"/>
      <c r="AQ257" s="3"/>
      <c r="AR257" s="3"/>
      <c r="AS257" s="3"/>
      <c r="AT257" s="3"/>
      <c r="AU257" s="3"/>
      <c r="AV257" s="3"/>
      <c r="AW257" s="3"/>
      <c r="AX257" s="3"/>
      <c r="AY257" s="3"/>
      <c r="BN257" s="3"/>
    </row>
    <row r="258" spans="1:66" ht="12.95" customHeight="1">
      <c r="A258" s="13"/>
      <c r="B258" s="3"/>
      <c r="C258" s="49"/>
      <c r="D258" s="3"/>
      <c r="E258" s="3"/>
      <c r="F258" s="3"/>
      <c r="G258" s="3"/>
      <c r="H258" s="3"/>
      <c r="I258" s="3"/>
      <c r="J258" s="3"/>
      <c r="K258" s="3"/>
      <c r="L258" s="3"/>
      <c r="M258" s="8"/>
      <c r="N258" s="8"/>
      <c r="O258" s="8"/>
      <c r="P258" s="8"/>
      <c r="Q258" s="8"/>
      <c r="R258" s="8"/>
      <c r="S258" s="8"/>
      <c r="T258" s="8"/>
      <c r="U258" s="85"/>
      <c r="V258" s="85"/>
      <c r="W258" s="85"/>
      <c r="X258" s="85"/>
      <c r="Y258" s="85"/>
      <c r="Z258" s="85"/>
      <c r="AA258" s="85"/>
      <c r="AB258" s="85"/>
      <c r="AC258" s="85"/>
      <c r="AD258" s="85"/>
      <c r="AE258" s="3"/>
      <c r="AF258" s="3"/>
      <c r="AG258" s="3"/>
      <c r="AH258" s="3"/>
      <c r="AI258" s="3"/>
      <c r="AJ258" s="3"/>
      <c r="AK258" s="3"/>
      <c r="AL258" s="3"/>
      <c r="AM258" s="3"/>
      <c r="AN258" s="3"/>
      <c r="AO258" s="3"/>
      <c r="AP258" s="3"/>
      <c r="AQ258" s="3"/>
      <c r="AR258" s="3"/>
      <c r="AS258" s="3"/>
      <c r="AT258" s="3"/>
      <c r="AU258" s="3"/>
      <c r="AV258" s="3"/>
      <c r="AW258" s="3"/>
      <c r="AX258" s="3"/>
      <c r="AY258" s="3"/>
      <c r="BN258" s="3"/>
    </row>
    <row r="259" spans="1:66" ht="12.95" customHeight="1">
      <c r="A259" s="13"/>
      <c r="B259" s="3"/>
      <c r="C259" s="49" t="s">
        <v>1137</v>
      </c>
      <c r="D259" s="3" t="s">
        <v>1124</v>
      </c>
      <c r="E259" s="3"/>
      <c r="F259" s="3"/>
      <c r="G259" s="3"/>
      <c r="H259" s="3"/>
      <c r="I259" s="3"/>
      <c r="J259" s="3"/>
      <c r="K259" s="3"/>
      <c r="L259" s="3"/>
      <c r="M259" s="1464"/>
      <c r="N259" s="1464"/>
      <c r="O259" s="1464"/>
      <c r="P259" s="1464"/>
      <c r="Q259" s="1464"/>
      <c r="R259" s="1464"/>
      <c r="S259" s="1464"/>
      <c r="T259" s="1464"/>
      <c r="U259" s="1464"/>
      <c r="V259" s="1464"/>
      <c r="W259" s="1464"/>
      <c r="X259" s="1464"/>
      <c r="Y259" s="1464"/>
      <c r="Z259" s="1464"/>
      <c r="AA259" s="1464"/>
      <c r="AB259" s="1464"/>
      <c r="AC259" s="1464"/>
      <c r="AD259" s="1464"/>
      <c r="AE259" s="1464"/>
      <c r="AF259" s="1464"/>
      <c r="AG259" s="1464"/>
      <c r="AH259" s="1464"/>
      <c r="AI259" s="1464"/>
      <c r="AJ259" s="1464"/>
      <c r="AK259" s="1464"/>
      <c r="AL259" s="3"/>
      <c r="AM259" s="3"/>
      <c r="AN259" s="3"/>
      <c r="AO259" s="3"/>
      <c r="AP259" s="3"/>
      <c r="AQ259" s="3"/>
      <c r="AR259" s="3"/>
      <c r="AS259" s="3"/>
      <c r="AT259" s="3"/>
      <c r="AU259" s="3"/>
      <c r="AV259" s="3"/>
      <c r="AW259" s="3"/>
      <c r="AX259" s="3"/>
      <c r="AY259" s="3"/>
      <c r="BN259" s="3"/>
    </row>
    <row r="260" spans="1:66" ht="12.95" customHeight="1">
      <c r="A260" s="13"/>
      <c r="B260" s="3"/>
      <c r="C260" s="3"/>
      <c r="D260" s="3" t="s">
        <v>1104</v>
      </c>
      <c r="E260" s="3"/>
      <c r="F260" s="3"/>
      <c r="G260" s="3"/>
      <c r="H260" s="3"/>
      <c r="I260" s="3"/>
      <c r="J260" s="3"/>
      <c r="K260" s="3"/>
      <c r="L260" s="3"/>
      <c r="M260" s="1400"/>
      <c r="N260" s="1400"/>
      <c r="O260" s="1400"/>
      <c r="P260" s="1400"/>
      <c r="Q260" s="1400"/>
      <c r="R260" s="1400"/>
      <c r="S260" s="1400"/>
      <c r="T260" s="1400"/>
      <c r="U260" s="1400"/>
      <c r="V260" s="1400"/>
      <c r="W260" s="1400"/>
      <c r="X260" s="1400"/>
      <c r="Y260" s="1400"/>
      <c r="Z260" s="1400"/>
      <c r="AA260" s="1400"/>
      <c r="AB260" s="1400"/>
      <c r="AC260" s="1400"/>
      <c r="AD260" s="1400"/>
      <c r="AE260" s="1400"/>
      <c r="AF260" s="3" t="s">
        <v>1127</v>
      </c>
      <c r="AL260" s="3"/>
      <c r="AM260" s="3"/>
      <c r="AN260" s="3"/>
      <c r="AO260" s="3"/>
      <c r="AP260" s="3"/>
      <c r="AQ260" s="3"/>
      <c r="AR260" s="3"/>
      <c r="AS260" s="3"/>
      <c r="AT260" s="3"/>
      <c r="AU260" s="3"/>
      <c r="AV260" s="3"/>
      <c r="AW260" s="3"/>
      <c r="AX260" s="3"/>
      <c r="AY260" s="3"/>
      <c r="BN260" s="3"/>
    </row>
    <row r="261" spans="1:66" ht="12.95" customHeight="1">
      <c r="A261" s="13"/>
      <c r="B261" s="3"/>
      <c r="C261" s="3"/>
      <c r="D261" s="3" t="s">
        <v>974</v>
      </c>
      <c r="E261" s="3"/>
      <c r="M261" s="1400"/>
      <c r="N261" s="1400"/>
      <c r="O261" s="1400"/>
      <c r="P261" s="1400"/>
      <c r="Q261" s="1400"/>
      <c r="R261" s="1400"/>
      <c r="S261" s="1400"/>
      <c r="T261" s="1400"/>
      <c r="V261" s="949" t="s">
        <v>1106</v>
      </c>
      <c r="W261" s="1368"/>
      <c r="X261" s="1368"/>
      <c r="Y261" s="3" t="s">
        <v>978</v>
      </c>
      <c r="AC261" s="1400"/>
      <c r="AD261" s="1400"/>
      <c r="AE261" s="1400"/>
      <c r="AF261" s="3" t="s">
        <v>1129</v>
      </c>
      <c r="AL261" s="3"/>
      <c r="AM261" s="3"/>
      <c r="AN261" s="3"/>
      <c r="AO261" s="3"/>
      <c r="AP261" s="3"/>
      <c r="AQ261" s="3"/>
      <c r="AR261" s="3"/>
      <c r="AS261" s="3"/>
      <c r="AT261" s="3"/>
      <c r="AU261" s="3"/>
      <c r="AV261" s="3"/>
      <c r="AW261" s="3"/>
      <c r="AX261" s="3"/>
      <c r="AY261" s="3"/>
      <c r="BN261" s="3"/>
    </row>
    <row r="262" spans="1:66" ht="12.95" customHeight="1">
      <c r="A262" s="13"/>
      <c r="B262" s="3"/>
      <c r="C262" s="3"/>
      <c r="D262" s="3" t="s">
        <v>1108</v>
      </c>
      <c r="E262" s="3"/>
      <c r="F262" s="3"/>
      <c r="G262" s="3"/>
      <c r="H262" s="3"/>
      <c r="I262" s="3"/>
      <c r="J262" s="3"/>
      <c r="K262" s="3"/>
      <c r="L262" s="1157"/>
      <c r="M262" s="1400"/>
      <c r="N262" s="1400"/>
      <c r="O262" s="1400"/>
      <c r="P262" s="1400"/>
      <c r="Q262" s="1400"/>
      <c r="R262" s="1400"/>
      <c r="S262" s="1400"/>
      <c r="T262" s="1400"/>
      <c r="U262" s="1400"/>
      <c r="V262" s="1400"/>
      <c r="W262" s="1400"/>
      <c r="X262" s="1400"/>
      <c r="Y262" s="1400"/>
      <c r="Z262" s="1400"/>
      <c r="AA262" s="1400"/>
      <c r="AB262" s="1400"/>
      <c r="AC262" s="1400"/>
      <c r="AD262" s="1400"/>
      <c r="AE262" s="1400"/>
      <c r="AH262" s="1730"/>
      <c r="AI262" s="1730"/>
      <c r="AJ262" s="1730"/>
      <c r="AK262" s="1730"/>
      <c r="AL262" s="3"/>
      <c r="AM262" s="3"/>
      <c r="AN262" s="3"/>
      <c r="AO262" s="3"/>
      <c r="AP262" s="3"/>
      <c r="AQ262" s="3"/>
      <c r="AR262" s="3"/>
      <c r="AS262" s="3"/>
      <c r="AT262" s="3"/>
      <c r="AU262" s="3"/>
      <c r="AV262" s="3"/>
      <c r="AW262" s="3"/>
      <c r="AX262" s="3"/>
      <c r="AY262" s="3"/>
      <c r="BN262" s="3"/>
    </row>
    <row r="263" spans="1:66" ht="12.95" customHeight="1">
      <c r="A263" s="13"/>
      <c r="B263" s="3"/>
      <c r="C263" s="3"/>
      <c r="D263" s="3" t="s">
        <v>1110</v>
      </c>
      <c r="E263" s="3"/>
      <c r="F263" s="3"/>
      <c r="M263" s="1403"/>
      <c r="N263" s="1403"/>
      <c r="O263" s="1403"/>
      <c r="P263" s="1403"/>
      <c r="Q263" s="1403"/>
      <c r="R263" s="1403"/>
      <c r="S263" s="3" t="s">
        <v>1112</v>
      </c>
      <c r="T263" s="3"/>
      <c r="U263" s="1368"/>
      <c r="V263" s="1368"/>
      <c r="W263" s="1368"/>
      <c r="X263" s="3" t="s">
        <v>1113</v>
      </c>
      <c r="Z263" s="1403"/>
      <c r="AA263" s="1403"/>
      <c r="AB263" s="1403"/>
      <c r="AC263" s="1403"/>
      <c r="AD263" s="1403"/>
      <c r="AE263" s="1403"/>
      <c r="AL263" s="3"/>
      <c r="AM263" s="3"/>
      <c r="AN263" s="3"/>
      <c r="AO263" s="3"/>
      <c r="AP263" s="3"/>
      <c r="AQ263" s="3"/>
      <c r="AR263" s="3"/>
      <c r="AS263" s="3"/>
      <c r="AT263" s="3"/>
      <c r="AU263" s="3"/>
      <c r="AV263" s="3"/>
      <c r="AW263" s="3"/>
      <c r="AX263" s="3"/>
      <c r="AY263" s="3"/>
      <c r="BN263" s="3"/>
    </row>
    <row r="264" spans="1:66" ht="12.95" customHeight="1">
      <c r="A264" s="13"/>
      <c r="B264" s="3"/>
      <c r="C264" s="3"/>
      <c r="D264" s="3" t="s">
        <v>1116</v>
      </c>
      <c r="E264" s="3"/>
      <c r="F264" s="3"/>
      <c r="M264" s="1725"/>
      <c r="N264" s="1725"/>
      <c r="O264" s="1725"/>
      <c r="P264" s="1725"/>
      <c r="Q264" s="1725"/>
      <c r="R264" s="1725"/>
      <c r="S264" s="1725"/>
      <c r="T264" s="1725"/>
      <c r="U264" s="1725"/>
      <c r="V264" s="1725"/>
      <c r="W264" s="1725"/>
      <c r="X264" s="1725"/>
      <c r="Y264" s="1725"/>
      <c r="Z264" s="1725"/>
      <c r="AA264" s="1726"/>
      <c r="AB264" s="1726"/>
      <c r="AC264" s="1726"/>
      <c r="AD264" s="1726"/>
      <c r="AE264" s="1726"/>
      <c r="AG264" s="3"/>
      <c r="AH264" s="3"/>
      <c r="AI264" s="3"/>
      <c r="AJ264" s="3"/>
      <c r="AK264" s="3"/>
      <c r="AL264" s="3"/>
      <c r="AM264" s="3"/>
      <c r="AN264" s="3"/>
      <c r="AO264" s="3"/>
      <c r="AP264" s="3"/>
      <c r="AQ264" s="3"/>
      <c r="AR264" s="3"/>
      <c r="AS264" s="3"/>
      <c r="AT264" s="3"/>
      <c r="AU264" s="3"/>
      <c r="AV264" s="3"/>
      <c r="AW264" s="3"/>
      <c r="AX264" s="3"/>
      <c r="AY264" s="3"/>
      <c r="BN264" s="3"/>
    </row>
    <row r="265" spans="1:66" ht="12.95" customHeight="1">
      <c r="A265" s="13"/>
      <c r="B265" s="3"/>
      <c r="C265" s="49"/>
      <c r="D265" s="3" t="s">
        <v>1133</v>
      </c>
      <c r="E265" s="3"/>
      <c r="F265" s="3"/>
      <c r="G265" s="3"/>
      <c r="H265" s="3"/>
      <c r="I265" s="3"/>
      <c r="J265" s="3"/>
      <c r="K265" s="3"/>
      <c r="L265" s="3"/>
      <c r="M265" s="1450" t="s">
        <v>294</v>
      </c>
      <c r="N265" s="1450"/>
      <c r="O265" s="1450"/>
      <c r="P265" s="1450"/>
      <c r="Q265" s="1450"/>
      <c r="R265" s="1450"/>
      <c r="S265" s="1450"/>
      <c r="T265" s="1450"/>
      <c r="U265" s="143" t="s">
        <v>1119</v>
      </c>
      <c r="V265" s="143"/>
      <c r="W265" s="143"/>
      <c r="X265" s="143"/>
      <c r="Y265" s="143"/>
      <c r="Z265" s="143"/>
      <c r="AA265" s="1740"/>
      <c r="AB265" s="1740"/>
      <c r="AC265" s="1740"/>
      <c r="AD265" s="1740"/>
      <c r="AE265" s="1740"/>
      <c r="AF265" s="1740"/>
      <c r="AG265" s="1740"/>
      <c r="AH265" s="1740"/>
      <c r="AI265" s="1740"/>
      <c r="AJ265" s="1740"/>
      <c r="AK265" s="1740"/>
      <c r="AL265" s="3"/>
      <c r="AM265" s="3"/>
      <c r="AN265" s="3"/>
      <c r="AO265" s="3"/>
      <c r="AP265" s="3"/>
      <c r="AQ265" s="3"/>
      <c r="AR265" s="3"/>
      <c r="AS265" s="3"/>
      <c r="AT265" s="3"/>
      <c r="BN265" s="3"/>
    </row>
    <row r="266" spans="1:66" ht="12.95" customHeight="1">
      <c r="A266" s="1157"/>
      <c r="B266" s="3"/>
      <c r="C266" s="3"/>
      <c r="D266" s="3"/>
      <c r="E266" s="3"/>
      <c r="F266" s="3"/>
      <c r="J266" s="117"/>
      <c r="K266" s="85"/>
      <c r="L266" s="85"/>
      <c r="M266" s="85"/>
      <c r="N266" s="85"/>
      <c r="O266" s="85"/>
      <c r="P266" s="85"/>
      <c r="Q266" s="85"/>
      <c r="R266" s="85"/>
      <c r="S266" s="85"/>
      <c r="T266" s="85"/>
      <c r="U266" s="85"/>
      <c r="V266" s="85"/>
      <c r="W266" s="85"/>
      <c r="X266" s="85"/>
      <c r="Y266" s="85"/>
      <c r="AD266" s="41"/>
      <c r="AE266" s="41"/>
      <c r="BN266" s="3"/>
    </row>
    <row r="267" spans="1:66" ht="12.95" customHeight="1">
      <c r="A267" s="50" t="s">
        <v>1064</v>
      </c>
      <c r="B267" s="3"/>
      <c r="C267" s="2" t="s">
        <v>1138</v>
      </c>
      <c r="D267" s="3"/>
      <c r="E267" s="3"/>
      <c r="F267" s="3"/>
      <c r="G267" s="3"/>
      <c r="H267" s="3"/>
      <c r="I267" s="3"/>
      <c r="J267" s="3"/>
      <c r="K267" s="3"/>
      <c r="L267" s="3"/>
      <c r="M267" s="85"/>
      <c r="N267" s="85"/>
      <c r="O267" s="85"/>
      <c r="P267" s="85"/>
      <c r="Q267" s="85"/>
      <c r="T267" s="1736" t="str">
        <f>IFERROR(BO245,"")</f>
        <v>Joint Venture</v>
      </c>
      <c r="U267" s="1736"/>
      <c r="V267" s="1736"/>
      <c r="W267" s="1736"/>
      <c r="X267" s="1736"/>
      <c r="Z267" s="230" t="s">
        <v>1139</v>
      </c>
      <c r="AA267" s="231"/>
      <c r="AB267" s="231"/>
      <c r="AC267" s="231"/>
      <c r="AD267" s="232"/>
      <c r="AE267" s="232"/>
      <c r="AF267" s="232"/>
      <c r="AG267" s="232"/>
      <c r="AH267" s="232"/>
      <c r="AI267" s="232"/>
      <c r="AJ267" s="232"/>
      <c r="AK267" s="232"/>
      <c r="AL267" s="51"/>
      <c r="BN267" s="3"/>
    </row>
    <row r="268" spans="1:66" ht="12.95" customHeight="1">
      <c r="A268" s="2"/>
      <c r="B268" s="3"/>
      <c r="C268" s="2"/>
      <c r="I268" s="3"/>
      <c r="J268" s="3"/>
      <c r="K268" s="3"/>
      <c r="L268" s="3"/>
      <c r="M268" s="85"/>
      <c r="N268" s="85"/>
      <c r="O268" s="85"/>
      <c r="P268" s="85"/>
      <c r="Q268" s="85"/>
      <c r="T268" s="3"/>
      <c r="U268" s="3"/>
      <c r="V268" s="3"/>
      <c r="W268" s="85"/>
      <c r="Z268" s="233" t="s">
        <v>1140</v>
      </c>
      <c r="AF268" s="3"/>
      <c r="AG268" s="3"/>
      <c r="AH268" s="3"/>
      <c r="AI268" s="3"/>
      <c r="AJ268" s="3"/>
      <c r="AL268" s="57"/>
      <c r="BN268" s="3"/>
    </row>
    <row r="269" spans="1:66" ht="12.95" customHeight="1">
      <c r="A269" s="2" t="s">
        <v>1089</v>
      </c>
      <c r="B269" s="3"/>
      <c r="C269" s="2" t="s">
        <v>123</v>
      </c>
      <c r="D269" s="3"/>
      <c r="E269" s="3"/>
      <c r="F269" s="3"/>
      <c r="G269" s="3"/>
      <c r="H269" s="3"/>
      <c r="I269" s="3"/>
      <c r="J269" s="3"/>
      <c r="K269" s="3"/>
      <c r="L269" s="3"/>
      <c r="M269" s="3"/>
      <c r="N269" s="3"/>
      <c r="O269" s="3"/>
      <c r="P269" s="3"/>
      <c r="Q269" s="3"/>
      <c r="R269" s="3"/>
      <c r="S269" s="3"/>
      <c r="T269" s="3"/>
      <c r="U269" s="3"/>
      <c r="V269" s="3"/>
      <c r="W269" s="3"/>
      <c r="Z269" s="234" t="s">
        <v>1141</v>
      </c>
      <c r="AA269" s="41"/>
      <c r="AB269" s="41"/>
      <c r="AC269" s="41"/>
      <c r="AD269" s="41"/>
      <c r="AE269" s="41"/>
      <c r="AF269" s="818"/>
      <c r="AG269" s="818"/>
      <c r="AH269" s="818"/>
      <c r="AI269" s="818"/>
      <c r="AJ269" s="818"/>
      <c r="AK269" s="41"/>
      <c r="AL269" s="42"/>
      <c r="BN269" s="3"/>
    </row>
    <row r="270" spans="1:66" ht="12.95" customHeight="1">
      <c r="A270" s="3"/>
      <c r="B270" s="29">
        <v>0</v>
      </c>
      <c r="D270" s="1400" t="s">
        <v>1131</v>
      </c>
      <c r="E270" s="1400"/>
      <c r="F270" s="1400"/>
      <c r="G270" s="1400"/>
      <c r="H270" s="1400"/>
      <c r="J270" t="s">
        <v>1142</v>
      </c>
      <c r="X270" s="1494">
        <v>45534</v>
      </c>
      <c r="Y270" s="1494"/>
      <c r="Z270" s="1494"/>
      <c r="AA270" s="1494"/>
      <c r="AB270" s="1494"/>
      <c r="AC270" s="1494"/>
      <c r="AU270" s="3"/>
      <c r="AV270" s="3"/>
      <c r="AW270" s="3"/>
      <c r="AX270" s="3"/>
      <c r="AY270" s="3"/>
      <c r="BN270" s="3"/>
    </row>
    <row r="271" spans="1:66" ht="12.95" customHeight="1">
      <c r="A271" s="3"/>
      <c r="B271" s="1157"/>
      <c r="D271" s="30" t="s">
        <v>1143</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c r="BN271" s="3"/>
    </row>
    <row r="272" spans="1:66" ht="12.95" customHeight="1">
      <c r="A272" s="85"/>
      <c r="B272" s="85"/>
      <c r="C272" s="85"/>
      <c r="D272" s="85"/>
      <c r="E272" s="85"/>
      <c r="F272" s="85"/>
      <c r="G272" s="85"/>
      <c r="H272" s="85"/>
      <c r="I272" s="85"/>
      <c r="J272" s="85"/>
      <c r="K272" s="85"/>
      <c r="L272" s="85"/>
      <c r="M272" s="85"/>
      <c r="N272" s="85"/>
      <c r="O272" s="85"/>
      <c r="P272" s="85"/>
      <c r="Q272" s="85"/>
      <c r="R272" s="85"/>
      <c r="S272" s="85"/>
      <c r="T272" s="85"/>
      <c r="U272" s="3"/>
      <c r="V272" s="3"/>
      <c r="W272" s="29"/>
      <c r="X272" s="3"/>
      <c r="Y272" s="3"/>
      <c r="Z272" s="279"/>
      <c r="AA272" s="279"/>
      <c r="AB272" s="279"/>
      <c r="AC272" s="279"/>
      <c r="AD272" s="279"/>
      <c r="AE272" s="3"/>
      <c r="AK272" s="3"/>
      <c r="AL272" s="3"/>
      <c r="AM272" s="3"/>
      <c r="AN272" s="3"/>
      <c r="AO272" s="3"/>
      <c r="AP272" s="3"/>
      <c r="AQ272" s="3"/>
      <c r="AR272" s="3"/>
      <c r="AS272" s="3"/>
      <c r="AT272" s="3"/>
      <c r="BN272" s="3"/>
    </row>
    <row r="273" spans="1:66" ht="12.95" customHeight="1">
      <c r="A273" s="2" t="s">
        <v>1144</v>
      </c>
      <c r="B273" s="2"/>
      <c r="C273" s="2" t="s">
        <v>127</v>
      </c>
      <c r="D273" s="3"/>
      <c r="E273" s="3"/>
      <c r="F273" s="3"/>
      <c r="G273" s="3"/>
      <c r="H273" s="3"/>
      <c r="I273" s="3"/>
      <c r="J273" s="3"/>
      <c r="K273" s="3"/>
      <c r="L273" s="3"/>
      <c r="M273" s="3"/>
      <c r="N273" s="3"/>
      <c r="O273" s="3"/>
      <c r="P273" s="3"/>
      <c r="Q273" s="3"/>
      <c r="R273" s="3"/>
      <c r="S273" s="3"/>
      <c r="T273" s="3"/>
      <c r="AU273" s="3"/>
      <c r="AV273" s="3"/>
      <c r="AW273" s="3"/>
      <c r="AX273" s="3"/>
      <c r="AY273" s="3"/>
      <c r="BN273" s="3"/>
    </row>
    <row r="274" spans="1:66" ht="12.95" customHeight="1">
      <c r="D274" s="3" t="s">
        <v>1145</v>
      </c>
      <c r="E274" s="3"/>
      <c r="F274" s="3"/>
      <c r="G274" s="3"/>
      <c r="H274" s="3"/>
      <c r="I274" s="3"/>
      <c r="J274" s="3"/>
      <c r="K274" s="3"/>
      <c r="L274" s="1464" t="str">
        <f t="shared" ref="L274:L279" si="0">M243</f>
        <v>ABS Properties Inc.</v>
      </c>
      <c r="M274" s="1464"/>
      <c r="N274" s="1464"/>
      <c r="O274" s="1464"/>
      <c r="P274" s="1464"/>
      <c r="Q274" s="1464"/>
      <c r="R274" s="1464"/>
      <c r="S274" s="1464"/>
      <c r="T274" s="1464"/>
      <c r="U274" s="1464"/>
      <c r="V274" s="1464"/>
      <c r="W274" s="1464"/>
      <c r="X274" s="1464"/>
      <c r="Y274" s="1464"/>
      <c r="Z274" s="1464"/>
      <c r="AA274" s="1464"/>
      <c r="AB274" s="1464"/>
      <c r="AC274" s="1464"/>
      <c r="AD274" s="1464"/>
      <c r="AE274" s="1464"/>
      <c r="AF274" s="1464"/>
      <c r="AG274" s="1464"/>
      <c r="AH274" s="1464"/>
      <c r="AI274" s="1464"/>
      <c r="AJ274" s="1464"/>
      <c r="AK274" s="3"/>
      <c r="AL274" s="3"/>
      <c r="AM274" s="3"/>
      <c r="AN274" s="3"/>
      <c r="AO274" s="3"/>
      <c r="AP274" s="3"/>
      <c r="AQ274" s="3"/>
      <c r="AR274" s="3"/>
      <c r="AS274" s="3"/>
      <c r="AT274" s="3"/>
      <c r="AU274" s="3"/>
      <c r="AV274" s="3"/>
      <c r="AW274" s="3"/>
      <c r="AX274" s="3"/>
      <c r="AY274" s="3"/>
      <c r="BN274" s="3"/>
    </row>
    <row r="275" spans="1:66" ht="12.95" customHeight="1">
      <c r="D275" s="3" t="s">
        <v>1104</v>
      </c>
      <c r="E275" s="3"/>
      <c r="F275" s="3"/>
      <c r="G275" s="3"/>
      <c r="H275" s="3"/>
      <c r="I275" s="3"/>
      <c r="J275" s="3"/>
      <c r="K275" s="3"/>
      <c r="L275" s="1400" t="str">
        <f t="shared" si="0"/>
        <v xml:space="preserve">5500 Hollywood Boulevard </v>
      </c>
      <c r="M275" s="1400"/>
      <c r="N275" s="1400"/>
      <c r="O275" s="1400"/>
      <c r="P275" s="1400"/>
      <c r="Q275" s="1400"/>
      <c r="R275" s="1400"/>
      <c r="S275" s="1400"/>
      <c r="T275" s="1400"/>
      <c r="U275" s="1400"/>
      <c r="V275" s="1400"/>
      <c r="W275" s="1400"/>
      <c r="X275" s="1400"/>
      <c r="Y275" s="1400"/>
      <c r="Z275" s="1400"/>
      <c r="AA275" s="1400"/>
      <c r="AB275" s="1400"/>
      <c r="AC275" s="1400"/>
      <c r="AD275" s="1400"/>
      <c r="AK275" s="3"/>
      <c r="AL275" s="3"/>
      <c r="AM275" s="3"/>
      <c r="AN275" s="3"/>
      <c r="AO275" s="3"/>
      <c r="AP275" s="3"/>
      <c r="AQ275" s="3"/>
      <c r="AR275" s="3"/>
      <c r="AS275" s="3"/>
      <c r="AT275" s="3"/>
      <c r="AU275" s="3"/>
      <c r="AV275" s="3"/>
      <c r="AW275" s="3"/>
      <c r="AX275" s="3"/>
      <c r="AY275" s="3"/>
      <c r="BN275" s="3"/>
    </row>
    <row r="276" spans="1:66" ht="12.95" customHeight="1">
      <c r="D276" s="3" t="s">
        <v>974</v>
      </c>
      <c r="E276" s="3"/>
      <c r="L276" s="1400" t="str">
        <f t="shared" si="0"/>
        <v>Los Angeles</v>
      </c>
      <c r="M276" s="1400"/>
      <c r="N276" s="1400"/>
      <c r="O276" s="1400"/>
      <c r="P276" s="1400"/>
      <c r="Q276" s="1400"/>
      <c r="R276" s="1400"/>
      <c r="S276" s="1400"/>
      <c r="U276" s="949" t="s">
        <v>1106</v>
      </c>
      <c r="V276" s="1368"/>
      <c r="W276" s="1368"/>
      <c r="X276" s="3" t="s">
        <v>978</v>
      </c>
      <c r="AB276" s="1400"/>
      <c r="AC276" s="1400"/>
      <c r="AD276" s="1400"/>
      <c r="AK276" s="3"/>
      <c r="AL276" s="3"/>
      <c r="AM276" s="3"/>
      <c r="AN276" s="3"/>
      <c r="AO276" s="3"/>
      <c r="AP276" s="3"/>
      <c r="AQ276" s="3"/>
      <c r="AR276" s="3"/>
      <c r="AS276" s="3"/>
      <c r="AT276" s="3"/>
      <c r="AU276" s="3"/>
      <c r="AV276" s="3"/>
      <c r="AW276" s="3"/>
      <c r="AX276" s="3"/>
      <c r="AY276" s="3"/>
      <c r="BN276" s="3"/>
    </row>
    <row r="277" spans="1:66" ht="12.95" customHeight="1">
      <c r="D277" s="3" t="s">
        <v>1108</v>
      </c>
      <c r="E277" s="3"/>
      <c r="F277" s="3"/>
      <c r="G277" s="3"/>
      <c r="H277" s="3"/>
      <c r="I277" s="3"/>
      <c r="J277" s="3"/>
      <c r="K277" s="1157"/>
      <c r="L277" s="1400" t="str">
        <f t="shared" si="0"/>
        <v>Samir Srivastava</v>
      </c>
      <c r="M277" s="1400"/>
      <c r="N277" s="1400"/>
      <c r="O277" s="1400"/>
      <c r="P277" s="1400"/>
      <c r="Q277" s="1400"/>
      <c r="R277" s="1400"/>
      <c r="S277" s="1400"/>
      <c r="T277" s="1400"/>
      <c r="U277" s="1400"/>
      <c r="V277" s="1400"/>
      <c r="W277" s="1400"/>
      <c r="X277" s="1400"/>
      <c r="Y277" s="1400"/>
      <c r="Z277" s="1400"/>
      <c r="AA277" s="1400"/>
      <c r="AB277" s="1400"/>
      <c r="AC277" s="1400"/>
      <c r="AD277" s="1400"/>
      <c r="AI277" s="3"/>
      <c r="AJ277" s="3"/>
      <c r="AK277" s="3"/>
      <c r="AL277" s="3"/>
      <c r="AM277" s="3"/>
      <c r="AN277" s="3"/>
      <c r="AO277" s="3"/>
      <c r="AP277" s="3"/>
      <c r="AQ277" s="3"/>
      <c r="AR277" s="3"/>
      <c r="AS277" s="3"/>
      <c r="AT277" s="3"/>
      <c r="BN277" s="3"/>
    </row>
    <row r="278" spans="1:66" ht="12.95" customHeight="1">
      <c r="D278" s="3" t="s">
        <v>1110</v>
      </c>
      <c r="E278" s="3"/>
      <c r="F278" s="3"/>
      <c r="L278" s="1403" t="str">
        <f t="shared" si="0"/>
        <v>323 464 7853</v>
      </c>
      <c r="M278" s="1403"/>
      <c r="N278" s="1403"/>
      <c r="O278" s="1403"/>
      <c r="P278" s="1403"/>
      <c r="Q278" s="1403"/>
      <c r="R278" s="3" t="s">
        <v>1112</v>
      </c>
      <c r="S278" s="3"/>
      <c r="T278" s="1368"/>
      <c r="U278" s="1368"/>
      <c r="V278" s="1368"/>
      <c r="W278" s="3" t="s">
        <v>1113</v>
      </c>
      <c r="Y278" s="1403" t="str">
        <f>Z247</f>
        <v>323 464 7854</v>
      </c>
      <c r="Z278" s="1403"/>
      <c r="AA278" s="1403"/>
      <c r="AB278" s="1403"/>
      <c r="AC278" s="1403"/>
      <c r="AD278" s="1403"/>
      <c r="BN278" s="3"/>
    </row>
    <row r="279" spans="1:66" ht="12.95" customHeight="1">
      <c r="D279" s="3" t="s">
        <v>1116</v>
      </c>
      <c r="E279" s="3"/>
      <c r="F279" s="3"/>
      <c r="L279" s="1725" t="str">
        <f t="shared" si="0"/>
        <v>samir@absllc.org</v>
      </c>
      <c r="M279" s="1725"/>
      <c r="N279" s="1725"/>
      <c r="O279" s="1725"/>
      <c r="P279" s="1725"/>
      <c r="Q279" s="1725"/>
      <c r="R279" s="1725"/>
      <c r="S279" s="1725"/>
      <c r="T279" s="1725"/>
      <c r="U279" s="1725"/>
      <c r="V279" s="1725"/>
      <c r="W279" s="1725"/>
      <c r="X279" s="1725"/>
      <c r="Y279" s="1725"/>
      <c r="Z279" s="1725"/>
      <c r="AA279" s="1725"/>
      <c r="AB279" s="1725"/>
      <c r="AC279" s="1725"/>
      <c r="AD279" s="1725"/>
      <c r="AF279" s="3"/>
      <c r="AG279" s="3"/>
      <c r="AH279" s="3"/>
      <c r="AI279" s="3"/>
      <c r="AJ279" s="3"/>
      <c r="AU279" s="3"/>
      <c r="AV279" s="3"/>
      <c r="AW279" s="3"/>
      <c r="AX279" s="3"/>
      <c r="AY279" s="3"/>
      <c r="BN279" s="3"/>
    </row>
    <row r="280" spans="1:66" ht="12.95" customHeight="1">
      <c r="D280" s="3" t="s">
        <v>1146</v>
      </c>
      <c r="E280" s="3"/>
      <c r="F280" s="3"/>
      <c r="G280" s="3"/>
      <c r="H280" s="3"/>
      <c r="I280" s="3"/>
      <c r="L280" s="1368" t="s">
        <v>1147</v>
      </c>
      <c r="M280" s="1368"/>
      <c r="N280" s="1368"/>
      <c r="O280" s="1368"/>
      <c r="P280" s="1368"/>
      <c r="Q280" s="1368"/>
      <c r="R280" s="1368"/>
      <c r="S280" s="1368"/>
      <c r="T280" s="1368"/>
      <c r="U280" s="1368"/>
      <c r="V280" s="1368"/>
      <c r="W280" s="1368"/>
      <c r="X280" s="1368"/>
      <c r="Y280" s="1368"/>
      <c r="Z280" s="1368"/>
      <c r="AA280" s="1368"/>
      <c r="AB280" s="1368"/>
      <c r="AC280" s="1368"/>
      <c r="AD280" s="1368"/>
      <c r="AK280" s="3"/>
      <c r="AL280" s="3"/>
      <c r="AM280" s="3"/>
      <c r="AN280" s="3"/>
      <c r="AO280" s="3"/>
      <c r="AP280" s="3"/>
      <c r="AQ280" s="3"/>
      <c r="AR280" s="3"/>
      <c r="AS280" s="3"/>
      <c r="AT280" s="3"/>
      <c r="BN280" s="3"/>
    </row>
    <row r="281" spans="1:66" ht="12.95" customHeight="1">
      <c r="L281" s="20" t="s">
        <v>1148</v>
      </c>
      <c r="AU281" s="71"/>
      <c r="AV281" s="71"/>
      <c r="AW281" s="71"/>
      <c r="AX281" s="71"/>
      <c r="AY281" s="71"/>
      <c r="BN281" s="3"/>
    </row>
    <row r="282" spans="1:66" ht="12.95" customHeight="1">
      <c r="A282" s="1345" t="s">
        <v>1149</v>
      </c>
      <c r="B282" s="1345"/>
      <c r="C282" s="1345"/>
      <c r="D282" s="1345"/>
      <c r="E282" s="1345"/>
      <c r="F282" s="1345"/>
      <c r="G282" s="1345"/>
      <c r="H282" s="1345"/>
      <c r="I282" s="1345"/>
      <c r="J282" s="1345"/>
      <c r="K282" s="1345"/>
      <c r="L282" s="1345"/>
      <c r="M282" s="1345"/>
      <c r="N282" s="1345"/>
      <c r="O282" s="1345"/>
      <c r="P282" s="1345"/>
      <c r="Q282" s="1345"/>
      <c r="R282" s="1345"/>
      <c r="S282" s="1345"/>
      <c r="T282" s="1345"/>
      <c r="U282" s="1345"/>
      <c r="V282" s="1345"/>
      <c r="W282" s="1345"/>
      <c r="X282" s="1345"/>
      <c r="Y282" s="1345"/>
      <c r="Z282" s="1345"/>
      <c r="AA282" s="1345"/>
      <c r="AB282" s="1345"/>
      <c r="AC282" s="1345"/>
      <c r="AD282" s="1345"/>
      <c r="AE282" s="1345"/>
      <c r="AF282" s="1345"/>
      <c r="AG282" s="1345"/>
      <c r="AH282" s="1345"/>
      <c r="AI282" s="1345"/>
      <c r="AJ282" s="1345"/>
      <c r="AK282" s="1345"/>
      <c r="AL282" s="1345"/>
      <c r="AM282" s="1345"/>
      <c r="AN282" s="1345"/>
      <c r="AO282" s="1345"/>
      <c r="AP282" s="1345"/>
      <c r="AQ282" s="1345"/>
      <c r="AR282" s="1345"/>
      <c r="AS282" s="1345"/>
      <c r="AT282" s="1345"/>
      <c r="AU282" s="71"/>
      <c r="AV282" s="71"/>
      <c r="AW282" s="71"/>
      <c r="AX282" s="71"/>
      <c r="AY282" s="71"/>
      <c r="BN282" s="3"/>
    </row>
    <row r="283" spans="1:66" ht="12.95" customHeight="1">
      <c r="A283" s="1345"/>
      <c r="B283" s="1345"/>
      <c r="C283" s="1345"/>
      <c r="D283" s="1345"/>
      <c r="E283" s="1345"/>
      <c r="F283" s="1345"/>
      <c r="G283" s="1345"/>
      <c r="H283" s="1345"/>
      <c r="I283" s="1345"/>
      <c r="J283" s="1345"/>
      <c r="K283" s="1345"/>
      <c r="L283" s="1345"/>
      <c r="M283" s="1345"/>
      <c r="N283" s="1345"/>
      <c r="O283" s="1345"/>
      <c r="P283" s="1345"/>
      <c r="Q283" s="1345"/>
      <c r="R283" s="1345"/>
      <c r="S283" s="1345"/>
      <c r="T283" s="1345"/>
      <c r="U283" s="1345"/>
      <c r="V283" s="1345"/>
      <c r="W283" s="1345"/>
      <c r="X283" s="1345"/>
      <c r="Y283" s="1345"/>
      <c r="Z283" s="1345"/>
      <c r="AA283" s="1345"/>
      <c r="AB283" s="1345"/>
      <c r="AC283" s="1345"/>
      <c r="AD283" s="1345"/>
      <c r="AE283" s="1345"/>
      <c r="AF283" s="1345"/>
      <c r="AG283" s="1345"/>
      <c r="AH283" s="1345"/>
      <c r="AI283" s="1345"/>
      <c r="AJ283" s="1345"/>
      <c r="AK283" s="1345"/>
      <c r="AL283" s="1345"/>
      <c r="AM283" s="1345"/>
      <c r="AN283" s="1345"/>
      <c r="AO283" s="1345"/>
      <c r="AP283" s="1345"/>
      <c r="AQ283" s="1345"/>
      <c r="AR283" s="1345"/>
      <c r="AS283" s="1345"/>
      <c r="AT283" s="1345"/>
      <c r="AU283" s="22"/>
      <c r="AV283" s="22"/>
      <c r="AW283" s="22"/>
      <c r="AX283" s="22"/>
      <c r="AY283" s="22"/>
      <c r="BN283" s="3"/>
    </row>
    <row r="284" spans="1:66" ht="12.95" customHeight="1">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3"/>
      <c r="AL284" s="22"/>
      <c r="AM284" s="22"/>
      <c r="AN284" s="22"/>
      <c r="AO284" s="22"/>
      <c r="AP284" s="22"/>
      <c r="AQ284" s="22"/>
      <c r="AR284" s="22"/>
      <c r="AS284" s="22"/>
      <c r="AT284" s="22"/>
      <c r="BN284" s="3"/>
    </row>
    <row r="285" spans="1:66" ht="12.95" customHeight="1">
      <c r="A285" s="2" t="s">
        <v>916</v>
      </c>
      <c r="C285" s="2" t="s">
        <v>1150</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
    </row>
    <row r="287" spans="1:66" ht="12.95" customHeight="1">
      <c r="B287" s="3" t="s">
        <v>1151</v>
      </c>
      <c r="C287" s="3"/>
      <c r="D287" s="3"/>
      <c r="E287" s="3"/>
      <c r="F287" s="3"/>
      <c r="H287" s="1434" t="str">
        <f>L274</f>
        <v>ABS Properties Inc.</v>
      </c>
      <c r="I287" s="1434"/>
      <c r="J287" s="1434"/>
      <c r="K287" s="1434"/>
      <c r="L287" s="1434"/>
      <c r="M287" s="1434"/>
      <c r="N287" s="1434"/>
      <c r="O287" s="1434"/>
      <c r="P287" s="1434"/>
      <c r="Q287" s="1434"/>
      <c r="R287" s="1434"/>
      <c r="T287" s="3" t="s">
        <v>1152</v>
      </c>
      <c r="V287" s="3"/>
      <c r="W287" s="3"/>
      <c r="X287" s="3"/>
      <c r="Y287" s="3"/>
      <c r="AA287" s="1434" t="s">
        <v>1153</v>
      </c>
      <c r="AB287" s="1434"/>
      <c r="AC287" s="1434"/>
      <c r="AD287" s="1434"/>
      <c r="AE287" s="1434"/>
      <c r="AF287" s="1434"/>
      <c r="AG287" s="1434"/>
      <c r="AH287" s="1434"/>
      <c r="AI287" s="1434"/>
      <c r="AJ287" s="1434"/>
      <c r="AK287" s="1434"/>
      <c r="BN287" s="3"/>
    </row>
    <row r="288" spans="1:66" ht="12.95" customHeight="1">
      <c r="B288" s="3" t="s">
        <v>1154</v>
      </c>
      <c r="C288" s="3"/>
      <c r="D288" s="3"/>
      <c r="E288" s="3"/>
      <c r="F288" s="3"/>
      <c r="H288" s="1450" t="str">
        <f>L275</f>
        <v xml:space="preserve">5500 Hollywood Boulevard </v>
      </c>
      <c r="I288" s="1450"/>
      <c r="J288" s="1450"/>
      <c r="K288" s="1450"/>
      <c r="L288" s="1450"/>
      <c r="M288" s="1450"/>
      <c r="N288" s="1450"/>
      <c r="O288" s="1450"/>
      <c r="P288" s="1450"/>
      <c r="Q288" s="1450"/>
      <c r="R288" s="1450"/>
      <c r="T288" s="3" t="s">
        <v>1154</v>
      </c>
      <c r="V288" s="3"/>
      <c r="W288" s="3"/>
      <c r="X288" s="3"/>
      <c r="Y288" s="3"/>
      <c r="AA288" s="1450" t="s">
        <v>1155</v>
      </c>
      <c r="AB288" s="1450"/>
      <c r="AC288" s="1450"/>
      <c r="AD288" s="1450"/>
      <c r="AE288" s="1450"/>
      <c r="AF288" s="1450"/>
      <c r="AG288" s="1450"/>
      <c r="AH288" s="1450"/>
      <c r="AI288" s="1450"/>
      <c r="AJ288" s="1450"/>
      <c r="AK288" s="1450"/>
      <c r="BN288" s="3"/>
    </row>
    <row r="289" spans="2:66" ht="12.95" customHeight="1">
      <c r="B289" s="3" t="s">
        <v>1156</v>
      </c>
      <c r="C289" s="3"/>
      <c r="D289" s="3"/>
      <c r="E289" s="3"/>
      <c r="F289" s="3"/>
      <c r="H289" s="1450" t="str">
        <f>L276</f>
        <v>Los Angeles</v>
      </c>
      <c r="I289" s="1450"/>
      <c r="J289" s="1450"/>
      <c r="K289" s="1450"/>
      <c r="L289" s="1450"/>
      <c r="M289" s="1450"/>
      <c r="N289" s="1450"/>
      <c r="O289" s="1450"/>
      <c r="P289" s="1450"/>
      <c r="Q289" s="1450"/>
      <c r="R289" s="1450"/>
      <c r="T289" s="3" t="s">
        <v>1157</v>
      </c>
      <c r="V289" s="3"/>
      <c r="W289" s="3"/>
      <c r="X289" s="3"/>
      <c r="Y289" s="3"/>
      <c r="AA289" s="1450" t="s">
        <v>1158</v>
      </c>
      <c r="AB289" s="1450"/>
      <c r="AC289" s="1450"/>
      <c r="AD289" s="1450"/>
      <c r="AE289" s="1450"/>
      <c r="AF289" s="1450"/>
      <c r="AG289" s="1450"/>
      <c r="AH289" s="1450"/>
      <c r="AI289" s="1450"/>
      <c r="AJ289" s="1450"/>
      <c r="AK289" s="1450"/>
      <c r="BN289" s="3"/>
    </row>
    <row r="290" spans="2:66" ht="12.95" customHeight="1">
      <c r="B290" s="3" t="s">
        <v>1108</v>
      </c>
      <c r="C290" s="3"/>
      <c r="D290" s="3"/>
      <c r="E290" s="3"/>
      <c r="F290" s="3"/>
      <c r="H290" s="1450" t="str">
        <f>L277</f>
        <v>Samir Srivastava</v>
      </c>
      <c r="I290" s="1450"/>
      <c r="J290" s="1450"/>
      <c r="K290" s="1450"/>
      <c r="L290" s="1450"/>
      <c r="M290" s="1450"/>
      <c r="N290" s="1450"/>
      <c r="O290" s="1450"/>
      <c r="P290" s="1450"/>
      <c r="Q290" s="1450"/>
      <c r="R290" s="1450"/>
      <c r="T290" s="3" t="s">
        <v>1108</v>
      </c>
      <c r="V290" s="3"/>
      <c r="W290" s="3"/>
      <c r="X290" s="3"/>
      <c r="Y290" s="3"/>
      <c r="AA290" s="1450" t="s">
        <v>1153</v>
      </c>
      <c r="AB290" s="1450"/>
      <c r="AC290" s="1450"/>
      <c r="AD290" s="1450"/>
      <c r="AE290" s="1450"/>
      <c r="AF290" s="1450"/>
      <c r="AG290" s="1450"/>
      <c r="AH290" s="1450"/>
      <c r="AI290" s="1450"/>
      <c r="AJ290" s="1450"/>
      <c r="AK290" s="1450"/>
      <c r="BN290" s="3"/>
    </row>
    <row r="291" spans="2:66" ht="12.95" customHeight="1">
      <c r="B291" s="3" t="s">
        <v>1110</v>
      </c>
      <c r="C291" s="3"/>
      <c r="D291" s="3"/>
      <c r="E291" s="3"/>
      <c r="F291" s="3"/>
      <c r="G291" s="3"/>
      <c r="H291" s="1632" t="str">
        <f>L278</f>
        <v>323 464 7853</v>
      </c>
      <c r="I291" s="1632"/>
      <c r="J291" s="1632"/>
      <c r="K291" s="1632"/>
      <c r="L291" s="1632"/>
      <c r="M291" s="1632"/>
      <c r="N291" s="3" t="s">
        <v>1112</v>
      </c>
      <c r="O291" s="3"/>
      <c r="P291" s="1400"/>
      <c r="Q291" s="1400"/>
      <c r="R291" s="1400"/>
      <c r="S291" s="3"/>
      <c r="T291" s="3" t="s">
        <v>1110</v>
      </c>
      <c r="V291" s="3"/>
      <c r="W291" s="3"/>
      <c r="X291" s="3"/>
      <c r="Y291" s="3"/>
      <c r="AA291" s="1632" t="s">
        <v>1159</v>
      </c>
      <c r="AB291" s="1632"/>
      <c r="AC291" s="1632"/>
      <c r="AD291" s="1632"/>
      <c r="AE291" s="1632"/>
      <c r="AF291" s="1632"/>
      <c r="AG291" s="3" t="s">
        <v>1112</v>
      </c>
      <c r="AH291" s="3"/>
      <c r="AI291" s="1400"/>
      <c r="AJ291" s="1400"/>
      <c r="AK291" s="1400"/>
      <c r="BN291" s="3"/>
    </row>
    <row r="292" spans="2:66" ht="12.95" customHeight="1">
      <c r="B292" s="3" t="s">
        <v>1113</v>
      </c>
      <c r="C292" s="3"/>
      <c r="D292" s="3"/>
      <c r="E292" s="3"/>
      <c r="F292" s="3"/>
      <c r="G292" s="3"/>
      <c r="H292" s="1403" t="str">
        <f>Y278</f>
        <v>323 464 7854</v>
      </c>
      <c r="I292" s="1403"/>
      <c r="J292" s="1403"/>
      <c r="K292" s="1403"/>
      <c r="L292" s="1403"/>
      <c r="M292" s="1403"/>
      <c r="N292" s="3"/>
      <c r="O292" s="3"/>
      <c r="P292" s="85"/>
      <c r="Q292" s="85"/>
      <c r="R292" s="85"/>
      <c r="S292" s="3"/>
      <c r="T292" s="3" t="s">
        <v>1113</v>
      </c>
      <c r="V292" s="3"/>
      <c r="W292" s="3"/>
      <c r="X292" s="3"/>
      <c r="Y292" s="3"/>
      <c r="AA292" s="1403"/>
      <c r="AB292" s="1403"/>
      <c r="AC292" s="1403"/>
      <c r="AD292" s="1403"/>
      <c r="AE292" s="1403"/>
      <c r="AF292" s="1403"/>
      <c r="AG292" s="3"/>
      <c r="AH292" s="3"/>
      <c r="AI292" s="85"/>
      <c r="AJ292" s="85"/>
      <c r="AK292" s="85"/>
      <c r="BN292" s="3"/>
    </row>
    <row r="293" spans="2:66" ht="12.95" customHeight="1">
      <c r="B293" s="3" t="s">
        <v>1160</v>
      </c>
      <c r="C293" s="3"/>
      <c r="D293" s="3"/>
      <c r="E293" s="3"/>
      <c r="F293" s="3"/>
      <c r="G293" s="3"/>
      <c r="H293" s="1450" t="str">
        <f>L279</f>
        <v>samir@absllc.org</v>
      </c>
      <c r="I293" s="1450"/>
      <c r="J293" s="1450"/>
      <c r="K293" s="1450"/>
      <c r="L293" s="1450"/>
      <c r="M293" s="1450"/>
      <c r="N293" s="1434"/>
      <c r="O293" s="1434"/>
      <c r="P293" s="1434"/>
      <c r="Q293" s="1434"/>
      <c r="R293" s="1434"/>
      <c r="S293" s="3"/>
      <c r="T293" s="3" t="s">
        <v>1160</v>
      </c>
      <c r="V293" s="3"/>
      <c r="W293" s="3"/>
      <c r="X293" s="3"/>
      <c r="Y293" s="3"/>
      <c r="AA293" s="1450" t="s">
        <v>1161</v>
      </c>
      <c r="AB293" s="1450"/>
      <c r="AC293" s="1450"/>
      <c r="AD293" s="1450"/>
      <c r="AE293" s="1450"/>
      <c r="AF293" s="1450"/>
      <c r="AG293" s="1434"/>
      <c r="AH293" s="1434"/>
      <c r="AI293" s="1434"/>
      <c r="AJ293" s="1434"/>
      <c r="AK293" s="1434"/>
      <c r="BN293" s="3"/>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
    </row>
    <row r="295" spans="2:66" ht="12.95" customHeight="1">
      <c r="B295" s="3" t="s">
        <v>1162</v>
      </c>
      <c r="C295" s="3"/>
      <c r="D295" s="3"/>
      <c r="E295" s="3"/>
      <c r="F295" s="3"/>
      <c r="H295" s="1434" t="s">
        <v>1163</v>
      </c>
      <c r="I295" s="1434"/>
      <c r="J295" s="1434"/>
      <c r="K295" s="1434"/>
      <c r="L295" s="1434"/>
      <c r="M295" s="1434"/>
      <c r="N295" s="1434"/>
      <c r="O295" s="1434"/>
      <c r="P295" s="1434"/>
      <c r="Q295" s="1434"/>
      <c r="R295" s="1434"/>
      <c r="T295" s="3" t="s">
        <v>1164</v>
      </c>
      <c r="V295" s="3"/>
      <c r="W295" s="3"/>
      <c r="X295" s="3"/>
      <c r="Y295" s="3"/>
      <c r="AA295" s="1434" t="s">
        <v>1165</v>
      </c>
      <c r="AB295" s="1434"/>
      <c r="AC295" s="1434"/>
      <c r="AD295" s="1434"/>
      <c r="AE295" s="1434"/>
      <c r="AF295" s="1434"/>
      <c r="AG295" s="1434"/>
      <c r="AH295" s="1434"/>
      <c r="AI295" s="1434"/>
      <c r="AJ295" s="1434"/>
      <c r="AK295" s="1434"/>
      <c r="BN295" s="3"/>
    </row>
    <row r="296" spans="2:66" ht="12.95" customHeight="1">
      <c r="B296" s="3" t="s">
        <v>1154</v>
      </c>
      <c r="C296" s="3"/>
      <c r="D296" s="3"/>
      <c r="E296" s="3"/>
      <c r="F296" s="3"/>
      <c r="H296" s="1450" t="s">
        <v>1166</v>
      </c>
      <c r="I296" s="1450"/>
      <c r="J296" s="1450"/>
      <c r="K296" s="1450"/>
      <c r="L296" s="1450"/>
      <c r="M296" s="1450"/>
      <c r="N296" s="1450"/>
      <c r="O296" s="1450"/>
      <c r="P296" s="1450"/>
      <c r="Q296" s="1450"/>
      <c r="R296" s="1450"/>
      <c r="T296" s="3" t="s">
        <v>1154</v>
      </c>
      <c r="V296" s="3"/>
      <c r="W296" s="3"/>
      <c r="X296" s="3"/>
      <c r="Y296" s="3"/>
      <c r="AA296" s="1450" t="s">
        <v>1167</v>
      </c>
      <c r="AB296" s="1450"/>
      <c r="AC296" s="1450"/>
      <c r="AD296" s="1450"/>
      <c r="AE296" s="1450"/>
      <c r="AF296" s="1450"/>
      <c r="AG296" s="1450"/>
      <c r="AH296" s="1450"/>
      <c r="AI296" s="1450"/>
      <c r="AJ296" s="1450"/>
      <c r="AK296" s="1450"/>
      <c r="BN296" s="3"/>
    </row>
    <row r="297" spans="2:66" ht="12.95" customHeight="1">
      <c r="B297" s="3" t="s">
        <v>1156</v>
      </c>
      <c r="C297" s="3"/>
      <c r="D297" s="3"/>
      <c r="E297" s="3"/>
      <c r="F297" s="3"/>
      <c r="H297" s="1450" t="s">
        <v>1168</v>
      </c>
      <c r="I297" s="1450"/>
      <c r="J297" s="1450"/>
      <c r="K297" s="1450"/>
      <c r="L297" s="1450"/>
      <c r="M297" s="1450"/>
      <c r="N297" s="1450"/>
      <c r="O297" s="1450"/>
      <c r="P297" s="1450"/>
      <c r="Q297" s="1450"/>
      <c r="R297" s="1450"/>
      <c r="T297" s="3" t="s">
        <v>1157</v>
      </c>
      <c r="V297" s="3"/>
      <c r="W297" s="3"/>
      <c r="X297" s="3"/>
      <c r="Y297" s="3"/>
      <c r="AA297" s="1450" t="s">
        <v>1169</v>
      </c>
      <c r="AB297" s="1450"/>
      <c r="AC297" s="1450"/>
      <c r="AD297" s="1450"/>
      <c r="AE297" s="1450"/>
      <c r="AF297" s="1450"/>
      <c r="AG297" s="1450"/>
      <c r="AH297" s="1450"/>
      <c r="AI297" s="1450"/>
      <c r="AJ297" s="1450"/>
      <c r="AK297" s="1450"/>
      <c r="BN297" s="3"/>
    </row>
    <row r="298" spans="2:66" ht="12.95" customHeight="1">
      <c r="B298" s="3" t="s">
        <v>1108</v>
      </c>
      <c r="C298" s="3"/>
      <c r="D298" s="3"/>
      <c r="E298" s="3"/>
      <c r="F298" s="3"/>
      <c r="H298" s="1450" t="s">
        <v>1170</v>
      </c>
      <c r="I298" s="1450"/>
      <c r="J298" s="1450"/>
      <c r="K298" s="1450"/>
      <c r="L298" s="1450"/>
      <c r="M298" s="1450"/>
      <c r="N298" s="1450"/>
      <c r="O298" s="1450"/>
      <c r="P298" s="1450"/>
      <c r="Q298" s="1450"/>
      <c r="R298" s="1450"/>
      <c r="T298" s="3" t="s">
        <v>1108</v>
      </c>
      <c r="V298" s="3"/>
      <c r="W298" s="3"/>
      <c r="X298" s="3"/>
      <c r="Y298" s="3"/>
      <c r="AA298" s="1450" t="s">
        <v>1171</v>
      </c>
      <c r="AB298" s="1450"/>
      <c r="AC298" s="1450"/>
      <c r="AD298" s="1450"/>
      <c r="AE298" s="1450"/>
      <c r="AF298" s="1450"/>
      <c r="AG298" s="1450"/>
      <c r="AH298" s="1450"/>
      <c r="AI298" s="1450"/>
      <c r="AJ298" s="1450"/>
      <c r="AK298" s="1450"/>
      <c r="BN298" s="3"/>
    </row>
    <row r="299" spans="2:66" ht="12.95" customHeight="1">
      <c r="B299" s="3" t="s">
        <v>1110</v>
      </c>
      <c r="C299" s="3"/>
      <c r="D299" s="3"/>
      <c r="E299" s="3"/>
      <c r="F299" s="3"/>
      <c r="G299" s="3"/>
      <c r="H299" s="1632" t="s">
        <v>1172</v>
      </c>
      <c r="I299" s="1632"/>
      <c r="J299" s="1632"/>
      <c r="K299" s="1632"/>
      <c r="L299" s="1632"/>
      <c r="M299" s="1632"/>
      <c r="N299" s="3" t="s">
        <v>1112</v>
      </c>
      <c r="O299" s="3"/>
      <c r="P299" s="1400"/>
      <c r="Q299" s="1400"/>
      <c r="R299" s="1400"/>
      <c r="S299" s="3"/>
      <c r="T299" s="3" t="s">
        <v>1110</v>
      </c>
      <c r="V299" s="3"/>
      <c r="W299" s="3"/>
      <c r="X299" s="3"/>
      <c r="Y299" s="3"/>
      <c r="AA299" s="1632" t="s">
        <v>1173</v>
      </c>
      <c r="AB299" s="1632"/>
      <c r="AC299" s="1632"/>
      <c r="AD299" s="1632"/>
      <c r="AE299" s="1632"/>
      <c r="AF299" s="1632"/>
      <c r="AG299" s="3" t="s">
        <v>1112</v>
      </c>
      <c r="AH299" s="3"/>
      <c r="AI299" s="1400"/>
      <c r="AJ299" s="1400"/>
      <c r="AK299" s="1400"/>
      <c r="BN299" s="3"/>
    </row>
    <row r="300" spans="2:66" ht="12.95" customHeight="1">
      <c r="B300" s="3" t="s">
        <v>1113</v>
      </c>
      <c r="C300" s="3"/>
      <c r="D300" s="3"/>
      <c r="E300" s="3"/>
      <c r="F300" s="3"/>
      <c r="G300" s="3"/>
      <c r="H300" s="1403"/>
      <c r="I300" s="1403"/>
      <c r="J300" s="1403"/>
      <c r="K300" s="1403"/>
      <c r="L300" s="1403"/>
      <c r="M300" s="1403"/>
      <c r="N300" s="3"/>
      <c r="O300" s="3"/>
      <c r="P300" s="85"/>
      <c r="Q300" s="85"/>
      <c r="R300" s="85"/>
      <c r="S300" s="3"/>
      <c r="T300" s="3" t="s">
        <v>1113</v>
      </c>
      <c r="V300" s="3"/>
      <c r="W300" s="3"/>
      <c r="X300" s="3"/>
      <c r="Y300" s="3"/>
      <c r="AA300" s="1403"/>
      <c r="AB300" s="1403"/>
      <c r="AC300" s="1403"/>
      <c r="AD300" s="1403"/>
      <c r="AE300" s="1403"/>
      <c r="AF300" s="1403"/>
      <c r="AG300" s="3"/>
      <c r="AH300" s="3"/>
      <c r="AI300" s="85"/>
      <c r="AJ300" s="85"/>
      <c r="AK300" s="85"/>
      <c r="BN300" s="3"/>
    </row>
    <row r="301" spans="2:66" ht="12.95" customHeight="1">
      <c r="B301" s="3" t="s">
        <v>1160</v>
      </c>
      <c r="C301" s="3"/>
      <c r="D301" s="3"/>
      <c r="E301" s="3"/>
      <c r="F301" s="3"/>
      <c r="G301" s="3"/>
      <c r="H301" s="1450" t="s">
        <v>1174</v>
      </c>
      <c r="I301" s="1450"/>
      <c r="J301" s="1450"/>
      <c r="K301" s="1450"/>
      <c r="L301" s="1450"/>
      <c r="M301" s="1450"/>
      <c r="N301" s="1434"/>
      <c r="O301" s="1434"/>
      <c r="P301" s="1434"/>
      <c r="Q301" s="1434"/>
      <c r="R301" s="1434"/>
      <c r="S301" s="3"/>
      <c r="T301" s="3" t="s">
        <v>1160</v>
      </c>
      <c r="V301" s="3"/>
      <c r="W301" s="3"/>
      <c r="X301" s="3"/>
      <c r="Y301" s="3"/>
      <c r="AA301" s="1450" t="s">
        <v>1175</v>
      </c>
      <c r="AB301" s="1450"/>
      <c r="AC301" s="1450"/>
      <c r="AD301" s="1450"/>
      <c r="AE301" s="1450"/>
      <c r="AF301" s="1450"/>
      <c r="AG301" s="1434"/>
      <c r="AH301" s="1434"/>
      <c r="AI301" s="1434"/>
      <c r="AJ301" s="1434"/>
      <c r="AK301" s="1434"/>
      <c r="BN301" s="3"/>
    </row>
    <row r="302" spans="2:66" ht="12.95" customHeight="1">
      <c r="BN302" s="3"/>
    </row>
    <row r="303" spans="2:66" ht="12.95" customHeight="1">
      <c r="B303" s="3" t="s">
        <v>1176</v>
      </c>
      <c r="C303" s="3"/>
      <c r="D303" s="3"/>
      <c r="E303" s="3"/>
      <c r="F303" s="3"/>
      <c r="H303" s="1434" t="s">
        <v>1177</v>
      </c>
      <c r="I303" s="1434"/>
      <c r="J303" s="1434"/>
      <c r="K303" s="1434"/>
      <c r="L303" s="1434"/>
      <c r="M303" s="1434"/>
      <c r="N303" s="1434"/>
      <c r="O303" s="1434"/>
      <c r="P303" s="1434"/>
      <c r="Q303" s="1434"/>
      <c r="R303" s="1434"/>
      <c r="T303" s="3" t="s">
        <v>1178</v>
      </c>
      <c r="V303" s="3"/>
      <c r="W303" s="3"/>
      <c r="X303" s="3"/>
      <c r="Y303" s="3"/>
      <c r="AA303" s="1434" t="s">
        <v>1179</v>
      </c>
      <c r="AB303" s="1434"/>
      <c r="AC303" s="1434"/>
      <c r="AD303" s="1434"/>
      <c r="AE303" s="1434"/>
      <c r="AF303" s="1434"/>
      <c r="AG303" s="1434"/>
      <c r="AH303" s="1434"/>
      <c r="AI303" s="1434"/>
      <c r="AJ303" s="1434"/>
      <c r="AK303" s="1434"/>
      <c r="BN303" s="3"/>
    </row>
    <row r="304" spans="2:66" ht="12.95" customHeight="1">
      <c r="B304" s="3" t="s">
        <v>1154</v>
      </c>
      <c r="C304" s="3"/>
      <c r="D304" s="3"/>
      <c r="E304" s="3"/>
      <c r="F304" s="3"/>
      <c r="H304" s="1450" t="s">
        <v>1180</v>
      </c>
      <c r="I304" s="1450"/>
      <c r="J304" s="1450"/>
      <c r="K304" s="1450"/>
      <c r="L304" s="1450"/>
      <c r="M304" s="1450"/>
      <c r="N304" s="1450"/>
      <c r="O304" s="1450"/>
      <c r="P304" s="1450"/>
      <c r="Q304" s="1450"/>
      <c r="R304" s="1450"/>
      <c r="T304" s="3" t="s">
        <v>1154</v>
      </c>
      <c r="V304" s="3"/>
      <c r="W304" s="3"/>
      <c r="X304" s="3"/>
      <c r="Y304" s="3"/>
      <c r="AA304" s="1450" t="s">
        <v>1181</v>
      </c>
      <c r="AB304" s="1450"/>
      <c r="AC304" s="1450"/>
      <c r="AD304" s="1450"/>
      <c r="AE304" s="1450"/>
      <c r="AF304" s="1450"/>
      <c r="AG304" s="1450"/>
      <c r="AH304" s="1450"/>
      <c r="AI304" s="1450"/>
      <c r="AJ304" s="1450"/>
      <c r="AK304" s="1450"/>
      <c r="BN304" s="3"/>
    </row>
    <row r="305" spans="2:66" ht="12.95" customHeight="1">
      <c r="B305" s="3" t="s">
        <v>1156</v>
      </c>
      <c r="C305" s="3"/>
      <c r="D305" s="3"/>
      <c r="E305" s="3"/>
      <c r="F305" s="3"/>
      <c r="H305" s="1450" t="s">
        <v>1182</v>
      </c>
      <c r="I305" s="1450"/>
      <c r="J305" s="1450"/>
      <c r="K305" s="1450"/>
      <c r="L305" s="1450"/>
      <c r="M305" s="1450"/>
      <c r="N305" s="1450"/>
      <c r="O305" s="1450"/>
      <c r="P305" s="1450"/>
      <c r="Q305" s="1450"/>
      <c r="R305" s="1450"/>
      <c r="T305" s="3" t="s">
        <v>1157</v>
      </c>
      <c r="V305" s="3"/>
      <c r="W305" s="3"/>
      <c r="X305" s="3"/>
      <c r="Y305" s="3"/>
      <c r="AA305" s="1450" t="s">
        <v>1183</v>
      </c>
      <c r="AB305" s="1450"/>
      <c r="AC305" s="1450"/>
      <c r="AD305" s="1450"/>
      <c r="AE305" s="1450"/>
      <c r="AF305" s="1450"/>
      <c r="AG305" s="1450"/>
      <c r="AH305" s="1450"/>
      <c r="AI305" s="1450"/>
      <c r="AJ305" s="1450"/>
      <c r="AK305" s="1450"/>
      <c r="BN305" s="3"/>
    </row>
    <row r="306" spans="2:66" ht="12.95" customHeight="1">
      <c r="B306" s="3" t="s">
        <v>1108</v>
      </c>
      <c r="C306" s="3"/>
      <c r="D306" s="3"/>
      <c r="E306" s="3"/>
      <c r="F306" s="3"/>
      <c r="H306" s="1450" t="s">
        <v>1184</v>
      </c>
      <c r="I306" s="1450"/>
      <c r="J306" s="1450"/>
      <c r="K306" s="1450"/>
      <c r="L306" s="1450"/>
      <c r="M306" s="1450"/>
      <c r="N306" s="1450"/>
      <c r="O306" s="1450"/>
      <c r="P306" s="1450"/>
      <c r="Q306" s="1450"/>
      <c r="R306" s="1450"/>
      <c r="T306" s="3" t="s">
        <v>1108</v>
      </c>
      <c r="V306" s="3"/>
      <c r="W306" s="3"/>
      <c r="X306" s="3"/>
      <c r="Y306" s="3"/>
      <c r="AA306" s="1450" t="s">
        <v>1185</v>
      </c>
      <c r="AB306" s="1450"/>
      <c r="AC306" s="1450"/>
      <c r="AD306" s="1450"/>
      <c r="AE306" s="1450"/>
      <c r="AF306" s="1450"/>
      <c r="AG306" s="1450"/>
      <c r="AH306" s="1450"/>
      <c r="AI306" s="1450"/>
      <c r="AJ306" s="1450"/>
      <c r="AK306" s="1450"/>
      <c r="BN306" s="3"/>
    </row>
    <row r="307" spans="2:66" ht="12.95" customHeight="1">
      <c r="B307" s="3" t="s">
        <v>1110</v>
      </c>
      <c r="C307" s="3"/>
      <c r="D307" s="3"/>
      <c r="E307" s="3"/>
      <c r="F307" s="3"/>
      <c r="G307" s="3"/>
      <c r="H307" s="1632" t="s">
        <v>1186</v>
      </c>
      <c r="I307" s="1632"/>
      <c r="J307" s="1632"/>
      <c r="K307" s="1632"/>
      <c r="L307" s="1632"/>
      <c r="M307" s="1632"/>
      <c r="N307" s="3" t="s">
        <v>1112</v>
      </c>
      <c r="O307" s="3"/>
      <c r="P307" s="1400"/>
      <c r="Q307" s="1400"/>
      <c r="R307" s="1400"/>
      <c r="S307" s="3"/>
      <c r="T307" s="3" t="s">
        <v>1110</v>
      </c>
      <c r="V307" s="3"/>
      <c r="W307" s="3"/>
      <c r="X307" s="3"/>
      <c r="Y307" s="3"/>
      <c r="AA307" s="1632" t="s">
        <v>1187</v>
      </c>
      <c r="AB307" s="1632"/>
      <c r="AC307" s="1632"/>
      <c r="AD307" s="1632"/>
      <c r="AE307" s="1632"/>
      <c r="AF307" s="1632"/>
      <c r="AG307" s="3" t="s">
        <v>1112</v>
      </c>
      <c r="AH307" s="3"/>
      <c r="AI307" s="1400"/>
      <c r="AJ307" s="1400"/>
      <c r="AK307" s="1400"/>
      <c r="BN307" s="3"/>
    </row>
    <row r="308" spans="2:66" ht="12.95" customHeight="1">
      <c r="B308" s="3" t="s">
        <v>1113</v>
      </c>
      <c r="C308" s="3"/>
      <c r="D308" s="3"/>
      <c r="E308" s="3"/>
      <c r="F308" s="3"/>
      <c r="G308" s="3"/>
      <c r="H308" s="1403"/>
      <c r="I308" s="1403"/>
      <c r="J308" s="1403"/>
      <c r="K308" s="1403"/>
      <c r="L308" s="1403"/>
      <c r="M308" s="1403"/>
      <c r="N308" s="3"/>
      <c r="O308" s="3"/>
      <c r="P308" s="85"/>
      <c r="Q308" s="85"/>
      <c r="R308" s="85"/>
      <c r="S308" s="3"/>
      <c r="T308" s="3" t="s">
        <v>1113</v>
      </c>
      <c r="V308" s="3"/>
      <c r="W308" s="3"/>
      <c r="X308" s="3"/>
      <c r="Y308" s="3"/>
      <c r="AA308" s="1403"/>
      <c r="AB308" s="1403"/>
      <c r="AC308" s="1403"/>
      <c r="AD308" s="1403"/>
      <c r="AE308" s="1403"/>
      <c r="AF308" s="1403"/>
      <c r="AG308" s="3"/>
      <c r="AH308" s="3"/>
      <c r="AI308" s="85"/>
      <c r="AJ308" s="85"/>
      <c r="AK308" s="85"/>
      <c r="BN308" s="3"/>
    </row>
    <row r="309" spans="2:66" ht="12.95" customHeight="1">
      <c r="B309" s="3" t="s">
        <v>1160</v>
      </c>
      <c r="C309" s="3"/>
      <c r="D309" s="3"/>
      <c r="E309" s="3"/>
      <c r="F309" s="3"/>
      <c r="G309" s="3"/>
      <c r="H309" s="1450" t="s">
        <v>1188</v>
      </c>
      <c r="I309" s="1450"/>
      <c r="J309" s="1450"/>
      <c r="K309" s="1450"/>
      <c r="L309" s="1450"/>
      <c r="M309" s="1450"/>
      <c r="N309" s="1434"/>
      <c r="O309" s="1434"/>
      <c r="P309" s="1434"/>
      <c r="Q309" s="1434"/>
      <c r="R309" s="1434"/>
      <c r="S309" s="3"/>
      <c r="T309" s="3" t="s">
        <v>1160</v>
      </c>
      <c r="V309" s="3"/>
      <c r="W309" s="3"/>
      <c r="X309" s="3"/>
      <c r="Y309" s="3"/>
      <c r="AA309" s="1450" t="s">
        <v>1189</v>
      </c>
      <c r="AB309" s="1450"/>
      <c r="AC309" s="1450"/>
      <c r="AD309" s="1450"/>
      <c r="AE309" s="1450"/>
      <c r="AF309" s="1450"/>
      <c r="AG309" s="1434"/>
      <c r="AH309" s="1434"/>
      <c r="AI309" s="1434"/>
      <c r="AJ309" s="1434"/>
      <c r="AK309" s="1434"/>
      <c r="BN309" s="3"/>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
    </row>
    <row r="311" spans="2:66" ht="12.95" customHeight="1">
      <c r="B311" s="3" t="s">
        <v>1190</v>
      </c>
      <c r="C311" s="3"/>
      <c r="D311" s="3"/>
      <c r="E311" s="3"/>
      <c r="F311" s="3"/>
      <c r="H311" s="1434" t="str">
        <f>H303</f>
        <v xml:space="preserve">Novogradac </v>
      </c>
      <c r="I311" s="1434"/>
      <c r="J311" s="1434"/>
      <c r="K311" s="1434"/>
      <c r="L311" s="1434"/>
      <c r="M311" s="1434"/>
      <c r="N311" s="1434"/>
      <c r="O311" s="1434"/>
      <c r="P311" s="1434"/>
      <c r="Q311" s="1434"/>
      <c r="R311" s="1434"/>
      <c r="S311" s="3"/>
      <c r="T311" s="3" t="s">
        <v>1191</v>
      </c>
      <c r="V311" s="3"/>
      <c r="W311" s="3"/>
      <c r="X311" s="3"/>
      <c r="Y311" s="3"/>
      <c r="AA311" s="1434" t="s">
        <v>1192</v>
      </c>
      <c r="AB311" s="1434"/>
      <c r="AC311" s="1434"/>
      <c r="AD311" s="1434"/>
      <c r="AE311" s="1434"/>
      <c r="AF311" s="1434"/>
      <c r="AG311" s="1434"/>
      <c r="AH311" s="1434"/>
      <c r="AI311" s="1434"/>
      <c r="AJ311" s="1434"/>
      <c r="AK311" s="1434"/>
      <c r="BN311" s="3"/>
    </row>
    <row r="312" spans="2:66" ht="12.95" customHeight="1">
      <c r="B312" s="3" t="s">
        <v>1154</v>
      </c>
      <c r="C312" s="3"/>
      <c r="D312" s="3"/>
      <c r="E312" s="3"/>
      <c r="F312" s="3"/>
      <c r="H312" s="1450" t="s">
        <v>1193</v>
      </c>
      <c r="I312" s="1450"/>
      <c r="J312" s="1450"/>
      <c r="K312" s="1450"/>
      <c r="L312" s="1450"/>
      <c r="M312" s="1450"/>
      <c r="N312" s="1450"/>
      <c r="O312" s="1450"/>
      <c r="P312" s="1450"/>
      <c r="Q312" s="1450"/>
      <c r="R312" s="1450"/>
      <c r="S312" s="3"/>
      <c r="T312" s="3" t="s">
        <v>1154</v>
      </c>
      <c r="V312" s="3"/>
      <c r="W312" s="3"/>
      <c r="X312" s="3"/>
      <c r="Y312" s="3"/>
      <c r="AA312" s="1450" t="s">
        <v>1194</v>
      </c>
      <c r="AB312" s="1450"/>
      <c r="AC312" s="1450"/>
      <c r="AD312" s="1450"/>
      <c r="AE312" s="1450"/>
      <c r="AF312" s="1450"/>
      <c r="AG312" s="1450"/>
      <c r="AH312" s="1450"/>
      <c r="AI312" s="1450"/>
      <c r="AJ312" s="1450"/>
      <c r="AK312" s="1450"/>
      <c r="BN312" s="3"/>
    </row>
    <row r="313" spans="2:66" ht="12.95" customHeight="1">
      <c r="B313" s="3" t="s">
        <v>1156</v>
      </c>
      <c r="C313" s="3"/>
      <c r="D313" s="3"/>
      <c r="E313" s="3"/>
      <c r="F313" s="3"/>
      <c r="H313" s="1450" t="s">
        <v>1195</v>
      </c>
      <c r="I313" s="1450"/>
      <c r="J313" s="1450"/>
      <c r="K313" s="1450"/>
      <c r="L313" s="1450"/>
      <c r="M313" s="1450"/>
      <c r="N313" s="1450"/>
      <c r="O313" s="1450"/>
      <c r="P313" s="1450"/>
      <c r="Q313" s="1450"/>
      <c r="R313" s="1450"/>
      <c r="S313" s="3"/>
      <c r="T313" s="3" t="s">
        <v>1157</v>
      </c>
      <c r="V313" s="3"/>
      <c r="W313" s="3"/>
      <c r="X313" s="3"/>
      <c r="Y313" s="3"/>
      <c r="AA313" s="1450" t="s">
        <v>1196</v>
      </c>
      <c r="AB313" s="1450"/>
      <c r="AC313" s="1450"/>
      <c r="AD313" s="1450"/>
      <c r="AE313" s="1450"/>
      <c r="AF313" s="1450"/>
      <c r="AG313" s="1450"/>
      <c r="AH313" s="1450"/>
      <c r="AI313" s="1450"/>
      <c r="AJ313" s="1450"/>
      <c r="AK313" s="1450"/>
      <c r="BN313" s="3"/>
    </row>
    <row r="314" spans="2:66" ht="12.95" customHeight="1">
      <c r="B314" s="3" t="s">
        <v>1108</v>
      </c>
      <c r="C314" s="3"/>
      <c r="D314" s="3"/>
      <c r="E314" s="3"/>
      <c r="F314" s="3"/>
      <c r="H314" s="1450" t="s">
        <v>1197</v>
      </c>
      <c r="I314" s="1450"/>
      <c r="J314" s="1450"/>
      <c r="K314" s="1450"/>
      <c r="L314" s="1450"/>
      <c r="M314" s="1450"/>
      <c r="N314" s="1450"/>
      <c r="O314" s="1450"/>
      <c r="P314" s="1450"/>
      <c r="Q314" s="1450"/>
      <c r="R314" s="1450"/>
      <c r="S314" s="3"/>
      <c r="T314" s="3" t="s">
        <v>1108</v>
      </c>
      <c r="V314" s="3"/>
      <c r="W314" s="3"/>
      <c r="X314" s="3"/>
      <c r="Y314" s="3"/>
      <c r="AA314" s="1450" t="s">
        <v>1198</v>
      </c>
      <c r="AB314" s="1450"/>
      <c r="AC314" s="1450"/>
      <c r="AD314" s="1450"/>
      <c r="AE314" s="1450"/>
      <c r="AF314" s="1450"/>
      <c r="AG314" s="1450"/>
      <c r="AH314" s="1450"/>
      <c r="AI314" s="1450"/>
      <c r="AJ314" s="1450"/>
      <c r="AK314" s="1450"/>
      <c r="BN314" s="3"/>
    </row>
    <row r="315" spans="2:66" ht="12.95" customHeight="1">
      <c r="B315" s="3" t="s">
        <v>1110</v>
      </c>
      <c r="C315" s="3"/>
      <c r="D315" s="3"/>
      <c r="E315" s="3"/>
      <c r="F315" s="3"/>
      <c r="G315" s="3"/>
      <c r="H315" s="1632" t="s">
        <v>1199</v>
      </c>
      <c r="I315" s="1632"/>
      <c r="J315" s="1632"/>
      <c r="K315" s="1632"/>
      <c r="L315" s="1632"/>
      <c r="M315" s="1632"/>
      <c r="N315" s="3" t="s">
        <v>1112</v>
      </c>
      <c r="O315" s="3"/>
      <c r="P315" s="1400"/>
      <c r="Q315" s="1400"/>
      <c r="R315" s="1400"/>
      <c r="S315" s="3"/>
      <c r="T315" s="3" t="s">
        <v>1110</v>
      </c>
      <c r="V315" s="3"/>
      <c r="W315" s="3"/>
      <c r="X315" s="3"/>
      <c r="Y315" s="3"/>
      <c r="AA315" s="1632" t="s">
        <v>1200</v>
      </c>
      <c r="AB315" s="1632"/>
      <c r="AC315" s="1632"/>
      <c r="AD315" s="1632"/>
      <c r="AE315" s="1632"/>
      <c r="AF315" s="1632"/>
      <c r="AG315" s="3" t="s">
        <v>1112</v>
      </c>
      <c r="AH315" s="3"/>
      <c r="AI315" s="1400"/>
      <c r="AJ315" s="1400"/>
      <c r="AK315" s="1400"/>
      <c r="BN315" s="3"/>
    </row>
    <row r="316" spans="2:66" ht="12.95" customHeight="1">
      <c r="B316" s="3" t="s">
        <v>1113</v>
      </c>
      <c r="C316" s="3"/>
      <c r="D316" s="3"/>
      <c r="E316" s="3"/>
      <c r="F316" s="3"/>
      <c r="G316" s="3"/>
      <c r="H316" s="1403"/>
      <c r="I316" s="1403"/>
      <c r="J316" s="1403"/>
      <c r="K316" s="1403"/>
      <c r="L316" s="1403"/>
      <c r="M316" s="1403"/>
      <c r="N316" s="3"/>
      <c r="O316" s="3"/>
      <c r="P316" s="85"/>
      <c r="Q316" s="85"/>
      <c r="R316" s="85"/>
      <c r="S316" s="3"/>
      <c r="T316" s="3" t="s">
        <v>1113</v>
      </c>
      <c r="V316" s="3"/>
      <c r="W316" s="3"/>
      <c r="X316" s="3"/>
      <c r="Y316" s="3"/>
      <c r="AA316" s="1403"/>
      <c r="AB316" s="1403"/>
      <c r="AC316" s="1403"/>
      <c r="AD316" s="1403"/>
      <c r="AE316" s="1403"/>
      <c r="AF316" s="1403"/>
      <c r="AG316" s="3"/>
      <c r="AH316" s="3"/>
      <c r="AI316" s="85"/>
      <c r="AJ316" s="85"/>
      <c r="AK316" s="85"/>
      <c r="BN316" s="3"/>
    </row>
    <row r="317" spans="2:66" ht="12.95" customHeight="1">
      <c r="B317" s="3" t="s">
        <v>1160</v>
      </c>
      <c r="C317" s="3"/>
      <c r="D317" s="3"/>
      <c r="E317" s="3"/>
      <c r="F317" s="3"/>
      <c r="G317" s="3"/>
      <c r="H317" s="1450" t="s">
        <v>1201</v>
      </c>
      <c r="I317" s="1450"/>
      <c r="J317" s="1450"/>
      <c r="K317" s="1450"/>
      <c r="L317" s="1450"/>
      <c r="M317" s="1450"/>
      <c r="N317" s="1434"/>
      <c r="O317" s="1434"/>
      <c r="P317" s="1434"/>
      <c r="Q317" s="1434"/>
      <c r="R317" s="1434"/>
      <c r="S317" s="3"/>
      <c r="T317" s="3" t="s">
        <v>1160</v>
      </c>
      <c r="V317" s="3"/>
      <c r="W317" s="3"/>
      <c r="X317" s="3"/>
      <c r="Y317" s="3"/>
      <c r="AA317" s="1368" t="s">
        <v>1202</v>
      </c>
      <c r="AB317" s="1450"/>
      <c r="AC317" s="1450"/>
      <c r="AD317" s="1450"/>
      <c r="AE317" s="1450"/>
      <c r="AF317" s="1450"/>
      <c r="AG317" s="1434"/>
      <c r="AH317" s="1434"/>
      <c r="AI317" s="1434"/>
      <c r="AJ317" s="1434"/>
      <c r="AK317" s="1434"/>
      <c r="BN317" s="3"/>
    </row>
    <row r="318" spans="2:66" ht="12.95" customHeight="1">
      <c r="BN318" s="3"/>
    </row>
    <row r="319" spans="2:66" ht="12.95" customHeight="1">
      <c r="B319" s="3" t="s">
        <v>1203</v>
      </c>
      <c r="C319" s="3"/>
      <c r="D319" s="3"/>
      <c r="E319" s="3"/>
      <c r="F319" s="3"/>
      <c r="H319" s="1434" t="s">
        <v>1204</v>
      </c>
      <c r="I319" s="1434"/>
      <c r="J319" s="1434"/>
      <c r="K319" s="1434"/>
      <c r="L319" s="1434"/>
      <c r="M319" s="1434"/>
      <c r="N319" s="1434"/>
      <c r="O319" s="1434"/>
      <c r="P319" s="1434"/>
      <c r="Q319" s="1434"/>
      <c r="R319" s="1434"/>
      <c r="T319" s="3" t="s">
        <v>1205</v>
      </c>
      <c r="V319" s="3"/>
      <c r="W319" s="3"/>
      <c r="X319" s="3"/>
      <c r="Y319" s="3"/>
      <c r="AA319" s="1434" t="s">
        <v>1206</v>
      </c>
      <c r="AB319" s="1434"/>
      <c r="AC319" s="1434"/>
      <c r="AD319" s="1434"/>
      <c r="AE319" s="1434"/>
      <c r="AF319" s="1434"/>
      <c r="AG319" s="1434"/>
      <c r="AH319" s="1434"/>
      <c r="AI319" s="1434"/>
      <c r="AJ319" s="1434"/>
      <c r="AK319" s="1434"/>
      <c r="BN319" s="3"/>
    </row>
    <row r="320" spans="2:66" ht="12.95" customHeight="1">
      <c r="B320" s="3" t="s">
        <v>1154</v>
      </c>
      <c r="C320" s="3"/>
      <c r="D320" s="3"/>
      <c r="E320" s="3"/>
      <c r="F320" s="3"/>
      <c r="H320" s="1450" t="s">
        <v>1207</v>
      </c>
      <c r="I320" s="1450"/>
      <c r="J320" s="1450"/>
      <c r="K320" s="1450"/>
      <c r="L320" s="1450"/>
      <c r="M320" s="1450"/>
      <c r="N320" s="1450"/>
      <c r="O320" s="1450"/>
      <c r="P320" s="1450"/>
      <c r="Q320" s="1450"/>
      <c r="R320" s="1450"/>
      <c r="T320" s="3" t="s">
        <v>1154</v>
      </c>
      <c r="V320" s="3"/>
      <c r="W320" s="3"/>
      <c r="X320" s="3"/>
      <c r="Y320" s="3"/>
      <c r="AA320" s="1450" t="str">
        <f>H312</f>
        <v>211 East Ocean Blvd, Suite 600</v>
      </c>
      <c r="AB320" s="1450"/>
      <c r="AC320" s="1450"/>
      <c r="AD320" s="1450"/>
      <c r="AE320" s="1450"/>
      <c r="AF320" s="1450"/>
      <c r="AG320" s="1450"/>
      <c r="AH320" s="1450"/>
      <c r="AI320" s="1450"/>
      <c r="AJ320" s="1450"/>
      <c r="AK320" s="1450"/>
      <c r="BN320" s="3"/>
    </row>
    <row r="321" spans="2:66" ht="12.95" customHeight="1">
      <c r="B321" s="3" t="s">
        <v>1156</v>
      </c>
      <c r="C321" s="3"/>
      <c r="D321" s="3"/>
      <c r="E321" s="3"/>
      <c r="F321" s="3"/>
      <c r="H321" s="1450" t="s">
        <v>1208</v>
      </c>
      <c r="I321" s="1450"/>
      <c r="J321" s="1450"/>
      <c r="K321" s="1450"/>
      <c r="L321" s="1450"/>
      <c r="M321" s="1450"/>
      <c r="N321" s="1450"/>
      <c r="O321" s="1450"/>
      <c r="P321" s="1450"/>
      <c r="Q321" s="1450"/>
      <c r="R321" s="1450"/>
      <c r="T321" s="3" t="s">
        <v>1157</v>
      </c>
      <c r="V321" s="3"/>
      <c r="W321" s="3"/>
      <c r="X321" s="3"/>
      <c r="Y321" s="3"/>
      <c r="AA321" s="1450" t="str">
        <f>H313</f>
        <v>Long Beach, CA 90802</v>
      </c>
      <c r="AB321" s="1450"/>
      <c r="AC321" s="1450"/>
      <c r="AD321" s="1450"/>
      <c r="AE321" s="1450"/>
      <c r="AF321" s="1450"/>
      <c r="AG321" s="1450"/>
      <c r="AH321" s="1450"/>
      <c r="AI321" s="1450"/>
      <c r="AJ321" s="1450"/>
      <c r="AK321" s="1450"/>
      <c r="BN321" s="3"/>
    </row>
    <row r="322" spans="2:66" ht="12.95" customHeight="1">
      <c r="B322" s="3" t="s">
        <v>1108</v>
      </c>
      <c r="C322" s="3"/>
      <c r="D322" s="3"/>
      <c r="E322" s="3"/>
      <c r="F322" s="3"/>
      <c r="H322" s="1450" t="s">
        <v>1209</v>
      </c>
      <c r="I322" s="1450"/>
      <c r="J322" s="1450"/>
      <c r="K322" s="1450"/>
      <c r="L322" s="1450"/>
      <c r="M322" s="1450"/>
      <c r="N322" s="1450"/>
      <c r="O322" s="1450"/>
      <c r="P322" s="1450"/>
      <c r="Q322" s="1450"/>
      <c r="R322" s="1450"/>
      <c r="T322" s="3" t="s">
        <v>1108</v>
      </c>
      <c r="V322" s="3"/>
      <c r="W322" s="3"/>
      <c r="X322" s="3"/>
      <c r="Y322" s="3"/>
      <c r="AA322" s="1450" t="s">
        <v>1210</v>
      </c>
      <c r="AB322" s="1450"/>
      <c r="AC322" s="1450"/>
      <c r="AD322" s="1450"/>
      <c r="AE322" s="1450"/>
      <c r="AF322" s="1450"/>
      <c r="AG322" s="1450"/>
      <c r="AH322" s="1450"/>
      <c r="AI322" s="1450"/>
      <c r="AJ322" s="1450"/>
      <c r="AK322" s="1450"/>
      <c r="BN322" s="3"/>
    </row>
    <row r="323" spans="2:66" ht="12.95" customHeight="1">
      <c r="B323" s="3" t="s">
        <v>1110</v>
      </c>
      <c r="C323" s="3"/>
      <c r="D323" s="3"/>
      <c r="E323" s="3"/>
      <c r="F323" s="3"/>
      <c r="G323" s="3"/>
      <c r="H323" s="1632" t="s">
        <v>1211</v>
      </c>
      <c r="I323" s="1632"/>
      <c r="J323" s="1632"/>
      <c r="K323" s="1632"/>
      <c r="L323" s="1632"/>
      <c r="M323" s="1632"/>
      <c r="N323" s="3" t="s">
        <v>1112</v>
      </c>
      <c r="O323" s="3"/>
      <c r="P323" s="1400"/>
      <c r="Q323" s="1400"/>
      <c r="R323" s="1400"/>
      <c r="S323" s="3"/>
      <c r="T323" s="3" t="s">
        <v>1110</v>
      </c>
      <c r="V323" s="3"/>
      <c r="W323" s="3"/>
      <c r="X323" s="3"/>
      <c r="Y323" s="3"/>
      <c r="AA323" s="1632" t="s">
        <v>1212</v>
      </c>
      <c r="AB323" s="1632"/>
      <c r="AC323" s="1632"/>
      <c r="AD323" s="1632"/>
      <c r="AE323" s="1632"/>
      <c r="AF323" s="1632"/>
      <c r="AG323" s="3" t="s">
        <v>1112</v>
      </c>
      <c r="AH323" s="3"/>
      <c r="AI323" s="1400"/>
      <c r="AJ323" s="1400"/>
      <c r="AK323" s="1400"/>
    </row>
    <row r="324" spans="2:66" ht="12.95" customHeight="1">
      <c r="B324" s="3" t="s">
        <v>1113</v>
      </c>
      <c r="C324" s="3"/>
      <c r="D324" s="3"/>
      <c r="E324" s="3"/>
      <c r="F324" s="3"/>
      <c r="G324" s="3"/>
      <c r="H324" s="1403"/>
      <c r="I324" s="1403"/>
      <c r="J324" s="1403"/>
      <c r="K324" s="1403"/>
      <c r="L324" s="1403"/>
      <c r="M324" s="1403"/>
      <c r="N324" s="3"/>
      <c r="O324" s="3"/>
      <c r="P324" s="85"/>
      <c r="Q324" s="85"/>
      <c r="R324" s="85"/>
      <c r="S324" s="3"/>
      <c r="T324" s="3" t="s">
        <v>1113</v>
      </c>
      <c r="V324" s="3"/>
      <c r="W324" s="3"/>
      <c r="X324" s="3"/>
      <c r="Y324" s="3"/>
      <c r="AA324" s="1403"/>
      <c r="AB324" s="1403"/>
      <c r="AC324" s="1403"/>
      <c r="AD324" s="1403"/>
      <c r="AE324" s="1403"/>
      <c r="AF324" s="1403"/>
      <c r="AG324" s="3"/>
      <c r="AH324" s="3"/>
      <c r="AI324" s="85"/>
      <c r="AJ324" s="85"/>
      <c r="AK324" s="85"/>
    </row>
    <row r="325" spans="2:66" ht="12.95" customHeight="1">
      <c r="B325" s="3" t="s">
        <v>1160</v>
      </c>
      <c r="C325" s="3"/>
      <c r="D325" s="3"/>
      <c r="E325" s="3"/>
      <c r="F325" s="3"/>
      <c r="G325" s="3"/>
      <c r="H325" s="1450" t="s">
        <v>1213</v>
      </c>
      <c r="I325" s="1450"/>
      <c r="J325" s="1450"/>
      <c r="K325" s="1450"/>
      <c r="L325" s="1450"/>
      <c r="M325" s="1450"/>
      <c r="N325" s="1434"/>
      <c r="O325" s="1434"/>
      <c r="P325" s="1434"/>
      <c r="Q325" s="1434"/>
      <c r="R325" s="1434"/>
      <c r="S325" s="3"/>
      <c r="T325" s="3" t="s">
        <v>1160</v>
      </c>
      <c r="V325" s="3"/>
      <c r="W325" s="3"/>
      <c r="X325" s="3"/>
      <c r="Y325" s="3"/>
      <c r="AA325" s="1450" t="s">
        <v>1214</v>
      </c>
      <c r="AB325" s="1450"/>
      <c r="AC325" s="1450"/>
      <c r="AD325" s="1450"/>
      <c r="AE325" s="1450"/>
      <c r="AF325" s="1450"/>
      <c r="AG325" s="1434"/>
      <c r="AH325" s="1434"/>
      <c r="AI325" s="1434"/>
      <c r="AJ325" s="1434"/>
      <c r="AK325" s="1434"/>
    </row>
    <row r="326" spans="2:66" ht="12.95" customHeight="1">
      <c r="B326" s="3"/>
      <c r="C326" s="3"/>
      <c r="D326" s="3"/>
      <c r="E326" s="3"/>
      <c r="F326" s="3"/>
      <c r="G326" s="3"/>
      <c r="P326" s="1160"/>
      <c r="Q326" s="1160"/>
      <c r="R326" s="1160"/>
      <c r="S326" s="1160"/>
      <c r="T326" s="1160"/>
      <c r="U326" s="1160"/>
      <c r="V326" s="3"/>
      <c r="W326" s="3"/>
      <c r="X326" s="85"/>
      <c r="Y326" s="85"/>
      <c r="Z326" s="85"/>
    </row>
    <row r="327" spans="2:66" ht="12.95" customHeight="1">
      <c r="B327" s="3" t="s">
        <v>1215</v>
      </c>
      <c r="C327" s="3"/>
      <c r="D327" s="3"/>
      <c r="E327" s="3"/>
      <c r="F327" s="3"/>
      <c r="H327" s="1434" t="s">
        <v>1216</v>
      </c>
      <c r="I327" s="1434"/>
      <c r="J327" s="1434"/>
      <c r="K327" s="1434"/>
      <c r="L327" s="1434"/>
      <c r="M327" s="1434"/>
      <c r="N327" s="1434"/>
      <c r="O327" s="1434"/>
      <c r="P327" s="1434"/>
      <c r="Q327" s="1434"/>
      <c r="R327" s="1434"/>
      <c r="T327" s="3" t="s">
        <v>1217</v>
      </c>
      <c r="V327" s="3"/>
      <c r="W327" s="3"/>
      <c r="X327" s="3"/>
      <c r="Y327" s="3"/>
      <c r="AA327" s="1434" t="s">
        <v>1218</v>
      </c>
      <c r="AB327" s="1434"/>
      <c r="AC327" s="1434"/>
      <c r="AD327" s="1434"/>
      <c r="AE327" s="1434"/>
      <c r="AF327" s="1434"/>
      <c r="AG327" s="1434"/>
      <c r="AH327" s="1434"/>
      <c r="AI327" s="1434"/>
      <c r="AJ327" s="1434"/>
      <c r="AK327" s="1434"/>
    </row>
    <row r="328" spans="2:66" ht="12.95" customHeight="1">
      <c r="B328" s="3" t="s">
        <v>1154</v>
      </c>
      <c r="C328" s="3"/>
      <c r="D328" s="3"/>
      <c r="E328" s="3"/>
      <c r="F328" s="3"/>
      <c r="H328" s="1450" t="s">
        <v>1219</v>
      </c>
      <c r="I328" s="1450"/>
      <c r="J328" s="1450"/>
      <c r="K328" s="1450"/>
      <c r="L328" s="1450"/>
      <c r="M328" s="1450"/>
      <c r="N328" s="1450"/>
      <c r="O328" s="1450"/>
      <c r="P328" s="1450"/>
      <c r="Q328" s="1450"/>
      <c r="R328" s="1450"/>
      <c r="T328" s="3" t="s">
        <v>1154</v>
      </c>
      <c r="V328" s="3"/>
      <c r="W328" s="3"/>
      <c r="X328" s="3"/>
      <c r="Y328" s="3"/>
      <c r="AA328" s="1450" t="s">
        <v>1220</v>
      </c>
      <c r="AB328" s="1450"/>
      <c r="AC328" s="1450"/>
      <c r="AD328" s="1450"/>
      <c r="AE328" s="1450"/>
      <c r="AF328" s="1450"/>
      <c r="AG328" s="1450"/>
      <c r="AH328" s="1450"/>
      <c r="AI328" s="1450"/>
      <c r="AJ328" s="1450"/>
      <c r="AK328" s="1450"/>
    </row>
    <row r="329" spans="2:66" ht="12.95" customHeight="1">
      <c r="B329" s="3" t="s">
        <v>1156</v>
      </c>
      <c r="C329" s="3"/>
      <c r="D329" s="3"/>
      <c r="E329" s="3"/>
      <c r="F329" s="3"/>
      <c r="H329" s="1450" t="s">
        <v>1221</v>
      </c>
      <c r="I329" s="1450"/>
      <c r="J329" s="1450"/>
      <c r="K329" s="1450"/>
      <c r="L329" s="1450"/>
      <c r="M329" s="1450"/>
      <c r="N329" s="1450"/>
      <c r="O329" s="1450"/>
      <c r="P329" s="1450"/>
      <c r="Q329" s="1450"/>
      <c r="R329" s="1450"/>
      <c r="T329" s="3" t="s">
        <v>1157</v>
      </c>
      <c r="V329" s="3"/>
      <c r="W329" s="3"/>
      <c r="X329" s="3"/>
      <c r="Y329" s="3"/>
      <c r="AA329" s="1450" t="s">
        <v>1222</v>
      </c>
      <c r="AB329" s="1450"/>
      <c r="AC329" s="1450"/>
      <c r="AD329" s="1450"/>
      <c r="AE329" s="1450"/>
      <c r="AF329" s="1450"/>
      <c r="AG329" s="1450"/>
      <c r="AH329" s="1450"/>
      <c r="AI329" s="1450"/>
      <c r="AJ329" s="1450"/>
      <c r="AK329" s="1450"/>
    </row>
    <row r="330" spans="2:66" ht="12.95" customHeight="1">
      <c r="B330" s="3" t="s">
        <v>1108</v>
      </c>
      <c r="C330" s="3"/>
      <c r="D330" s="3"/>
      <c r="E330" s="3"/>
      <c r="F330" s="3"/>
      <c r="H330" s="1450" t="s">
        <v>1223</v>
      </c>
      <c r="I330" s="1450"/>
      <c r="J330" s="1450"/>
      <c r="K330" s="1450"/>
      <c r="L330" s="1450"/>
      <c r="M330" s="1450"/>
      <c r="N330" s="1450"/>
      <c r="O330" s="1450"/>
      <c r="P330" s="1450"/>
      <c r="Q330" s="1450"/>
      <c r="R330" s="1450"/>
      <c r="T330" s="3" t="s">
        <v>1108</v>
      </c>
      <c r="V330" s="3"/>
      <c r="W330" s="3"/>
      <c r="X330" s="3"/>
      <c r="Y330" s="3"/>
      <c r="AA330" s="1450" t="s">
        <v>1224</v>
      </c>
      <c r="AB330" s="1450"/>
      <c r="AC330" s="1450"/>
      <c r="AD330" s="1450"/>
      <c r="AE330" s="1450"/>
      <c r="AF330" s="1450"/>
      <c r="AG330" s="1450"/>
      <c r="AH330" s="1450"/>
      <c r="AI330" s="1450"/>
      <c r="AJ330" s="1450"/>
      <c r="AK330" s="1450"/>
    </row>
    <row r="331" spans="2:66" ht="12.95" customHeight="1">
      <c r="B331" s="3" t="s">
        <v>1110</v>
      </c>
      <c r="C331" s="3"/>
      <c r="D331" s="3"/>
      <c r="E331" s="3"/>
      <c r="F331" s="3"/>
      <c r="G331" s="3"/>
      <c r="H331" s="1632" t="s">
        <v>1225</v>
      </c>
      <c r="I331" s="1632"/>
      <c r="J331" s="1632"/>
      <c r="K331" s="1632"/>
      <c r="L331" s="1632"/>
      <c r="M331" s="1632"/>
      <c r="N331" s="3" t="s">
        <v>1112</v>
      </c>
      <c r="O331" s="3"/>
      <c r="P331" s="1400"/>
      <c r="Q331" s="1400"/>
      <c r="R331" s="1400"/>
      <c r="S331" s="3"/>
      <c r="T331" s="3" t="s">
        <v>1110</v>
      </c>
      <c r="V331" s="3"/>
      <c r="W331" s="3"/>
      <c r="X331" s="3"/>
      <c r="Y331" s="3"/>
      <c r="AA331" s="1632" t="s">
        <v>1226</v>
      </c>
      <c r="AB331" s="1632"/>
      <c r="AC331" s="1632"/>
      <c r="AD331" s="1632"/>
      <c r="AE331" s="1632"/>
      <c r="AF331" s="1632"/>
      <c r="AG331" s="3" t="s">
        <v>1112</v>
      </c>
      <c r="AH331" s="3"/>
      <c r="AI331" s="1400"/>
      <c r="AJ331" s="1400"/>
      <c r="AK331" s="1400"/>
    </row>
    <row r="332" spans="2:66" ht="12.95" customHeight="1">
      <c r="B332" s="3" t="s">
        <v>1113</v>
      </c>
      <c r="C332" s="3"/>
      <c r="D332" s="3"/>
      <c r="E332" s="3"/>
      <c r="F332" s="3"/>
      <c r="G332" s="3"/>
      <c r="H332" s="1403"/>
      <c r="I332" s="1403"/>
      <c r="J332" s="1403"/>
      <c r="K332" s="1403"/>
      <c r="L332" s="1403"/>
      <c r="M332" s="1403"/>
      <c r="N332" s="3"/>
      <c r="O332" s="3"/>
      <c r="P332" s="85"/>
      <c r="Q332" s="85"/>
      <c r="R332" s="85"/>
      <c r="S332" s="3"/>
      <c r="T332" s="3" t="s">
        <v>1113</v>
      </c>
      <c r="V332" s="3"/>
      <c r="W332" s="3"/>
      <c r="X332" s="3"/>
      <c r="Y332" s="3"/>
      <c r="AA332" s="1403"/>
      <c r="AB332" s="1403"/>
      <c r="AC332" s="1403"/>
      <c r="AD332" s="1403"/>
      <c r="AE332" s="1403"/>
      <c r="AF332" s="1403"/>
      <c r="AG332" s="3"/>
      <c r="AH332" s="3"/>
      <c r="AI332" s="85"/>
      <c r="AJ332" s="85"/>
      <c r="AK332" s="85"/>
    </row>
    <row r="333" spans="2:66" ht="12.95" customHeight="1">
      <c r="B333" s="3" t="s">
        <v>1160</v>
      </c>
      <c r="C333" s="3"/>
      <c r="D333" s="3"/>
      <c r="E333" s="3"/>
      <c r="F333" s="3"/>
      <c r="G333" s="3"/>
      <c r="H333" s="1450" t="s">
        <v>1227</v>
      </c>
      <c r="I333" s="1450"/>
      <c r="J333" s="1450"/>
      <c r="K333" s="1450"/>
      <c r="L333" s="1450"/>
      <c r="M333" s="1450"/>
      <c r="N333" s="1434"/>
      <c r="O333" s="1434"/>
      <c r="P333" s="1434"/>
      <c r="Q333" s="1434"/>
      <c r="R333" s="1434"/>
      <c r="S333" s="3"/>
      <c r="T333" s="3" t="s">
        <v>1160</v>
      </c>
      <c r="V333" s="3"/>
      <c r="W333" s="3"/>
      <c r="X333" s="3"/>
      <c r="Y333" s="3"/>
      <c r="AA333" s="1450" t="s">
        <v>1228</v>
      </c>
      <c r="AB333" s="1450"/>
      <c r="AC333" s="1450"/>
      <c r="AD333" s="1450"/>
      <c r="AE333" s="1450"/>
      <c r="AF333" s="1450"/>
      <c r="AG333" s="1434"/>
      <c r="AH333" s="1434"/>
      <c r="AI333" s="1434"/>
      <c r="AJ333" s="1434"/>
      <c r="AK333" s="1434"/>
    </row>
    <row r="334" spans="2:66" ht="12.95" customHeight="1">
      <c r="B334" s="3"/>
      <c r="C334" s="3"/>
      <c r="D334" s="3"/>
      <c r="E334" s="3"/>
      <c r="F334" s="3"/>
      <c r="G334" s="3"/>
      <c r="P334" s="1160"/>
      <c r="Q334" s="1160"/>
      <c r="R334" s="1160"/>
      <c r="S334" s="1160"/>
      <c r="T334" s="1160"/>
      <c r="U334" s="1160"/>
      <c r="V334" s="3"/>
      <c r="W334" s="3"/>
      <c r="X334" s="85"/>
      <c r="Y334" s="85"/>
      <c r="Z334" s="85"/>
    </row>
    <row r="335" spans="2:66" ht="12.95" customHeight="1">
      <c r="B335" s="3" t="s">
        <v>1229</v>
      </c>
      <c r="C335" s="3"/>
      <c r="D335" s="3"/>
      <c r="E335" s="3"/>
      <c r="F335" s="3"/>
      <c r="H335" s="1434" t="s">
        <v>1230</v>
      </c>
      <c r="I335" s="1434"/>
      <c r="J335" s="1434"/>
      <c r="K335" s="1434"/>
      <c r="L335" s="1434"/>
      <c r="M335" s="1434"/>
      <c r="N335" s="1434"/>
      <c r="O335" s="1434"/>
      <c r="P335" s="1434"/>
      <c r="Q335" s="1434"/>
      <c r="R335" s="1434"/>
      <c r="T335" s="143" t="s">
        <v>1231</v>
      </c>
      <c r="V335" s="3"/>
      <c r="W335" s="3"/>
      <c r="X335" s="3"/>
      <c r="Y335" s="3"/>
      <c r="AA335" s="1434" t="s">
        <v>1232</v>
      </c>
      <c r="AB335" s="1434"/>
      <c r="AC335" s="1434"/>
      <c r="AD335" s="1434"/>
      <c r="AE335" s="1434"/>
      <c r="AF335" s="1434"/>
      <c r="AG335" s="1434"/>
      <c r="AH335" s="1434"/>
      <c r="AI335" s="1434"/>
      <c r="AJ335" s="1434"/>
      <c r="AK335" s="1434"/>
    </row>
    <row r="336" spans="2:66" ht="12.95" customHeight="1">
      <c r="B336" s="3" t="s">
        <v>1154</v>
      </c>
      <c r="C336" s="3"/>
      <c r="D336" s="3"/>
      <c r="E336" s="3"/>
      <c r="F336" s="3"/>
      <c r="H336" s="1450" t="s">
        <v>1233</v>
      </c>
      <c r="I336" s="1450"/>
      <c r="J336" s="1450"/>
      <c r="K336" s="1450"/>
      <c r="L336" s="1450"/>
      <c r="M336" s="1450"/>
      <c r="N336" s="1450"/>
      <c r="O336" s="1450"/>
      <c r="P336" s="1450"/>
      <c r="Q336" s="1450"/>
      <c r="R336" s="1450"/>
      <c r="T336" s="3" t="s">
        <v>1154</v>
      </c>
      <c r="V336" s="3"/>
      <c r="W336" s="3"/>
      <c r="X336" s="3"/>
      <c r="Y336" s="3"/>
      <c r="AA336" s="1450" t="s">
        <v>1234</v>
      </c>
      <c r="AB336" s="1450"/>
      <c r="AC336" s="1450"/>
      <c r="AD336" s="1450"/>
      <c r="AE336" s="1450"/>
      <c r="AF336" s="1450"/>
      <c r="AG336" s="1450"/>
      <c r="AH336" s="1450"/>
      <c r="AI336" s="1450"/>
      <c r="AJ336" s="1450"/>
      <c r="AK336" s="1450"/>
    </row>
    <row r="337" spans="1:66" ht="12.95" customHeight="1">
      <c r="B337" s="3" t="s">
        <v>1157</v>
      </c>
      <c r="C337" s="3"/>
      <c r="D337" s="3"/>
      <c r="E337" s="3"/>
      <c r="F337" s="3"/>
      <c r="H337" s="1450" t="s">
        <v>1235</v>
      </c>
      <c r="I337" s="1450"/>
      <c r="J337" s="1450"/>
      <c r="K337" s="1450"/>
      <c r="L337" s="1450"/>
      <c r="M337" s="1450"/>
      <c r="N337" s="1450"/>
      <c r="O337" s="1450"/>
      <c r="P337" s="1450"/>
      <c r="Q337" s="1450"/>
      <c r="R337" s="1450"/>
      <c r="T337" s="3" t="s">
        <v>1157</v>
      </c>
      <c r="V337" s="3"/>
      <c r="W337" s="3"/>
      <c r="X337" s="3"/>
      <c r="Y337" s="3"/>
      <c r="AA337" s="1450" t="s">
        <v>1236</v>
      </c>
      <c r="AB337" s="1450"/>
      <c r="AC337" s="1450"/>
      <c r="AD337" s="1450"/>
      <c r="AE337" s="1450"/>
      <c r="AF337" s="1450"/>
      <c r="AG337" s="1450"/>
      <c r="AH337" s="1450"/>
      <c r="AI337" s="1450"/>
      <c r="AJ337" s="1450"/>
      <c r="AK337" s="1450"/>
    </row>
    <row r="338" spans="1:66" ht="12.95" customHeight="1">
      <c r="B338" s="3" t="s">
        <v>1108</v>
      </c>
      <c r="C338" s="3"/>
      <c r="D338" s="3"/>
      <c r="E338" s="3"/>
      <c r="F338" s="3"/>
      <c r="G338" s="3"/>
      <c r="H338" s="1450" t="s">
        <v>1237</v>
      </c>
      <c r="I338" s="1450"/>
      <c r="J338" s="1450"/>
      <c r="K338" s="1450"/>
      <c r="L338" s="1450"/>
      <c r="M338" s="1450"/>
      <c r="N338" s="1450"/>
      <c r="O338" s="1450"/>
      <c r="P338" s="1450"/>
      <c r="Q338" s="1450"/>
      <c r="R338" s="1450"/>
      <c r="T338" s="3" t="s">
        <v>1108</v>
      </c>
      <c r="V338" s="3"/>
      <c r="W338" s="3"/>
      <c r="X338" s="3"/>
      <c r="Y338" s="3"/>
      <c r="AA338" s="1450" t="s">
        <v>1238</v>
      </c>
      <c r="AB338" s="1450"/>
      <c r="AC338" s="1450"/>
      <c r="AD338" s="1450"/>
      <c r="AE338" s="1450"/>
      <c r="AF338" s="1450"/>
      <c r="AG338" s="1450"/>
      <c r="AH338" s="1450"/>
      <c r="AI338" s="1450"/>
      <c r="AJ338" s="1450"/>
      <c r="AK338" s="1450"/>
    </row>
    <row r="339" spans="1:66" ht="12.95" customHeight="1">
      <c r="B339" s="3" t="s">
        <v>1110</v>
      </c>
      <c r="C339" s="3"/>
      <c r="D339" s="3"/>
      <c r="E339" s="3"/>
      <c r="F339" s="3"/>
      <c r="G339" s="3"/>
      <c r="H339" s="1632" t="s">
        <v>1239</v>
      </c>
      <c r="I339" s="1632"/>
      <c r="J339" s="1632"/>
      <c r="K339" s="1632"/>
      <c r="L339" s="1632"/>
      <c r="M339" s="1632"/>
      <c r="N339" s="3" t="s">
        <v>1112</v>
      </c>
      <c r="O339" s="3"/>
      <c r="P339" s="1400"/>
      <c r="Q339" s="1400"/>
      <c r="R339" s="1400"/>
      <c r="S339" s="3"/>
      <c r="T339" s="3" t="s">
        <v>1110</v>
      </c>
      <c r="V339" s="3"/>
      <c r="W339" s="3"/>
      <c r="X339" s="3"/>
      <c r="Y339" s="3"/>
      <c r="AA339" s="1632" t="s">
        <v>1240</v>
      </c>
      <c r="AB339" s="1632"/>
      <c r="AC339" s="1632"/>
      <c r="AD339" s="1632"/>
      <c r="AE339" s="1632"/>
      <c r="AF339" s="1632"/>
      <c r="AG339" s="3" t="s">
        <v>1112</v>
      </c>
      <c r="AH339" s="3"/>
      <c r="AI339" s="1400"/>
      <c r="AJ339" s="1400"/>
      <c r="AK339" s="1400"/>
    </row>
    <row r="340" spans="1:66" ht="12.95" customHeight="1">
      <c r="B340" s="3" t="s">
        <v>1113</v>
      </c>
      <c r="C340" s="3"/>
      <c r="D340" s="3"/>
      <c r="E340" s="3"/>
      <c r="F340" s="3"/>
      <c r="G340" s="3"/>
      <c r="H340" s="1403"/>
      <c r="I340" s="1403"/>
      <c r="J340" s="1403"/>
      <c r="K340" s="1403"/>
      <c r="L340" s="1403"/>
      <c r="M340" s="1403"/>
      <c r="N340" s="3"/>
      <c r="O340" s="3"/>
      <c r="P340" s="85"/>
      <c r="Q340" s="85"/>
      <c r="R340" s="85"/>
      <c r="S340" s="3"/>
      <c r="T340" s="3" t="s">
        <v>1113</v>
      </c>
      <c r="V340" s="3"/>
      <c r="W340" s="3"/>
      <c r="X340" s="3"/>
      <c r="Y340" s="3"/>
      <c r="AA340" s="1403"/>
      <c r="AB340" s="1403"/>
      <c r="AC340" s="1403"/>
      <c r="AD340" s="1403"/>
      <c r="AE340" s="1403"/>
      <c r="AF340" s="1403"/>
      <c r="AG340" s="3"/>
      <c r="AH340" s="3"/>
      <c r="AI340" s="85"/>
      <c r="AJ340" s="85"/>
      <c r="AK340" s="85"/>
    </row>
    <row r="341" spans="1:66" ht="12.95" customHeight="1">
      <c r="B341" s="3" t="s">
        <v>1160</v>
      </c>
      <c r="C341" s="3"/>
      <c r="D341" s="3"/>
      <c r="E341" s="3"/>
      <c r="F341" s="3"/>
      <c r="G341" s="3"/>
      <c r="H341" s="1450" t="s">
        <v>1241</v>
      </c>
      <c r="I341" s="1450"/>
      <c r="J341" s="1450"/>
      <c r="K341" s="1450"/>
      <c r="L341" s="1450"/>
      <c r="M341" s="1450"/>
      <c r="N341" s="1434"/>
      <c r="O341" s="1434"/>
      <c r="P341" s="1434"/>
      <c r="Q341" s="1434"/>
      <c r="R341" s="1434"/>
      <c r="S341" s="3"/>
      <c r="T341" s="3" t="s">
        <v>1160</v>
      </c>
      <c r="V341" s="3"/>
      <c r="W341" s="3"/>
      <c r="X341" s="3"/>
      <c r="Y341" s="3"/>
      <c r="AA341" s="1450" t="s">
        <v>1242</v>
      </c>
      <c r="AB341" s="1450"/>
      <c r="AC341" s="1450"/>
      <c r="AD341" s="1450"/>
      <c r="AE341" s="1450"/>
      <c r="AF341" s="1450"/>
      <c r="AG341" s="1434"/>
      <c r="AH341" s="1434"/>
      <c r="AI341" s="1434"/>
      <c r="AJ341" s="1434"/>
      <c r="AK341" s="143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299</v>
      </c>
    </row>
    <row r="343" spans="1:66" ht="12.95" customHeight="1">
      <c r="B343" s="3"/>
      <c r="C343" s="3"/>
      <c r="D343" s="3"/>
      <c r="E343" s="3"/>
      <c r="F343" s="3"/>
      <c r="I343" s="143" t="s">
        <v>1243</v>
      </c>
      <c r="P343" s="1434"/>
      <c r="Q343" s="1434"/>
      <c r="R343" s="1434"/>
      <c r="S343" s="1434"/>
      <c r="T343" s="1434"/>
      <c r="U343" s="1434"/>
      <c r="V343" s="1434"/>
      <c r="W343" s="1434"/>
      <c r="X343" s="1434"/>
      <c r="Y343" s="1434"/>
      <c r="Z343" s="1434"/>
      <c r="AA343" s="1434"/>
      <c r="AB343" s="1434"/>
      <c r="AC343" s="1434"/>
      <c r="AD343" s="1434"/>
      <c r="AE343" s="1434"/>
      <c r="BN343" t="s">
        <v>835</v>
      </c>
    </row>
    <row r="344" spans="1:66" ht="12.95" customHeight="1">
      <c r="B344" s="3"/>
      <c r="C344" s="3"/>
      <c r="D344" s="3"/>
      <c r="E344" s="3"/>
      <c r="F344" s="3"/>
      <c r="I344" s="3" t="s">
        <v>1154</v>
      </c>
      <c r="P344" s="1450"/>
      <c r="Q344" s="1450"/>
      <c r="R344" s="1450"/>
      <c r="S344" s="1450"/>
      <c r="T344" s="1450"/>
      <c r="U344" s="1450"/>
      <c r="V344" s="1450"/>
      <c r="W344" s="1450"/>
      <c r="X344" s="1450"/>
      <c r="Y344" s="1450"/>
      <c r="Z344" s="1450"/>
      <c r="AA344" s="1450"/>
      <c r="AB344" s="1450"/>
      <c r="AC344" s="1450"/>
      <c r="AD344" s="1450"/>
      <c r="AE344" s="1450"/>
      <c r="BN344" t="s">
        <v>891</v>
      </c>
    </row>
    <row r="345" spans="1:66" ht="12.95" customHeight="1">
      <c r="B345" s="3"/>
      <c r="C345" s="3"/>
      <c r="D345" s="3"/>
      <c r="E345" s="3"/>
      <c r="F345" s="3"/>
      <c r="I345" s="3" t="s">
        <v>1157</v>
      </c>
      <c r="P345" s="1450"/>
      <c r="Q345" s="1450"/>
      <c r="R345" s="1450"/>
      <c r="S345" s="1450"/>
      <c r="T345" s="1450"/>
      <c r="U345" s="1450"/>
      <c r="V345" s="1450"/>
      <c r="W345" s="1450"/>
      <c r="X345" s="1450"/>
      <c r="Y345" s="1450"/>
      <c r="Z345" s="1450"/>
      <c r="AA345" s="1450"/>
      <c r="AB345" s="1450"/>
      <c r="AC345" s="1450"/>
      <c r="AD345" s="1450"/>
      <c r="AE345" s="1450"/>
    </row>
    <row r="346" spans="1:66" ht="12.95" customHeight="1">
      <c r="B346" s="3"/>
      <c r="C346" s="3"/>
      <c r="D346" s="3"/>
      <c r="E346" s="3"/>
      <c r="F346" s="3"/>
      <c r="G346" s="3"/>
      <c r="I346" s="3" t="s">
        <v>1108</v>
      </c>
      <c r="P346" s="1450"/>
      <c r="Q346" s="1450"/>
      <c r="R346" s="1450"/>
      <c r="S346" s="1450"/>
      <c r="T346" s="1450"/>
      <c r="U346" s="1450"/>
      <c r="V346" s="1450"/>
      <c r="W346" s="1450"/>
      <c r="X346" s="1450"/>
      <c r="Y346" s="1450"/>
      <c r="Z346" s="1450"/>
      <c r="AA346" s="1450"/>
      <c r="AB346" s="1450"/>
      <c r="AC346" s="1450"/>
      <c r="AD346" s="1450"/>
      <c r="AE346" s="1450"/>
    </row>
    <row r="347" spans="1:66" ht="12.95" customHeight="1">
      <c r="B347" s="3"/>
      <c r="C347" s="3"/>
      <c r="D347" s="3"/>
      <c r="E347" s="3"/>
      <c r="F347" s="3"/>
      <c r="G347" s="3"/>
      <c r="H347" s="1161"/>
      <c r="I347" s="3" t="s">
        <v>1110</v>
      </c>
      <c r="P347" s="1403"/>
      <c r="Q347" s="1403"/>
      <c r="R347" s="1403"/>
      <c r="S347" s="1403"/>
      <c r="T347" s="1403"/>
      <c r="U347" s="1403"/>
      <c r="V347" s="1403"/>
      <c r="W347" s="1403"/>
      <c r="X347" s="1403"/>
      <c r="Y347" s="1403"/>
      <c r="Z347" s="1403"/>
      <c r="AA347" s="3" t="s">
        <v>1112</v>
      </c>
      <c r="AB347" s="3"/>
      <c r="AC347" s="1368"/>
      <c r="AD347" s="1368"/>
      <c r="AE347" s="1368"/>
      <c r="AF347" s="1161"/>
      <c r="AG347" s="3"/>
      <c r="AH347" s="3"/>
      <c r="AI347" s="3"/>
      <c r="AJ347" s="3"/>
      <c r="AK347" s="3"/>
    </row>
    <row r="348" spans="1:66" ht="12.95" customHeight="1">
      <c r="B348" s="3"/>
      <c r="C348" s="3"/>
      <c r="D348" s="3"/>
      <c r="E348" s="3"/>
      <c r="F348" s="3"/>
      <c r="G348" s="3"/>
      <c r="H348" s="1161"/>
      <c r="I348" s="3" t="s">
        <v>1113</v>
      </c>
      <c r="P348" s="1403"/>
      <c r="Q348" s="1403"/>
      <c r="R348" s="1403"/>
      <c r="S348" s="1403"/>
      <c r="T348" s="1403"/>
      <c r="U348" s="1403"/>
      <c r="V348" s="1403"/>
      <c r="W348" s="1403"/>
      <c r="X348" s="1403"/>
      <c r="Y348" s="1403"/>
      <c r="Z348" s="1403"/>
      <c r="AF348" s="1161"/>
      <c r="AG348" s="3"/>
      <c r="AH348" s="3"/>
      <c r="AI348" s="85"/>
      <c r="AJ348" s="85"/>
      <c r="AK348" s="85"/>
    </row>
    <row r="349" spans="1:66" ht="12.95" customHeight="1">
      <c r="B349" s="3"/>
      <c r="C349" s="3"/>
      <c r="D349" s="3"/>
      <c r="E349" s="3"/>
      <c r="F349" s="3"/>
      <c r="G349" s="3"/>
      <c r="I349" s="3" t="s">
        <v>1160</v>
      </c>
      <c r="P349" s="1434"/>
      <c r="Q349" s="1434"/>
      <c r="R349" s="1434"/>
      <c r="S349" s="1434"/>
      <c r="T349" s="1434"/>
      <c r="U349" s="1434"/>
      <c r="V349" s="1434"/>
      <c r="W349" s="1434"/>
      <c r="X349" s="1434"/>
      <c r="Y349" s="1434"/>
      <c r="Z349" s="1434"/>
      <c r="AA349" s="1434"/>
      <c r="AB349" s="1434"/>
      <c r="AC349" s="1434"/>
      <c r="AD349" s="1434"/>
      <c r="AE349" s="1434"/>
    </row>
    <row r="350" spans="1:66" ht="12.95" customHeight="1">
      <c r="T350" s="8"/>
      <c r="U350" s="8"/>
      <c r="V350" s="8"/>
      <c r="W350" s="8"/>
      <c r="X350" s="8"/>
      <c r="Y350" s="8"/>
      <c r="Z350" s="8"/>
      <c r="AU350" s="71"/>
      <c r="AV350" s="71"/>
      <c r="AW350" s="71"/>
      <c r="AX350" s="71"/>
      <c r="AY350" s="71"/>
    </row>
    <row r="351" spans="1:66" ht="12.95" customHeight="1">
      <c r="A351" s="1345" t="s">
        <v>1244</v>
      </c>
      <c r="B351" s="1345"/>
      <c r="C351" s="1345"/>
      <c r="D351" s="1345"/>
      <c r="E351" s="1345"/>
      <c r="F351" s="1345"/>
      <c r="G351" s="1345"/>
      <c r="H351" s="1345"/>
      <c r="I351" s="1345"/>
      <c r="J351" s="1345"/>
      <c r="K351" s="1345"/>
      <c r="L351" s="1345"/>
      <c r="M351" s="1345"/>
      <c r="N351" s="1345"/>
      <c r="O351" s="1345"/>
      <c r="P351" s="1345"/>
      <c r="Q351" s="1345"/>
      <c r="R351" s="1345"/>
      <c r="S351" s="1345"/>
      <c r="T351" s="1345"/>
      <c r="U351" s="1345"/>
      <c r="V351" s="1345"/>
      <c r="W351" s="1345"/>
      <c r="X351" s="1345"/>
      <c r="Y351" s="1345"/>
      <c r="Z351" s="1345"/>
      <c r="AA351" s="1345"/>
      <c r="AB351" s="1345"/>
      <c r="AC351" s="1345"/>
      <c r="AD351" s="1345"/>
      <c r="AE351" s="1345"/>
      <c r="AF351" s="1345"/>
      <c r="AG351" s="1345"/>
      <c r="AH351" s="1345"/>
      <c r="AI351" s="1345"/>
      <c r="AJ351" s="1345"/>
      <c r="AK351" s="1345"/>
      <c r="AL351" s="1345"/>
      <c r="AM351" s="1345"/>
      <c r="AN351" s="1345"/>
      <c r="AO351" s="1345"/>
      <c r="AP351" s="1345"/>
      <c r="AQ351" s="1345"/>
      <c r="AR351" s="1345"/>
      <c r="AS351" s="1345"/>
      <c r="AT351" s="1345"/>
      <c r="AU351" s="71"/>
      <c r="AV351" s="71"/>
      <c r="AW351" s="71"/>
      <c r="AX351" s="71"/>
      <c r="AY351" s="71"/>
    </row>
    <row r="352" spans="1:66" ht="12.95" customHeight="1">
      <c r="A352" s="1345"/>
      <c r="B352" s="1345"/>
      <c r="C352" s="1345"/>
      <c r="D352" s="1345"/>
      <c r="E352" s="1345"/>
      <c r="F352" s="1345"/>
      <c r="G352" s="1345"/>
      <c r="H352" s="1345"/>
      <c r="I352" s="1345"/>
      <c r="J352" s="1345"/>
      <c r="K352" s="1345"/>
      <c r="L352" s="1345"/>
      <c r="M352" s="1345"/>
      <c r="N352" s="1345"/>
      <c r="O352" s="1345"/>
      <c r="P352" s="1345"/>
      <c r="Q352" s="1345"/>
      <c r="R352" s="1345"/>
      <c r="S352" s="1345"/>
      <c r="T352" s="1345"/>
      <c r="U352" s="1345"/>
      <c r="V352" s="1345"/>
      <c r="W352" s="1345"/>
      <c r="X352" s="1345"/>
      <c r="Y352" s="1345"/>
      <c r="Z352" s="1345"/>
      <c r="AA352" s="1345"/>
      <c r="AB352" s="1345"/>
      <c r="AC352" s="1345"/>
      <c r="AD352" s="1345"/>
      <c r="AE352" s="1345"/>
      <c r="AF352" s="1345"/>
      <c r="AG352" s="1345"/>
      <c r="AH352" s="1345"/>
      <c r="AI352" s="1345"/>
      <c r="AJ352" s="1345"/>
      <c r="AK352" s="1345"/>
      <c r="AL352" s="1345"/>
      <c r="AM352" s="1345"/>
      <c r="AN352" s="1345"/>
      <c r="AO352" s="1345"/>
      <c r="AP352" s="1345"/>
      <c r="AQ352" s="1345"/>
      <c r="AR352" s="1345"/>
      <c r="AS352" s="1345"/>
      <c r="AT352" s="1345"/>
      <c r="AU352" s="22"/>
      <c r="AV352" s="22"/>
      <c r="AW352" s="22"/>
      <c r="AX352" s="22"/>
      <c r="AY352" s="22"/>
    </row>
    <row r="353" spans="1:46" ht="12.95" customHeight="1">
      <c r="I353" s="3"/>
      <c r="J353" s="3"/>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3"/>
      <c r="AL353" s="22"/>
      <c r="AM353" s="22"/>
      <c r="AN353" s="22"/>
      <c r="AO353" s="22"/>
      <c r="AP353" s="22"/>
      <c r="AQ353" s="22"/>
      <c r="AR353" s="22"/>
      <c r="AS353" s="22"/>
      <c r="AT353" s="22"/>
    </row>
    <row r="354" spans="1:46" ht="12.95" customHeight="1">
      <c r="A354" s="2" t="s">
        <v>916</v>
      </c>
      <c r="B354" s="2"/>
      <c r="C354" s="2" t="s">
        <v>1245</v>
      </c>
    </row>
    <row r="355" spans="1:46" ht="12.95" customHeight="1">
      <c r="D355" s="3" t="s">
        <v>1246</v>
      </c>
      <c r="M355" s="1402" t="s">
        <v>891</v>
      </c>
      <c r="N355" s="1402"/>
      <c r="P355" t="s">
        <v>1247</v>
      </c>
      <c r="AJ355" s="1402" t="s">
        <v>835</v>
      </c>
      <c r="AK355" s="1402"/>
    </row>
    <row r="356" spans="1:46" ht="12.95" customHeight="1">
      <c r="D356" s="3" t="s">
        <v>1248</v>
      </c>
      <c r="M356" s="1402" t="s">
        <v>299</v>
      </c>
      <c r="N356" s="1402"/>
      <c r="P356" s="3" t="s">
        <v>1249</v>
      </c>
      <c r="AJ356" s="1469">
        <v>0</v>
      </c>
      <c r="AK356" s="1469"/>
    </row>
    <row r="357" spans="1:46" ht="12.95" customHeight="1">
      <c r="D357" s="3" t="s">
        <v>1250</v>
      </c>
      <c r="M357" s="1402" t="s">
        <v>299</v>
      </c>
      <c r="N357" s="1402"/>
      <c r="P357" t="s">
        <v>1251</v>
      </c>
      <c r="AJ357" s="1402" t="s">
        <v>835</v>
      </c>
      <c r="AK357" s="1402"/>
    </row>
    <row r="358" spans="1:46" ht="12.95" customHeight="1">
      <c r="D358" s="3" t="s">
        <v>1252</v>
      </c>
      <c r="M358" s="1402" t="s">
        <v>299</v>
      </c>
      <c r="N358" s="1402"/>
      <c r="Q358" s="3"/>
    </row>
    <row r="359" spans="1:46" ht="12.95" customHeight="1">
      <c r="Q359" s="3"/>
    </row>
    <row r="360" spans="1:46" ht="12.95" customHeight="1">
      <c r="Q360" s="3"/>
    </row>
    <row r="361" spans="1:46" ht="12.95" customHeight="1">
      <c r="A361" s="2" t="s">
        <v>956</v>
      </c>
      <c r="B361" s="2"/>
      <c r="C361" s="2" t="s">
        <v>1253</v>
      </c>
      <c r="D361" s="2"/>
    </row>
    <row r="362" spans="1:46" ht="12.95" customHeight="1">
      <c r="D362" s="32" t="s">
        <v>1254</v>
      </c>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row>
    <row r="363" spans="1:46" ht="12.95" customHeight="1">
      <c r="D363" s="32" t="s">
        <v>1255</v>
      </c>
      <c r="E363" s="33"/>
      <c r="F363" s="33"/>
      <c r="G363" s="33"/>
      <c r="H363" s="33"/>
      <c r="I363" s="33"/>
      <c r="J363" s="33"/>
      <c r="K363" s="33"/>
      <c r="L363" s="33"/>
      <c r="M363" s="33"/>
      <c r="N363" s="1402" t="s">
        <v>299</v>
      </c>
      <c r="O363" s="1402"/>
      <c r="P363" s="33"/>
      <c r="Q363" s="33"/>
      <c r="R363" s="33"/>
      <c r="S363" s="33"/>
      <c r="T363" s="33"/>
      <c r="U363" s="33"/>
      <c r="V363" s="33"/>
      <c r="W363" s="33"/>
      <c r="X363" s="33"/>
      <c r="Y363" s="33"/>
      <c r="Z363" s="33"/>
      <c r="AC363" s="33"/>
      <c r="AD363" s="33"/>
      <c r="AE363" s="33"/>
    </row>
    <row r="364" spans="1:46" ht="12.95" customHeight="1">
      <c r="E364" t="s">
        <v>1256</v>
      </c>
      <c r="Y364" s="1402" t="s">
        <v>299</v>
      </c>
      <c r="Z364" s="1402"/>
    </row>
    <row r="365" spans="1:46" ht="12.95" customHeight="1">
      <c r="D365" s="3" t="s">
        <v>1257</v>
      </c>
      <c r="Q365" s="1434"/>
      <c r="R365" s="1434"/>
      <c r="S365" s="1434"/>
      <c r="T365" s="1434"/>
      <c r="U365" s="1434"/>
      <c r="V365" s="1434"/>
      <c r="W365" s="1434"/>
      <c r="X365" s="1434"/>
      <c r="Y365" s="1434"/>
      <c r="Z365" s="1434"/>
      <c r="AA365" s="1434"/>
      <c r="AB365" s="1434"/>
      <c r="AC365" s="1434"/>
      <c r="AD365" s="1434"/>
      <c r="AE365" s="1434"/>
      <c r="AF365" s="1434"/>
      <c r="AG365" s="1434"/>
    </row>
    <row r="366" spans="1:46" ht="12.95" customHeight="1">
      <c r="D366" t="s">
        <v>1258</v>
      </c>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row>
    <row r="367" spans="1:46" ht="12.95" customHeight="1">
      <c r="D367" t="s">
        <v>1259</v>
      </c>
      <c r="E367" s="33"/>
      <c r="F367" s="33"/>
      <c r="G367" s="33"/>
      <c r="H367" s="33"/>
      <c r="I367" s="33"/>
      <c r="J367" s="1402" t="s">
        <v>299</v>
      </c>
      <c r="K367" s="1402"/>
      <c r="L367" s="33"/>
      <c r="M367" s="33"/>
      <c r="N367" s="33"/>
      <c r="O367" s="33"/>
      <c r="P367" s="33"/>
      <c r="Q367" s="33"/>
      <c r="R367" s="33"/>
      <c r="S367" s="33"/>
      <c r="T367" s="33"/>
      <c r="U367" s="33"/>
      <c r="V367" s="33"/>
      <c r="W367" s="33"/>
      <c r="X367" s="33"/>
      <c r="Y367" s="33"/>
      <c r="Z367" s="33"/>
      <c r="AC367" s="33"/>
      <c r="AD367" s="33"/>
      <c r="AE367" s="33"/>
    </row>
    <row r="368" spans="1:46" ht="12.95" customHeight="1">
      <c r="E368" s="1229" t="s">
        <v>1260</v>
      </c>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row>
    <row r="369" spans="1:34" ht="12.95" customHeight="1">
      <c r="E369" s="1229"/>
      <c r="F369" s="1229"/>
      <c r="G369" s="1229"/>
      <c r="H369" s="1229"/>
      <c r="I369" s="1229"/>
      <c r="J369" s="1229"/>
      <c r="K369" s="1229"/>
      <c r="L369" s="1229"/>
      <c r="M369" s="1229"/>
      <c r="N369" s="1229"/>
      <c r="O369" s="1229"/>
      <c r="P369" s="1229"/>
      <c r="Q369" s="1229"/>
      <c r="R369" s="1229"/>
      <c r="S369" s="1229"/>
      <c r="T369" s="1229"/>
      <c r="U369" s="1229"/>
      <c r="V369" s="1229"/>
      <c r="W369" s="1229"/>
      <c r="X369" s="1229"/>
      <c r="Y369" s="1229"/>
      <c r="Z369" s="1229"/>
      <c r="AA369" s="1229"/>
      <c r="AB369" s="1229"/>
      <c r="AC369" s="1229"/>
      <c r="AD369" s="1229"/>
      <c r="AE369" s="1229"/>
      <c r="AF369" s="1229"/>
      <c r="AG369" s="1229"/>
      <c r="AH369" s="1229"/>
    </row>
    <row r="370" spans="1:34" ht="12.95" customHeight="1">
      <c r="E370" s="3" t="s">
        <v>1261</v>
      </c>
      <c r="F370" s="3"/>
      <c r="G370" s="3"/>
      <c r="H370" s="3"/>
      <c r="I370" s="3"/>
      <c r="J370" s="3"/>
      <c r="K370" s="3"/>
      <c r="L370" s="3"/>
      <c r="N370" s="1431"/>
      <c r="O370" s="1431"/>
      <c r="P370" s="1431"/>
      <c r="Q370" s="1431"/>
      <c r="R370" s="3"/>
      <c r="U370" s="3" t="s">
        <v>1262</v>
      </c>
      <c r="V370" s="3"/>
      <c r="W370" s="3"/>
      <c r="X370" s="3"/>
      <c r="Y370" s="3"/>
      <c r="Z370" s="3"/>
      <c r="AA370" s="3"/>
      <c r="AB370" s="3"/>
      <c r="AC370" s="1431"/>
      <c r="AD370" s="1431"/>
      <c r="AE370" s="1431"/>
      <c r="AF370" s="1431"/>
    </row>
    <row r="371" spans="1:34" ht="12.95" customHeight="1">
      <c r="E371" s="3" t="s">
        <v>1263</v>
      </c>
      <c r="F371" s="3"/>
      <c r="G371" s="3"/>
      <c r="H371" s="3"/>
      <c r="I371" s="3"/>
      <c r="J371" s="3"/>
      <c r="K371" s="3"/>
      <c r="L371" s="3"/>
      <c r="N371" s="1431"/>
      <c r="O371" s="1431"/>
      <c r="P371" s="1431"/>
      <c r="Q371" s="1431"/>
      <c r="R371" s="3"/>
      <c r="U371" s="3" t="s">
        <v>1264</v>
      </c>
      <c r="V371" s="3"/>
      <c r="W371" s="3"/>
      <c r="X371" s="3"/>
      <c r="Y371" s="3"/>
      <c r="Z371" s="3"/>
      <c r="AA371" s="3"/>
      <c r="AB371" s="3"/>
      <c r="AC371" s="1431"/>
      <c r="AD371" s="1431"/>
      <c r="AE371" s="1431"/>
      <c r="AF371" s="1431"/>
    </row>
    <row r="372" spans="1:34" ht="12.95" customHeight="1">
      <c r="E372" s="3" t="s">
        <v>1265</v>
      </c>
      <c r="F372" s="3"/>
      <c r="G372" s="3"/>
      <c r="H372" s="3"/>
      <c r="I372" s="3"/>
      <c r="J372" s="3"/>
      <c r="K372" s="3"/>
      <c r="L372" s="3"/>
      <c r="N372" s="1431"/>
      <c r="O372" s="1431"/>
      <c r="P372" s="1431"/>
      <c r="Q372" s="1431"/>
      <c r="R372" s="3"/>
      <c r="V372" s="3"/>
      <c r="W372" s="3"/>
      <c r="X372" s="3"/>
      <c r="Y372" s="3"/>
      <c r="Z372" s="3"/>
      <c r="AA372" s="3"/>
      <c r="AB372" s="3"/>
    </row>
    <row r="373" spans="1:34" ht="12.95" customHeight="1">
      <c r="E373" s="3" t="s">
        <v>1266</v>
      </c>
      <c r="F373" s="3"/>
      <c r="G373" s="3"/>
      <c r="H373" s="3"/>
      <c r="I373" s="3"/>
      <c r="J373" s="3"/>
      <c r="K373" s="3"/>
      <c r="L373" s="3"/>
      <c r="N373" s="1787"/>
      <c r="O373" s="1787"/>
      <c r="P373" s="1787"/>
      <c r="Q373" s="1787"/>
      <c r="R373" s="1787"/>
      <c r="S373" s="1787"/>
      <c r="T373" s="1787"/>
      <c r="U373" s="1787"/>
      <c r="V373" s="1787"/>
      <c r="W373" s="1787"/>
      <c r="X373" s="1787"/>
      <c r="Y373" s="1787"/>
      <c r="Z373" s="1787"/>
      <c r="AA373" s="1787"/>
      <c r="AB373" s="1787"/>
      <c r="AC373" s="1787"/>
      <c r="AD373" s="1787"/>
      <c r="AE373" s="1787"/>
      <c r="AF373" s="1787"/>
    </row>
    <row r="374" spans="1:34" ht="12.95" customHeight="1">
      <c r="E374" s="3"/>
      <c r="F374" s="3"/>
      <c r="G374" s="3"/>
      <c r="H374" s="3"/>
      <c r="I374" s="3"/>
      <c r="J374" s="3"/>
      <c r="K374" s="3"/>
      <c r="L374" s="3"/>
      <c r="N374" s="1788"/>
      <c r="O374" s="1788"/>
      <c r="P374" s="1788"/>
      <c r="Q374" s="1788"/>
      <c r="R374" s="1788"/>
      <c r="S374" s="1788"/>
      <c r="T374" s="1788"/>
      <c r="U374" s="1788"/>
      <c r="V374" s="1788"/>
      <c r="W374" s="1788"/>
      <c r="X374" s="1788"/>
      <c r="Y374" s="1788"/>
      <c r="Z374" s="1788"/>
      <c r="AA374" s="1788"/>
      <c r="AB374" s="1788"/>
      <c r="AC374" s="1788"/>
      <c r="AD374" s="1788"/>
      <c r="AE374" s="1788"/>
      <c r="AF374" s="1788"/>
    </row>
    <row r="375" spans="1:34" ht="12.95" customHeight="1">
      <c r="C375" s="437"/>
      <c r="E375" s="3"/>
      <c r="F375" s="3"/>
      <c r="G375" s="3"/>
      <c r="H375" s="3"/>
      <c r="I375" s="3"/>
      <c r="J375" s="3"/>
      <c r="K375" s="3"/>
      <c r="L375" s="3"/>
    </row>
    <row r="376" spans="1:34" ht="12.95" customHeight="1">
      <c r="D376" s="2" t="s">
        <v>1267</v>
      </c>
      <c r="E376" s="2"/>
      <c r="F376" s="3"/>
      <c r="G376" s="3"/>
      <c r="H376" s="3"/>
      <c r="I376" s="3"/>
      <c r="J376" s="3"/>
      <c r="K376" s="3"/>
      <c r="L376" s="3"/>
    </row>
    <row r="377" spans="1:34" ht="12.95" customHeight="1">
      <c r="E377" s="3" t="s">
        <v>1268</v>
      </c>
      <c r="F377" s="3"/>
      <c r="G377" s="3"/>
      <c r="H377" s="3"/>
      <c r="I377" s="3"/>
      <c r="J377" s="3"/>
      <c r="K377" s="3"/>
      <c r="L377" s="3"/>
      <c r="N377" t="s">
        <v>932</v>
      </c>
      <c r="R377" s="24" t="s">
        <v>933</v>
      </c>
      <c r="S377" s="1456"/>
      <c r="T377" s="1456"/>
      <c r="U377" s="1" t="s">
        <v>934</v>
      </c>
      <c r="V377" s="1456"/>
      <c r="W377" s="1456"/>
      <c r="Y377" t="s">
        <v>932</v>
      </c>
      <c r="AC377" s="24" t="s">
        <v>933</v>
      </c>
      <c r="AD377" s="1456"/>
      <c r="AE377" s="1456"/>
      <c r="AF377" s="1" t="s">
        <v>934</v>
      </c>
      <c r="AG377" s="1456"/>
      <c r="AH377" s="1456"/>
    </row>
    <row r="378" spans="1:34" ht="12.95" customHeight="1">
      <c r="E378" s="3" t="s">
        <v>1269</v>
      </c>
      <c r="F378" s="3"/>
      <c r="G378" s="3"/>
      <c r="H378" s="3"/>
      <c r="I378" s="3"/>
      <c r="J378" s="3"/>
      <c r="K378" s="3"/>
      <c r="L378" s="3"/>
      <c r="N378" s="1456"/>
      <c r="O378" s="1456"/>
      <c r="P378" s="1456"/>
    </row>
    <row r="379" spans="1:34" ht="12.95" customHeight="1">
      <c r="E379" s="143" t="s">
        <v>1270</v>
      </c>
      <c r="F379" s="3"/>
      <c r="G379" s="3"/>
      <c r="H379" s="3"/>
      <c r="I379" s="3"/>
      <c r="J379" s="3"/>
      <c r="K379" s="3"/>
      <c r="L379" s="3"/>
      <c r="AG379" s="1448" t="s">
        <v>299</v>
      </c>
      <c r="AH379" s="1448"/>
    </row>
    <row r="380" spans="1:34" ht="12.95" customHeight="1">
      <c r="E380" s="3"/>
      <c r="F380" s="3"/>
      <c r="G380" s="3" t="s">
        <v>1271</v>
      </c>
      <c r="H380" s="3"/>
      <c r="I380" s="3"/>
      <c r="J380" s="3"/>
      <c r="K380" s="3"/>
      <c r="L380" s="3"/>
      <c r="AG380" s="1448" t="s">
        <v>299</v>
      </c>
      <c r="AH380" s="1448"/>
    </row>
    <row r="381" spans="1:34" ht="12.95" customHeight="1">
      <c r="E381" s="3"/>
      <c r="F381" s="3"/>
      <c r="G381" s="244" t="s">
        <v>1272</v>
      </c>
      <c r="H381" s="3"/>
      <c r="I381" s="3"/>
      <c r="J381" s="3"/>
      <c r="K381" s="3"/>
      <c r="L381" s="3"/>
      <c r="V381" s="1402" t="s">
        <v>299</v>
      </c>
      <c r="W381" s="1402"/>
      <c r="Y381" s="20" t="s">
        <v>1273</v>
      </c>
    </row>
    <row r="382" spans="1:34" ht="12.95" customHeight="1">
      <c r="E382" s="3" t="s">
        <v>1274</v>
      </c>
      <c r="F382" s="3"/>
      <c r="G382" s="3"/>
      <c r="H382" s="3"/>
      <c r="I382" s="3"/>
      <c r="J382" s="3"/>
      <c r="K382" s="3"/>
      <c r="L382" s="3"/>
      <c r="V382" s="1402" t="s">
        <v>299</v>
      </c>
      <c r="W382" s="1402"/>
      <c r="Y382" s="3" t="s">
        <v>1275</v>
      </c>
    </row>
    <row r="383" spans="1:34" ht="12.95" customHeight="1"/>
    <row r="384" spans="1:34" ht="12.95" customHeight="1">
      <c r="A384" s="2" t="s">
        <v>1276</v>
      </c>
      <c r="B384" s="2"/>
    </row>
    <row r="385" spans="4:36" ht="12.95" customHeight="1">
      <c r="D385" t="s">
        <v>1277</v>
      </c>
      <c r="J385" s="1434" t="s">
        <v>1278</v>
      </c>
      <c r="K385" s="1434"/>
      <c r="L385" s="1434"/>
      <c r="M385" s="1434"/>
      <c r="N385" s="1434"/>
      <c r="O385" s="1434"/>
      <c r="P385" s="1434"/>
      <c r="Q385" s="1434"/>
      <c r="R385" s="1434"/>
      <c r="S385" s="1434"/>
      <c r="T385" s="1434"/>
      <c r="U385" s="1434"/>
      <c r="V385" s="8" t="s">
        <v>1279</v>
      </c>
      <c r="W385" s="8"/>
      <c r="X385" s="8"/>
      <c r="Y385" s="8"/>
      <c r="Z385" s="8"/>
      <c r="AA385" s="8"/>
      <c r="AB385" s="8"/>
      <c r="AC385" s="1434"/>
      <c r="AD385" s="1434"/>
      <c r="AE385" s="1434"/>
      <c r="AF385" s="1434"/>
      <c r="AG385" s="1434"/>
      <c r="AH385" s="1434"/>
      <c r="AI385" s="1434"/>
      <c r="AJ385" s="1434"/>
    </row>
    <row r="386" spans="4:36" ht="12.95" customHeight="1">
      <c r="D386" s="3" t="s">
        <v>1280</v>
      </c>
      <c r="J386" s="1450" t="s">
        <v>1109</v>
      </c>
      <c r="K386" s="1450"/>
      <c r="L386" s="1450"/>
      <c r="M386" s="1450"/>
      <c r="N386" s="1450"/>
      <c r="O386" s="1450"/>
      <c r="P386" s="1450"/>
      <c r="Q386" s="1450"/>
      <c r="R386" s="1450"/>
      <c r="S386" s="1450"/>
      <c r="T386" s="1450"/>
      <c r="U386" s="1450"/>
      <c r="V386" s="3" t="s">
        <v>1280</v>
      </c>
      <c r="W386" s="8"/>
      <c r="X386" s="8"/>
      <c r="Y386" s="8"/>
      <c r="Z386" s="8"/>
      <c r="AA386" s="8"/>
      <c r="AB386" s="8"/>
      <c r="AC386" s="1434"/>
      <c r="AD386" s="1434"/>
      <c r="AE386" s="1434"/>
      <c r="AF386" s="1434"/>
      <c r="AG386" s="1434"/>
      <c r="AH386" s="1434"/>
      <c r="AI386" s="1434"/>
      <c r="AJ386" s="1434"/>
    </row>
    <row r="387" spans="4:36" ht="12.95" customHeight="1">
      <c r="D387" s="3" t="s">
        <v>868</v>
      </c>
      <c r="J387" s="1450" t="s">
        <v>1281</v>
      </c>
      <c r="K387" s="1450"/>
      <c r="L387" s="1450"/>
      <c r="M387" s="1450"/>
      <c r="N387" s="1450"/>
      <c r="O387" s="1450"/>
      <c r="P387" s="1450"/>
      <c r="Q387" s="1450"/>
      <c r="R387" s="1450"/>
      <c r="S387" s="1450"/>
      <c r="T387" s="1450"/>
      <c r="U387" s="1450"/>
      <c r="V387" s="3" t="s">
        <v>868</v>
      </c>
      <c r="W387" s="8"/>
      <c r="X387" s="8"/>
      <c r="Y387" s="8"/>
      <c r="Z387" s="8"/>
      <c r="AA387" s="8"/>
      <c r="AB387" s="8"/>
      <c r="AC387" s="1434"/>
      <c r="AD387" s="1434"/>
      <c r="AE387" s="1434"/>
      <c r="AF387" s="1434"/>
      <c r="AG387" s="1434"/>
      <c r="AH387" s="1434"/>
      <c r="AI387" s="1434"/>
      <c r="AJ387" s="1434"/>
    </row>
    <row r="388" spans="4:36" ht="12.95" customHeight="1">
      <c r="D388" t="s">
        <v>1282</v>
      </c>
      <c r="J388" s="1347" t="s">
        <v>1283</v>
      </c>
      <c r="K388" s="1347"/>
      <c r="L388" s="1347"/>
      <c r="M388" s="1347"/>
      <c r="N388" s="1347"/>
      <c r="O388" s="1347"/>
      <c r="P388" s="1347"/>
      <c r="Q388" s="1347"/>
      <c r="R388" s="1347"/>
      <c r="S388" s="1347"/>
      <c r="T388" s="1347"/>
      <c r="U388" s="1347"/>
      <c r="V388" s="1434">
        <v>90028</v>
      </c>
      <c r="W388" s="1434"/>
      <c r="X388" s="1434"/>
      <c r="Y388" s="1434"/>
      <c r="Z388" s="1434"/>
      <c r="AA388" s="1434"/>
      <c r="AB388" s="1434"/>
      <c r="AC388" s="1434"/>
      <c r="AD388" s="1434"/>
      <c r="AE388" s="1434"/>
      <c r="AF388" s="1434"/>
      <c r="AG388" s="1434"/>
      <c r="AH388" s="1434"/>
      <c r="AI388" s="1434"/>
      <c r="AJ388" s="1434"/>
    </row>
    <row r="389" spans="4:36" ht="12.95" customHeight="1">
      <c r="D389" t="s">
        <v>1284</v>
      </c>
      <c r="Q389" s="1437"/>
      <c r="R389" s="1437"/>
      <c r="S389" s="1437"/>
      <c r="T389" s="1437"/>
      <c r="U389" s="1437"/>
      <c r="V389" t="s">
        <v>1285</v>
      </c>
      <c r="AI389" s="1402" t="s">
        <v>835</v>
      </c>
      <c r="AJ389" s="1402"/>
    </row>
    <row r="390" spans="4:36" ht="12.95" customHeight="1">
      <c r="D390" t="s">
        <v>1286</v>
      </c>
      <c r="Q390" s="1432">
        <v>45657</v>
      </c>
      <c r="R390" s="1433"/>
      <c r="S390" s="1433"/>
      <c r="T390" s="1433"/>
      <c r="U390" s="1433"/>
      <c r="W390" s="19" t="s">
        <v>1287</v>
      </c>
      <c r="AG390" s="1623"/>
      <c r="AH390" s="1623"/>
      <c r="AI390" s="1623"/>
      <c r="AJ390" s="1623"/>
    </row>
    <row r="391" spans="4:36" ht="12.95" customHeight="1">
      <c r="D391" t="s">
        <v>1288</v>
      </c>
      <c r="Q391" s="1362">
        <f>'Sources and Uses Budget'!C4</f>
        <v>10024000</v>
      </c>
      <c r="R391" s="1362"/>
      <c r="S391" s="1362"/>
      <c r="T391" s="1362"/>
      <c r="U391" s="1362"/>
      <c r="V391" s="3" t="s">
        <v>1289</v>
      </c>
      <c r="AG391" s="1754">
        <f>Q390</f>
        <v>45657</v>
      </c>
      <c r="AH391" s="1754"/>
      <c r="AI391" s="1754"/>
      <c r="AJ391" s="1754"/>
    </row>
    <row r="392" spans="4:36" ht="12.95" customHeight="1">
      <c r="D392" t="s">
        <v>1110</v>
      </c>
      <c r="I392" s="1632" t="s">
        <v>1290</v>
      </c>
      <c r="J392" s="1632"/>
      <c r="K392" s="1632"/>
      <c r="L392" s="1632"/>
      <c r="M392" s="1632"/>
      <c r="N392" s="1632"/>
      <c r="Q392" s="3" t="s">
        <v>1112</v>
      </c>
      <c r="S392" s="1436"/>
      <c r="T392" s="1436"/>
      <c r="U392" s="1436"/>
      <c r="V392" t="s">
        <v>1291</v>
      </c>
      <c r="AI392" s="1402" t="s">
        <v>835</v>
      </c>
      <c r="AJ392" s="1402"/>
    </row>
    <row r="393" spans="4:36" ht="12.95" customHeight="1">
      <c r="D393" t="s">
        <v>1292</v>
      </c>
      <c r="Q393" s="224"/>
      <c r="R393" s="224"/>
      <c r="S393" s="1146">
        <f>AG393/12</f>
        <v>123750</v>
      </c>
      <c r="T393" s="224"/>
      <c r="U393" s="224"/>
      <c r="V393" t="s">
        <v>1293</v>
      </c>
      <c r="AG393" s="1623">
        <f>'Sources and Uses Budget'!C13</f>
        <v>1485000</v>
      </c>
      <c r="AH393" s="1623"/>
      <c r="AI393" s="1623"/>
      <c r="AJ393" s="1623"/>
    </row>
    <row r="394" spans="4:36" ht="12.95" customHeight="1">
      <c r="D394" t="s">
        <v>1294</v>
      </c>
      <c r="Q394" s="1755" t="s">
        <v>1295</v>
      </c>
      <c r="R394" s="1350"/>
      <c r="S394" s="1350"/>
      <c r="T394" s="1350"/>
      <c r="U394" s="1350"/>
      <c r="V394" t="s">
        <v>1296</v>
      </c>
      <c r="AG394" s="1623">
        <v>0</v>
      </c>
      <c r="AH394" s="1623"/>
      <c r="AI394" s="1623"/>
      <c r="AJ394" s="1623"/>
    </row>
    <row r="395" spans="4:36" ht="12.95" customHeight="1">
      <c r="D395" t="s">
        <v>1297</v>
      </c>
      <c r="AG395" s="1623">
        <v>0</v>
      </c>
      <c r="AH395" s="1623"/>
      <c r="AI395" s="1623"/>
      <c r="AJ395" s="1623"/>
    </row>
    <row r="396" spans="4:36" ht="12.95" customHeight="1">
      <c r="AG396" s="1162"/>
      <c r="AH396" s="1162"/>
      <c r="AI396" s="1162"/>
      <c r="AJ396" s="1162"/>
    </row>
    <row r="397" spans="4:36" ht="12.95" customHeight="1">
      <c r="D397" s="3" t="s">
        <v>1298</v>
      </c>
      <c r="AG397" s="1162"/>
      <c r="AH397" s="1162"/>
      <c r="AI397" s="1402" t="s">
        <v>835</v>
      </c>
      <c r="AJ397" s="1402"/>
    </row>
    <row r="398" spans="4:36" ht="12.95" customHeight="1">
      <c r="D398" s="3" t="s">
        <v>1299</v>
      </c>
      <c r="T398" s="1621"/>
      <c r="U398" s="1621"/>
      <c r="V398" s="1621"/>
      <c r="W398" s="1621"/>
      <c r="X398" s="1621"/>
      <c r="Y398" s="1621"/>
      <c r="Z398" s="1621"/>
      <c r="AA398" s="1621"/>
      <c r="AB398" s="1621"/>
      <c r="AC398" s="1621"/>
      <c r="AD398" s="1621"/>
      <c r="AE398" s="1621"/>
      <c r="AF398" s="1621"/>
      <c r="AG398" s="1621"/>
      <c r="AH398" s="1621"/>
      <c r="AI398" s="1621"/>
      <c r="AJ398" s="1621"/>
    </row>
    <row r="399" spans="4:36" ht="12.95" customHeight="1">
      <c r="D399" s="3" t="s">
        <v>1300</v>
      </c>
      <c r="T399" s="1621"/>
      <c r="U399" s="1621"/>
      <c r="V399" s="1621"/>
      <c r="W399" s="1621"/>
      <c r="X399" s="1621"/>
      <c r="Y399" s="1621"/>
      <c r="Z399" s="1621"/>
      <c r="AA399" s="1621"/>
      <c r="AB399" s="1621"/>
      <c r="AC399" s="1621"/>
      <c r="AD399" s="1621"/>
      <c r="AE399" s="1621"/>
      <c r="AF399" s="1621"/>
      <c r="AG399" s="1621"/>
      <c r="AH399" s="1621"/>
      <c r="AI399" s="1621"/>
      <c r="AJ399" s="1621"/>
    </row>
    <row r="400" spans="4:36" ht="12.95" customHeight="1">
      <c r="AG400" s="1162"/>
      <c r="AH400" s="1162"/>
      <c r="AI400" s="1162"/>
      <c r="AJ400" s="1162"/>
    </row>
    <row r="401" spans="1:36" ht="12.95" customHeight="1">
      <c r="D401" s="3" t="s">
        <v>1301</v>
      </c>
      <c r="S401" s="1621" t="s">
        <v>835</v>
      </c>
      <c r="T401" s="1621"/>
      <c r="U401" s="1621"/>
      <c r="V401" t="s">
        <v>1302</v>
      </c>
      <c r="AG401" s="1765"/>
      <c r="AH401" s="1765"/>
      <c r="AI401" s="1765"/>
      <c r="AJ401" s="1765"/>
    </row>
    <row r="402" spans="1:36" ht="12.95" customHeight="1">
      <c r="D402" s="3" t="s">
        <v>1303</v>
      </c>
      <c r="S402" s="1621" t="s">
        <v>299</v>
      </c>
      <c r="T402" s="1621"/>
      <c r="U402" s="1621"/>
      <c r="V402" t="s">
        <v>1304</v>
      </c>
      <c r="AE402" s="1762"/>
      <c r="AF402" s="1762"/>
      <c r="AG402" s="1762"/>
      <c r="AH402" s="1762"/>
      <c r="AI402" s="1762"/>
      <c r="AJ402" s="1762"/>
    </row>
    <row r="403" spans="1:36" ht="12.95" customHeight="1">
      <c r="D403" s="3" t="s">
        <v>1305</v>
      </c>
      <c r="K403" s="1734"/>
      <c r="L403" s="1734"/>
      <c r="M403" s="1734"/>
      <c r="N403" s="1734"/>
      <c r="O403" s="1734"/>
      <c r="P403" s="1734"/>
      <c r="Q403" s="1734"/>
      <c r="R403" s="1734"/>
      <c r="S403" s="1734"/>
      <c r="T403" s="1734"/>
      <c r="U403" s="1734"/>
      <c r="V403" s="1734"/>
      <c r="W403" s="1734"/>
      <c r="X403" s="1734"/>
      <c r="Y403" s="1734"/>
      <c r="Z403" s="1734"/>
      <c r="AA403" s="1734"/>
      <c r="AB403" s="1734"/>
      <c r="AC403" s="1734"/>
      <c r="AD403" s="1734"/>
      <c r="AE403" s="1734"/>
      <c r="AF403" s="1734"/>
      <c r="AG403" s="1734"/>
      <c r="AH403" s="1734"/>
      <c r="AI403" s="1734"/>
      <c r="AJ403" s="1734"/>
    </row>
    <row r="404" spans="1:36" ht="12.95" customHeight="1">
      <c r="D404" s="3" t="s">
        <v>1306</v>
      </c>
      <c r="K404" s="1734"/>
      <c r="L404" s="1734"/>
      <c r="M404" s="1734"/>
      <c r="N404" s="1734"/>
      <c r="O404" s="1734"/>
      <c r="P404" s="1734"/>
      <c r="Q404" s="1734"/>
      <c r="R404" s="1734"/>
      <c r="S404" s="1734"/>
      <c r="T404" s="1734"/>
      <c r="U404" s="1734"/>
      <c r="V404" s="1734"/>
      <c r="W404" s="1734"/>
      <c r="X404" s="1734"/>
      <c r="Y404" s="1734"/>
      <c r="Z404" s="1734"/>
      <c r="AA404" s="1734"/>
      <c r="AB404" s="1734"/>
      <c r="AC404" s="1734"/>
      <c r="AD404" s="1734"/>
      <c r="AE404" s="1734"/>
      <c r="AF404" s="1734"/>
      <c r="AG404" s="1734"/>
      <c r="AH404" s="1734"/>
      <c r="AI404" s="1734"/>
      <c r="AJ404" s="1734"/>
    </row>
    <row r="405" spans="1:36" ht="12.95" customHeight="1">
      <c r="D405" s="3" t="s">
        <v>1307</v>
      </c>
      <c r="E405" s="403"/>
      <c r="F405" s="403"/>
      <c r="G405" s="403"/>
      <c r="H405" s="403"/>
      <c r="I405" s="403"/>
      <c r="J405" s="403"/>
      <c r="K405" s="403"/>
      <c r="L405" s="403"/>
      <c r="M405" s="403"/>
      <c r="N405" s="403"/>
      <c r="O405" s="403"/>
      <c r="P405" s="403"/>
      <c r="Q405" s="403"/>
      <c r="R405" s="403"/>
      <c r="S405" s="1720" t="s">
        <v>1308</v>
      </c>
      <c r="T405" s="1720"/>
      <c r="U405" s="1720"/>
      <c r="V405" s="1720"/>
      <c r="W405" s="1720"/>
      <c r="X405" s="1720"/>
      <c r="Y405" s="1720"/>
      <c r="Z405" s="1720"/>
      <c r="AA405" s="1720"/>
      <c r="AB405" s="1720"/>
      <c r="AC405" s="1720"/>
      <c r="AD405" s="1720"/>
      <c r="AE405" s="1720"/>
      <c r="AF405" s="1720"/>
      <c r="AG405" s="1720"/>
      <c r="AH405" s="1720"/>
      <c r="AI405" s="1720"/>
      <c r="AJ405" s="1720"/>
    </row>
    <row r="406" spans="1:36" ht="12.95" customHeight="1">
      <c r="D406" s="1233" t="s">
        <v>1309</v>
      </c>
      <c r="E406" s="1233"/>
      <c r="F406" s="1233"/>
      <c r="G406" s="1233"/>
      <c r="H406" s="1233"/>
      <c r="I406" s="1233"/>
      <c r="J406" s="1233"/>
      <c r="K406" s="1233"/>
      <c r="L406" s="1233"/>
      <c r="M406" s="1233"/>
      <c r="N406" s="1233"/>
      <c r="O406" s="1233"/>
      <c r="P406" s="1233"/>
      <c r="Q406" s="1233"/>
      <c r="R406" s="1233"/>
      <c r="S406" s="1233"/>
      <c r="T406" s="1233"/>
      <c r="U406" s="1233"/>
      <c r="V406" s="1233"/>
      <c r="W406" s="1233"/>
      <c r="X406" s="1233"/>
      <c r="Y406" s="1233"/>
      <c r="Z406" s="1233"/>
      <c r="AA406" s="1233"/>
      <c r="AB406" s="1233"/>
      <c r="AC406" s="1233"/>
      <c r="AD406" s="1233"/>
      <c r="AE406" s="1233"/>
      <c r="AF406" s="1233"/>
      <c r="AG406" s="1233"/>
      <c r="AH406" s="1233"/>
      <c r="AI406" s="1233"/>
      <c r="AJ406" s="1233"/>
    </row>
    <row r="407" spans="1:36" ht="12.95" customHeight="1">
      <c r="D407" s="1233"/>
      <c r="E407" s="1233"/>
      <c r="F407" s="1233"/>
      <c r="G407" s="1233"/>
      <c r="H407" s="1233"/>
      <c r="I407" s="1233"/>
      <c r="J407" s="1233"/>
      <c r="K407" s="1233"/>
      <c r="L407" s="1233"/>
      <c r="M407" s="1233"/>
      <c r="N407" s="1233"/>
      <c r="O407" s="1233"/>
      <c r="P407" s="1233"/>
      <c r="Q407" s="1233"/>
      <c r="R407" s="1233"/>
      <c r="S407" s="1233"/>
      <c r="T407" s="1233"/>
      <c r="U407" s="1233"/>
      <c r="V407" s="1233"/>
      <c r="W407" s="1233"/>
      <c r="X407" s="1233"/>
      <c r="Y407" s="1233"/>
      <c r="Z407" s="1233"/>
      <c r="AA407" s="1233"/>
      <c r="AB407" s="1233"/>
      <c r="AC407" s="1233"/>
      <c r="AD407" s="1233"/>
      <c r="AE407" s="1233"/>
      <c r="AF407" s="1233"/>
      <c r="AG407" s="1233"/>
      <c r="AH407" s="1233"/>
      <c r="AI407" s="1233"/>
      <c r="AJ407" s="1233"/>
    </row>
    <row r="408" spans="1:36" ht="12.95" customHeight="1">
      <c r="AG408" s="1162"/>
      <c r="AH408" s="1162"/>
      <c r="AI408" s="1162"/>
      <c r="AJ408" s="1162"/>
    </row>
    <row r="409" spans="1:36" ht="12.95" customHeight="1">
      <c r="A409" s="2" t="s">
        <v>1052</v>
      </c>
      <c r="B409" s="2"/>
      <c r="C409" s="2" t="s">
        <v>144</v>
      </c>
    </row>
    <row r="410" spans="1:36" ht="12.95" customHeight="1">
      <c r="B410" s="2"/>
      <c r="C410" s="2"/>
      <c r="D410" s="2" t="s">
        <v>1310</v>
      </c>
      <c r="I410" s="1400" t="s">
        <v>1311</v>
      </c>
      <c r="J410" s="1400"/>
      <c r="K410" s="1400"/>
      <c r="L410" s="1400"/>
      <c r="M410" s="1400"/>
      <c r="N410" s="1400"/>
      <c r="O410" s="1400"/>
      <c r="P410" s="1400"/>
      <c r="Q410" s="1400"/>
      <c r="R410" s="1400"/>
      <c r="S410" s="1400"/>
      <c r="T410" s="1400"/>
      <c r="U410" s="1400"/>
      <c r="V410" s="1400"/>
      <c r="W410" s="1400"/>
      <c r="X410" s="1400"/>
      <c r="Y410" s="1400"/>
      <c r="Z410" s="1400"/>
      <c r="AA410" s="1400"/>
      <c r="AB410" s="1400"/>
      <c r="AC410" s="1400"/>
      <c r="AD410" s="1400"/>
      <c r="AE410" s="1400"/>
    </row>
    <row r="411" spans="1:36" ht="12.95" customHeight="1">
      <c r="E411" t="s">
        <v>1312</v>
      </c>
      <c r="R411" s="1402" t="s">
        <v>891</v>
      </c>
      <c r="S411" s="1402"/>
      <c r="AC411" s="24" t="s">
        <v>1313</v>
      </c>
      <c r="AD411" s="1431">
        <v>7</v>
      </c>
      <c r="AE411" s="1431"/>
    </row>
    <row r="412" spans="1:36" ht="12.95" customHeight="1">
      <c r="E412" t="s">
        <v>1314</v>
      </c>
      <c r="R412" s="1402" t="s">
        <v>299</v>
      </c>
      <c r="S412" s="1402"/>
      <c r="AC412" s="24" t="s">
        <v>1313</v>
      </c>
      <c r="AD412" s="1431"/>
      <c r="AE412" s="1431"/>
    </row>
    <row r="413" spans="1:36" ht="12.95" customHeight="1">
      <c r="E413" t="s">
        <v>1315</v>
      </c>
      <c r="S413" s="1402" t="s">
        <v>299</v>
      </c>
      <c r="T413" s="1402"/>
    </row>
    <row r="414" spans="1:36" ht="12.95" customHeight="1">
      <c r="E414" t="s">
        <v>232</v>
      </c>
      <c r="H414" s="1628"/>
      <c r="I414" s="1628"/>
      <c r="J414" s="1628"/>
      <c r="K414" s="1628"/>
      <c r="L414" s="1628"/>
      <c r="M414" s="1628"/>
      <c r="N414" s="1628"/>
      <c r="O414" s="1628"/>
      <c r="P414" s="1628"/>
      <c r="Q414" s="1628"/>
      <c r="R414" s="1628"/>
      <c r="S414" s="1628"/>
      <c r="T414" s="1628"/>
      <c r="U414" s="1628"/>
      <c r="V414" s="1628"/>
      <c r="W414" s="1628"/>
      <c r="X414" s="1628"/>
      <c r="Y414" s="1628"/>
      <c r="Z414" s="1628"/>
      <c r="AA414" s="1628"/>
      <c r="AB414" s="1628"/>
      <c r="AC414" s="1628"/>
      <c r="AD414" s="1628"/>
      <c r="AE414" s="1628"/>
    </row>
    <row r="415" spans="1:36" ht="12.95" customHeight="1">
      <c r="H415" s="1629"/>
      <c r="I415" s="1629"/>
      <c r="J415" s="1629"/>
      <c r="K415" s="1629"/>
      <c r="L415" s="1629"/>
      <c r="M415" s="1629"/>
      <c r="N415" s="1629"/>
      <c r="O415" s="1629"/>
      <c r="P415" s="1629"/>
      <c r="Q415" s="1629"/>
      <c r="R415" s="1629"/>
      <c r="S415" s="1629"/>
      <c r="T415" s="1629"/>
      <c r="U415" s="1629"/>
      <c r="V415" s="1629"/>
      <c r="W415" s="1629"/>
      <c r="X415" s="1629"/>
      <c r="Y415" s="1629"/>
      <c r="Z415" s="1629"/>
      <c r="AA415" s="1629"/>
      <c r="AB415" s="1629"/>
      <c r="AC415" s="1629"/>
      <c r="AD415" s="1629"/>
      <c r="AE415" s="1629"/>
    </row>
    <row r="416" spans="1:36" ht="12.95" customHeight="1"/>
    <row r="417" spans="1:39" ht="12.95" customHeight="1">
      <c r="A417" s="2" t="s">
        <v>1064</v>
      </c>
      <c r="B417" s="2"/>
      <c r="C417" s="2"/>
      <c r="D417" s="2" t="s">
        <v>149</v>
      </c>
      <c r="AF417" s="2" t="s">
        <v>1316</v>
      </c>
    </row>
    <row r="418" spans="1:39" ht="12.95" customHeight="1">
      <c r="E418" s="1456"/>
      <c r="F418" s="1456"/>
      <c r="G418" s="1456"/>
      <c r="H418" s="13" t="s">
        <v>1317</v>
      </c>
      <c r="I418" s="1456"/>
      <c r="J418" s="1456"/>
      <c r="K418" s="1456"/>
      <c r="L418" t="s">
        <v>1318</v>
      </c>
      <c r="N418" s="24" t="s">
        <v>35</v>
      </c>
      <c r="P418" s="1435">
        <f>0.366</f>
        <v>0.36599999999999999</v>
      </c>
      <c r="Q418" s="1435"/>
      <c r="R418" s="1435"/>
      <c r="S418" t="s">
        <v>1319</v>
      </c>
      <c r="W418" s="1798">
        <f>IF(E418&gt;0,(E418*I418),(P418*43560))</f>
        <v>15942.96</v>
      </c>
      <c r="X418" s="1798"/>
      <c r="Y418" s="1798"/>
      <c r="Z418" t="s">
        <v>1320</v>
      </c>
      <c r="AF418" s="1452">
        <f>IFERROR(IF(P418&gt;0,(AG437/P418),(AG437/(W418/43560))),0)</f>
        <v>647.54098360655735</v>
      </c>
      <c r="AG418" s="1452"/>
      <c r="AH418" s="1452"/>
      <c r="AM418" s="3"/>
    </row>
    <row r="419" spans="1:39" ht="12.95" customHeight="1">
      <c r="E419" t="s">
        <v>1321</v>
      </c>
    </row>
    <row r="420" spans="1:39" ht="12.95" customHeight="1">
      <c r="E420" s="1800"/>
      <c r="F420" s="1800"/>
      <c r="G420" s="1800"/>
      <c r="H420" s="1800"/>
      <c r="I420" s="1800"/>
      <c r="J420" s="1800"/>
      <c r="K420" s="1800"/>
      <c r="L420" s="1800"/>
      <c r="M420" s="1800"/>
      <c r="N420" s="1800"/>
      <c r="O420" s="1800"/>
      <c r="P420" s="1800"/>
      <c r="Q420" s="1800"/>
      <c r="R420" s="1800"/>
      <c r="S420" s="1800"/>
      <c r="T420" s="1800"/>
      <c r="U420" s="1800"/>
      <c r="V420" s="1800"/>
      <c r="W420" s="1800"/>
      <c r="X420" s="1800"/>
      <c r="Y420" s="1800"/>
      <c r="Z420" s="1800"/>
      <c r="AA420" s="1800"/>
      <c r="AB420" s="1800"/>
      <c r="AC420" s="1800"/>
      <c r="AD420" s="1800"/>
      <c r="AE420" s="1800"/>
      <c r="AF420" s="1800"/>
      <c r="AG420" s="1800"/>
      <c r="AH420" s="1800"/>
      <c r="AI420" s="1800"/>
      <c r="AJ420" s="1800"/>
    </row>
    <row r="421" spans="1:39" ht="12.95" customHeight="1">
      <c r="E421" s="85" t="s">
        <v>1322</v>
      </c>
      <c r="F421" s="19"/>
      <c r="G421" s="19"/>
      <c r="H421" s="19"/>
      <c r="I421" s="1722">
        <f>P418</f>
        <v>0.36599999999999999</v>
      </c>
      <c r="J421" s="1722"/>
      <c r="K421" s="1722"/>
      <c r="L421" s="19"/>
      <c r="M421" s="85"/>
      <c r="N421" s="19"/>
      <c r="O421" s="19"/>
      <c r="P421" s="1438">
        <f>(CS634+CS642+CS658)/I421</f>
        <v>647.54098360655735</v>
      </c>
      <c r="Q421" s="1438"/>
      <c r="R421" s="1438"/>
      <c r="S421" s="85" t="s">
        <v>1323</v>
      </c>
      <c r="T421" s="19"/>
      <c r="U421" s="19"/>
      <c r="V421" s="19"/>
      <c r="W421" s="19"/>
      <c r="X421" s="19"/>
      <c r="Y421" s="19"/>
      <c r="Z421" s="19"/>
      <c r="AA421" s="19"/>
      <c r="AB421" s="19"/>
      <c r="AC421" s="19"/>
      <c r="AD421" s="19"/>
      <c r="AE421" s="19"/>
      <c r="AF421" s="19"/>
      <c r="AG421" s="19"/>
      <c r="AH421" s="19"/>
      <c r="AI421" s="19"/>
      <c r="AJ421" s="19"/>
    </row>
    <row r="422" spans="1:39" ht="12.95" customHeight="1"/>
    <row r="423" spans="1:39" ht="12.95" customHeight="1">
      <c r="A423" s="2" t="s">
        <v>1089</v>
      </c>
      <c r="B423" s="2"/>
      <c r="C423" s="2"/>
      <c r="D423" s="2" t="s">
        <v>151</v>
      </c>
    </row>
    <row r="424" spans="1:39" ht="12.95" customHeight="1">
      <c r="E424" t="s">
        <v>1324</v>
      </c>
      <c r="P424" s="1402">
        <v>1</v>
      </c>
      <c r="Q424" s="1402"/>
      <c r="S424" t="s">
        <v>1325</v>
      </c>
      <c r="AE424" s="1402">
        <v>1</v>
      </c>
      <c r="AF424" s="1402"/>
    </row>
    <row r="425" spans="1:39" ht="12.95" customHeight="1">
      <c r="E425" t="s">
        <v>1326</v>
      </c>
      <c r="P425" s="1402">
        <v>0</v>
      </c>
      <c r="Q425" s="1402"/>
      <c r="S425" t="s">
        <v>1327</v>
      </c>
      <c r="AE425" s="1402" t="s">
        <v>299</v>
      </c>
      <c r="AF425" s="1402"/>
    </row>
    <row r="426" spans="1:39" ht="12.95" customHeight="1">
      <c r="F426" s="20" t="s">
        <v>1328</v>
      </c>
    </row>
    <row r="427" spans="1:39" ht="12.95" customHeight="1">
      <c r="F427" s="1723"/>
      <c r="G427" s="1723"/>
      <c r="H427" s="1723"/>
      <c r="I427" s="1723"/>
      <c r="J427" s="1723"/>
      <c r="K427" s="1723"/>
      <c r="L427" s="1723"/>
      <c r="M427" s="1723"/>
      <c r="N427" s="1723"/>
      <c r="O427" s="1723"/>
      <c r="P427" s="1723"/>
      <c r="Q427" s="1723"/>
      <c r="R427" s="1723"/>
      <c r="S427" s="1723"/>
      <c r="T427" s="1723"/>
      <c r="U427" s="1723"/>
      <c r="V427" s="1723"/>
      <c r="W427" s="1723"/>
      <c r="X427" s="1723"/>
      <c r="Y427" s="1723"/>
      <c r="Z427" s="1723"/>
      <c r="AA427" s="1723"/>
      <c r="AB427" s="1723"/>
      <c r="AC427" s="1723"/>
      <c r="AD427" s="1723"/>
      <c r="AE427" s="1723"/>
      <c r="AF427" s="1723"/>
      <c r="AG427" s="1723"/>
      <c r="AH427" s="1723"/>
    </row>
    <row r="428" spans="1:39" ht="12.95" customHeight="1">
      <c r="F428" s="1724"/>
      <c r="G428" s="1724"/>
      <c r="H428" s="1724"/>
      <c r="I428" s="1724"/>
      <c r="J428" s="1724"/>
      <c r="K428" s="1724"/>
      <c r="L428" s="1724"/>
      <c r="M428" s="1724"/>
      <c r="N428" s="1724"/>
      <c r="O428" s="1724"/>
      <c r="P428" s="1724"/>
      <c r="Q428" s="1724"/>
      <c r="R428" s="1724"/>
      <c r="S428" s="1724"/>
      <c r="T428" s="1724"/>
      <c r="U428" s="1724"/>
      <c r="V428" s="1724"/>
      <c r="W428" s="1724"/>
      <c r="X428" s="1724"/>
      <c r="Y428" s="1724"/>
      <c r="Z428" s="1724"/>
      <c r="AA428" s="1724"/>
      <c r="AB428" s="1724"/>
      <c r="AC428" s="1724"/>
      <c r="AD428" s="1724"/>
      <c r="AE428" s="1724"/>
      <c r="AF428" s="1724"/>
      <c r="AG428" s="1724"/>
      <c r="AH428" s="1724"/>
    </row>
    <row r="429" spans="1:39" ht="12.95" customHeight="1">
      <c r="E429" t="s">
        <v>1329</v>
      </c>
      <c r="P429" s="1"/>
      <c r="Q429" s="1402" t="s">
        <v>891</v>
      </c>
      <c r="R429" s="1402"/>
    </row>
    <row r="430" spans="1:39" ht="12.95" customHeight="1">
      <c r="F430" t="s">
        <v>1330</v>
      </c>
      <c r="P430" s="1"/>
      <c r="Q430" s="1"/>
      <c r="AF430" s="1402" t="s">
        <v>299</v>
      </c>
      <c r="AG430" s="1792"/>
    </row>
    <row r="431" spans="1:39" ht="12.95" customHeight="1"/>
    <row r="432" spans="1:39" ht="12.95" customHeight="1">
      <c r="A432" s="2"/>
      <c r="B432" s="2"/>
      <c r="C432" s="2"/>
      <c r="E432" s="3" t="s">
        <v>1331</v>
      </c>
      <c r="Z432" s="1402" t="s">
        <v>835</v>
      </c>
      <c r="AA432" s="1402"/>
    </row>
    <row r="433" spans="1:110" ht="12.95" customHeight="1">
      <c r="F433" s="32" t="s">
        <v>1332</v>
      </c>
      <c r="G433" s="33"/>
      <c r="H433" s="33"/>
      <c r="I433" s="33"/>
      <c r="J433" s="33"/>
      <c r="K433" s="33"/>
      <c r="L433" s="33"/>
      <c r="M433" s="33"/>
      <c r="N433" s="33"/>
      <c r="O433" s="33"/>
      <c r="P433" s="33"/>
      <c r="Q433" s="33"/>
      <c r="R433" s="33"/>
      <c r="S433" s="33"/>
      <c r="T433" s="33"/>
      <c r="U433" s="33"/>
      <c r="V433" s="33"/>
      <c r="W433" s="33"/>
      <c r="AB433" s="33"/>
    </row>
    <row r="434" spans="1:110" ht="12.95" customHeight="1">
      <c r="F434" t="s">
        <v>1333</v>
      </c>
      <c r="G434" s="33"/>
      <c r="I434" s="33"/>
      <c r="J434" s="33"/>
      <c r="K434" s="33"/>
      <c r="L434" s="33"/>
      <c r="M434" s="33"/>
      <c r="N434" s="33"/>
      <c r="O434" s="20"/>
      <c r="P434" s="33"/>
      <c r="Q434" s="33"/>
      <c r="R434" s="33"/>
      <c r="S434" s="33"/>
      <c r="T434" s="33"/>
      <c r="U434" s="33"/>
      <c r="V434" s="33"/>
      <c r="W434" s="33"/>
      <c r="Z434" s="1402" t="s">
        <v>299</v>
      </c>
      <c r="AA434" s="1402"/>
    </row>
    <row r="435" spans="1:110" ht="12.95" customHeight="1"/>
    <row r="436" spans="1:110" ht="12.95" customHeight="1">
      <c r="A436" s="2" t="s">
        <v>1144</v>
      </c>
      <c r="B436" s="2"/>
      <c r="C436" s="2"/>
      <c r="D436" s="2" t="s">
        <v>158</v>
      </c>
      <c r="AF436" s="41"/>
    </row>
    <row r="437" spans="1:110" ht="12.95" customHeight="1">
      <c r="D437" s="1564" t="s">
        <v>1334</v>
      </c>
      <c r="E437" s="1565"/>
      <c r="F437" s="1565"/>
      <c r="G437" s="1565"/>
      <c r="H437" s="1565"/>
      <c r="I437" s="1565"/>
      <c r="J437" s="1565"/>
      <c r="K437" s="1565"/>
      <c r="L437" s="1565"/>
      <c r="M437" s="1565"/>
      <c r="N437" s="1565"/>
      <c r="O437" s="1565"/>
      <c r="P437" s="1565"/>
      <c r="Q437" s="1565"/>
      <c r="R437" s="1565"/>
      <c r="S437" s="1565"/>
      <c r="T437" s="1565"/>
      <c r="U437" s="1565"/>
      <c r="V437" s="1565"/>
      <c r="W437" s="1565"/>
      <c r="X437" s="1565"/>
      <c r="Y437" s="1565"/>
      <c r="Z437" s="1565"/>
      <c r="AA437" s="1565"/>
      <c r="AB437" s="1565"/>
      <c r="AC437" s="1565"/>
      <c r="AD437" s="1565"/>
      <c r="AE437" s="1565"/>
      <c r="AF437" s="1756"/>
      <c r="AG437" s="1572">
        <f>G753+O777</f>
        <v>237</v>
      </c>
      <c r="AH437" s="1760"/>
      <c r="AI437" s="1760"/>
      <c r="AJ437" s="1760"/>
    </row>
    <row r="438" spans="1:110" ht="12.95" customHeight="1">
      <c r="D438" s="1615" t="s">
        <v>1335</v>
      </c>
      <c r="E438" s="1630"/>
      <c r="F438" s="1630"/>
      <c r="G438" s="1630"/>
      <c r="H438" s="1630"/>
      <c r="I438" s="1630"/>
      <c r="J438" s="1630"/>
      <c r="K438" s="1630"/>
      <c r="L438" s="1630"/>
      <c r="M438" s="1630"/>
      <c r="N438" s="1630"/>
      <c r="O438" s="1630"/>
      <c r="P438" s="1630"/>
      <c r="Q438" s="1630"/>
      <c r="R438" s="1630"/>
      <c r="S438" s="1630"/>
      <c r="T438" s="1630"/>
      <c r="U438" s="1630"/>
      <c r="V438" s="1630"/>
      <c r="W438" s="1630"/>
      <c r="X438" s="1630"/>
      <c r="Y438" s="1630"/>
      <c r="Z438" s="1630"/>
      <c r="AA438" s="1630"/>
      <c r="AB438" s="1630"/>
      <c r="AC438" s="1630"/>
      <c r="AD438" s="1630"/>
      <c r="AE438" s="1630"/>
      <c r="AF438" s="1631"/>
      <c r="AG438" s="1799">
        <f>0</f>
        <v>0</v>
      </c>
      <c r="AH438" s="1572"/>
      <c r="AI438" s="1572"/>
      <c r="AJ438" s="1572"/>
    </row>
    <row r="439" spans="1:110" ht="12.95" customHeight="1">
      <c r="D439" s="1615" t="s">
        <v>1336</v>
      </c>
      <c r="E439" s="1630"/>
      <c r="F439" s="1630"/>
      <c r="G439" s="1630"/>
      <c r="H439" s="1630"/>
      <c r="I439" s="1630"/>
      <c r="J439" s="1630"/>
      <c r="K439" s="1630"/>
      <c r="L439" s="1630"/>
      <c r="M439" s="1630"/>
      <c r="N439" s="1630"/>
      <c r="O439" s="1630"/>
      <c r="P439" s="1630"/>
      <c r="Q439" s="1630"/>
      <c r="R439" s="1630"/>
      <c r="S439" s="1630"/>
      <c r="T439" s="1630"/>
      <c r="U439" s="1630"/>
      <c r="V439" s="1630"/>
      <c r="W439" s="1630"/>
      <c r="X439" s="1630"/>
      <c r="Y439" s="1630"/>
      <c r="Z439" s="1630"/>
      <c r="AA439" s="1630"/>
      <c r="AB439" s="1630"/>
      <c r="AC439" s="1630"/>
      <c r="AD439" s="1630"/>
      <c r="AE439" s="1630"/>
      <c r="AF439" s="1631"/>
      <c r="AG439" s="1572">
        <f>G753</f>
        <v>235</v>
      </c>
      <c r="AH439" s="1760"/>
      <c r="AI439" s="1760"/>
      <c r="AJ439" s="1760"/>
    </row>
    <row r="440" spans="1:110" ht="12.95" customHeight="1">
      <c r="D440" s="1615" t="s">
        <v>1337</v>
      </c>
      <c r="E440" s="1630"/>
      <c r="F440" s="1630"/>
      <c r="G440" s="1630"/>
      <c r="H440" s="1630"/>
      <c r="I440" s="1630"/>
      <c r="J440" s="1630"/>
      <c r="K440" s="1630"/>
      <c r="L440" s="1630"/>
      <c r="M440" s="1630"/>
      <c r="N440" s="1630"/>
      <c r="O440" s="1630"/>
      <c r="P440" s="1630"/>
      <c r="Q440" s="1630"/>
      <c r="R440" s="1630"/>
      <c r="S440" s="1630"/>
      <c r="T440" s="1630"/>
      <c r="U440" s="1630"/>
      <c r="V440" s="1630"/>
      <c r="W440" s="1630"/>
      <c r="X440" s="1630"/>
      <c r="Y440" s="1630"/>
      <c r="Z440" s="1630"/>
      <c r="AA440" s="1630"/>
      <c r="AB440" s="1630"/>
      <c r="AC440" s="1630"/>
      <c r="AD440" s="1630"/>
      <c r="AE440" s="1630"/>
      <c r="AF440" s="1631"/>
      <c r="AG440" s="1572">
        <f>AG439</f>
        <v>235</v>
      </c>
      <c r="AH440" s="1760"/>
      <c r="AI440" s="1760"/>
      <c r="AJ440" s="1760"/>
    </row>
    <row r="441" spans="1:110" ht="12.95" customHeight="1">
      <c r="D441" s="1615" t="s">
        <v>1338</v>
      </c>
      <c r="E441" s="1630"/>
      <c r="F441" s="1630"/>
      <c r="G441" s="1630"/>
      <c r="H441" s="1630"/>
      <c r="I441" s="1630"/>
      <c r="J441" s="1630"/>
      <c r="K441" s="1630"/>
      <c r="L441" s="1630"/>
      <c r="M441" s="1630"/>
      <c r="N441" s="1630"/>
      <c r="O441" s="1630"/>
      <c r="P441" s="1630"/>
      <c r="Q441" s="1630"/>
      <c r="R441" s="1630"/>
      <c r="S441" s="1630"/>
      <c r="T441" s="1630"/>
      <c r="U441" s="1630"/>
      <c r="V441" s="1630"/>
      <c r="W441" s="1630"/>
      <c r="X441" s="1630"/>
      <c r="Y441" s="1630"/>
      <c r="Z441" s="1630"/>
      <c r="AA441" s="1630"/>
      <c r="AB441" s="1630"/>
      <c r="AC441" s="1630"/>
      <c r="AD441" s="1630"/>
      <c r="AE441" s="1630"/>
      <c r="AF441" s="1631"/>
      <c r="AG441" s="1763">
        <f>IF(ISERROR(AG440/AG439),"",AG440/AG439)</f>
        <v>1</v>
      </c>
      <c r="AH441" s="1763"/>
      <c r="AI441" s="1763"/>
      <c r="AJ441" s="1763"/>
    </row>
    <row r="442" spans="1:110" ht="12.95" customHeight="1">
      <c r="D442" s="1615" t="s">
        <v>1339</v>
      </c>
      <c r="E442" s="1630"/>
      <c r="F442" s="1630"/>
      <c r="G442" s="1630"/>
      <c r="H442" s="1630"/>
      <c r="I442" s="1630"/>
      <c r="J442" s="1630"/>
      <c r="K442" s="1630"/>
      <c r="L442" s="1630"/>
      <c r="M442" s="1630"/>
      <c r="N442" s="1630"/>
      <c r="O442" s="1630"/>
      <c r="P442" s="1630"/>
      <c r="Q442" s="1630"/>
      <c r="R442" s="1630"/>
      <c r="S442" s="1630"/>
      <c r="T442" s="1630"/>
      <c r="U442" s="1630"/>
      <c r="V442" s="1630"/>
      <c r="W442" s="1630"/>
      <c r="X442" s="1630"/>
      <c r="Y442" s="1630"/>
      <c r="Z442" s="1630"/>
      <c r="AA442" s="1630"/>
      <c r="AB442" s="1630"/>
      <c r="AC442" s="1630"/>
      <c r="AD442" s="1630"/>
      <c r="AE442" s="1630"/>
      <c r="AF442" s="1631"/>
      <c r="AG442" s="1764">
        <f>160472-900+10500</f>
        <v>170072</v>
      </c>
      <c r="AH442" s="1764"/>
      <c r="AI442" s="1764"/>
      <c r="AJ442" s="1764"/>
    </row>
    <row r="443" spans="1:110" ht="12.95" customHeight="1">
      <c r="D443" s="1615" t="s">
        <v>1340</v>
      </c>
      <c r="E443" s="1630"/>
      <c r="F443" s="1630"/>
      <c r="G443" s="1630"/>
      <c r="H443" s="1630"/>
      <c r="I443" s="1630"/>
      <c r="J443" s="1630"/>
      <c r="K443" s="1630"/>
      <c r="L443" s="1630"/>
      <c r="M443" s="1630"/>
      <c r="N443" s="1630"/>
      <c r="O443" s="1630"/>
      <c r="P443" s="1630"/>
      <c r="Q443" s="1630"/>
      <c r="R443" s="1630"/>
      <c r="S443" s="1630"/>
      <c r="T443" s="1630"/>
      <c r="U443" s="1630"/>
      <c r="V443" s="1630"/>
      <c r="W443" s="1630"/>
      <c r="X443" s="1630"/>
      <c r="Y443" s="1630"/>
      <c r="Z443" s="1630"/>
      <c r="AA443" s="1630"/>
      <c r="AB443" s="1630"/>
      <c r="AC443" s="1630"/>
      <c r="AD443" s="1630"/>
      <c r="AE443" s="1630"/>
      <c r="AF443" s="1631"/>
      <c r="AG443" s="1764">
        <f>AG442</f>
        <v>170072</v>
      </c>
      <c r="AH443" s="1764"/>
      <c r="AI443" s="1764"/>
      <c r="AJ443" s="1764"/>
    </row>
    <row r="444" spans="1:110" ht="12.95" customHeight="1">
      <c r="D444" s="1615" t="s">
        <v>1341</v>
      </c>
      <c r="E444" s="1630"/>
      <c r="F444" s="1630"/>
      <c r="G444" s="1630"/>
      <c r="H444" s="1630"/>
      <c r="I444" s="1630"/>
      <c r="J444" s="1630"/>
      <c r="K444" s="1630"/>
      <c r="L444" s="1630"/>
      <c r="M444" s="1630"/>
      <c r="N444" s="1630"/>
      <c r="O444" s="1630"/>
      <c r="P444" s="1630"/>
      <c r="Q444" s="1630"/>
      <c r="R444" s="1630"/>
      <c r="S444" s="1630"/>
      <c r="T444" s="1630"/>
      <c r="U444" s="1630"/>
      <c r="V444" s="1630"/>
      <c r="W444" s="1630"/>
      <c r="X444" s="1630"/>
      <c r="Y444" s="1630"/>
      <c r="Z444" s="1630"/>
      <c r="AA444" s="1630"/>
      <c r="AB444" s="1630"/>
      <c r="AC444" s="1630"/>
      <c r="AD444" s="1630"/>
      <c r="AE444" s="1630"/>
      <c r="AF444" s="1631"/>
      <c r="AG444" s="1763">
        <f>IF(ISERROR(AG443/AG442),"",AG443/AG442)</f>
        <v>1</v>
      </c>
      <c r="AH444" s="1763"/>
      <c r="AI444" s="1763"/>
      <c r="AJ444" s="1763"/>
    </row>
    <row r="445" spans="1:110" ht="12.95" customHeight="1">
      <c r="D445" s="1615" t="s">
        <v>1342</v>
      </c>
      <c r="E445" s="1630"/>
      <c r="F445" s="1630"/>
      <c r="G445" s="1630"/>
      <c r="H445" s="1630"/>
      <c r="I445" s="1630"/>
      <c r="J445" s="1630"/>
      <c r="K445" s="1630"/>
      <c r="L445" s="1630"/>
      <c r="M445" s="1630"/>
      <c r="N445" s="1630"/>
      <c r="O445" s="1630"/>
      <c r="P445" s="1630"/>
      <c r="Q445" s="1630"/>
      <c r="R445" s="1630"/>
      <c r="S445" s="1630"/>
      <c r="T445" s="1630"/>
      <c r="U445" s="1630"/>
      <c r="V445" s="1630"/>
      <c r="W445" s="1630"/>
      <c r="X445" s="1630"/>
      <c r="Y445" s="1630"/>
      <c r="Z445" s="1630"/>
      <c r="AA445" s="1630"/>
      <c r="AB445" s="1630"/>
      <c r="AC445" s="1630"/>
      <c r="AD445" s="1630"/>
      <c r="AE445" s="1630"/>
      <c r="AF445" s="1631"/>
      <c r="AG445" s="1763">
        <f>MIN(IF(AG441&gt;AG444,AG444,AG441),1)</f>
        <v>1</v>
      </c>
      <c r="AH445" s="1763"/>
      <c r="AI445" s="1763"/>
      <c r="AJ445" s="1763"/>
    </row>
    <row r="446" spans="1:110" ht="12.95" customHeight="1">
      <c r="D446" s="1615" t="s">
        <v>1343</v>
      </c>
      <c r="E446" s="1565"/>
      <c r="F446" s="1565"/>
      <c r="G446" s="1565"/>
      <c r="H446" s="1565"/>
      <c r="I446" s="1565"/>
      <c r="J446" s="1565"/>
      <c r="K446" s="1565"/>
      <c r="L446" s="1565"/>
      <c r="M446" s="1565"/>
      <c r="N446" s="1565"/>
      <c r="O446" s="1565"/>
      <c r="P446" s="1565"/>
      <c r="Q446" s="1565"/>
      <c r="R446" s="1565"/>
      <c r="S446" s="1565"/>
      <c r="T446" s="1565"/>
      <c r="U446" s="1565"/>
      <c r="V446" s="1565"/>
      <c r="W446" s="1565"/>
      <c r="X446" s="1565"/>
      <c r="Y446" s="1565"/>
      <c r="Z446" s="1565"/>
      <c r="AA446" s="1565"/>
      <c r="AB446" s="1565"/>
      <c r="AC446" s="1565"/>
      <c r="AD446" s="1565"/>
      <c r="AE446" s="1565"/>
      <c r="AF446" s="1756"/>
      <c r="AG446" s="1764">
        <f>3000</f>
        <v>3000</v>
      </c>
      <c r="AH446" s="1764"/>
      <c r="AI446" s="1764"/>
      <c r="AJ446" s="1764"/>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564" t="s">
        <v>1344</v>
      </c>
      <c r="E447" s="1565"/>
      <c r="F447" s="1565"/>
      <c r="G447" s="1565"/>
      <c r="H447" s="1565"/>
      <c r="I447" s="1565"/>
      <c r="J447" s="1565"/>
      <c r="K447" s="1565"/>
      <c r="L447" s="1565"/>
      <c r="M447" s="1565"/>
      <c r="N447" s="1565"/>
      <c r="O447" s="1565"/>
      <c r="P447" s="1565"/>
      <c r="Q447" s="1565"/>
      <c r="R447" s="1565"/>
      <c r="S447" s="1565"/>
      <c r="T447" s="1565"/>
      <c r="U447" s="1565"/>
      <c r="V447" s="1565"/>
      <c r="W447" s="1565"/>
      <c r="X447" s="1565"/>
      <c r="Y447" s="1565"/>
      <c r="Z447" s="1565"/>
      <c r="AA447" s="1565"/>
      <c r="AB447" s="1565"/>
      <c r="AC447" s="1565"/>
      <c r="AD447" s="1565"/>
      <c r="AE447" s="1565"/>
      <c r="AF447" s="1756"/>
      <c r="AG447" s="1764">
        <v>0</v>
      </c>
      <c r="AH447" s="1764"/>
      <c r="AI447" s="1764"/>
      <c r="AJ447" s="1764"/>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15" t="s">
        <v>1345</v>
      </c>
      <c r="E448" s="1565"/>
      <c r="F448" s="1565"/>
      <c r="G448" s="1565"/>
      <c r="H448" s="1565"/>
      <c r="I448" s="1565"/>
      <c r="J448" s="1565"/>
      <c r="K448" s="1565"/>
      <c r="L448" s="1565"/>
      <c r="M448" s="1565"/>
      <c r="N448" s="1565"/>
      <c r="O448" s="1565"/>
      <c r="P448" s="1565"/>
      <c r="Q448" s="1565"/>
      <c r="R448" s="1565"/>
      <c r="S448" s="1565"/>
      <c r="T448" s="1565"/>
      <c r="U448" s="1565"/>
      <c r="V448" s="1565"/>
      <c r="W448" s="1565"/>
      <c r="X448" s="1565"/>
      <c r="Y448" s="1565"/>
      <c r="Z448" s="1565"/>
      <c r="AA448" s="1565"/>
      <c r="AB448" s="1565"/>
      <c r="AC448" s="1565"/>
      <c r="AD448" s="1565"/>
      <c r="AE448" s="1565"/>
      <c r="AF448" s="1756"/>
      <c r="AG448" s="1764">
        <f>18900</f>
        <v>18900</v>
      </c>
      <c r="AH448" s="1764"/>
      <c r="AI448" s="1764"/>
      <c r="AJ448" s="1764"/>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15" t="s">
        <v>1346</v>
      </c>
      <c r="E449" s="1565"/>
      <c r="F449" s="1565"/>
      <c r="G449" s="1565"/>
      <c r="H449" s="1565"/>
      <c r="I449" s="1565"/>
      <c r="J449" s="1565"/>
      <c r="K449" s="1565"/>
      <c r="L449" s="1565"/>
      <c r="M449" s="1565"/>
      <c r="N449" s="1565"/>
      <c r="O449" s="1565"/>
      <c r="P449" s="1565"/>
      <c r="Q449" s="1565"/>
      <c r="R449" s="1565"/>
      <c r="S449" s="1565"/>
      <c r="T449" s="1565"/>
      <c r="U449" s="1565"/>
      <c r="V449" s="1565"/>
      <c r="W449" s="1565"/>
      <c r="X449" s="1565"/>
      <c r="Y449" s="1565"/>
      <c r="Z449" s="1565"/>
      <c r="AA449" s="1565"/>
      <c r="AB449" s="1565"/>
      <c r="AC449" s="1565"/>
      <c r="AD449" s="1565"/>
      <c r="AE449" s="1565"/>
      <c r="AF449" s="1756"/>
      <c r="AG449" s="1764">
        <v>0</v>
      </c>
      <c r="AH449" s="1764"/>
      <c r="AI449" s="1764"/>
      <c r="AJ449" s="1764"/>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616" t="s">
        <v>1347</v>
      </c>
      <c r="E450" s="1617"/>
      <c r="F450" s="1617"/>
      <c r="G450" s="1617"/>
      <c r="H450" s="1617"/>
      <c r="I450" s="1617"/>
      <c r="J450" s="1617"/>
      <c r="K450" s="1617"/>
      <c r="L450" s="1617"/>
      <c r="M450" s="1617"/>
      <c r="N450" s="1617"/>
      <c r="O450" s="1617"/>
      <c r="P450" s="1617"/>
      <c r="Q450" s="1617"/>
      <c r="R450" s="1617"/>
      <c r="S450" s="1617"/>
      <c r="T450" s="1617"/>
      <c r="U450" s="1617"/>
      <c r="V450" s="1617"/>
      <c r="W450" s="1617"/>
      <c r="X450" s="1617"/>
      <c r="Y450" s="1617"/>
      <c r="Z450" s="1617"/>
      <c r="AA450" s="1617"/>
      <c r="AB450" s="1617"/>
      <c r="AC450" s="1617"/>
      <c r="AD450" s="1617"/>
      <c r="AE450" s="1617"/>
      <c r="AF450" s="1618"/>
      <c r="AG450" s="1761">
        <f>AG442+AG446+AG448+AG449</f>
        <v>191972</v>
      </c>
      <c r="AH450" s="1761"/>
      <c r="AI450" s="1761"/>
      <c r="AJ450" s="176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619" t="s">
        <v>1348</v>
      </c>
      <c r="E451" s="1619"/>
      <c r="F451" s="1619"/>
      <c r="G451" s="1619"/>
      <c r="H451" s="1619"/>
      <c r="I451" s="1619"/>
      <c r="J451" s="1619"/>
      <c r="K451" s="1619"/>
      <c r="L451" s="1619"/>
      <c r="M451" s="1619"/>
      <c r="N451" s="1619"/>
      <c r="O451" s="1619"/>
      <c r="P451" s="1619"/>
      <c r="Q451" s="1619"/>
      <c r="R451" s="1619"/>
      <c r="S451" s="1619"/>
      <c r="T451" s="1619"/>
      <c r="U451" s="1619"/>
      <c r="V451" s="1619"/>
      <c r="W451" s="1619"/>
      <c r="X451" s="1619"/>
      <c r="Y451" s="1619"/>
      <c r="Z451" s="1619"/>
      <c r="AA451" s="1619"/>
      <c r="AB451" s="1619"/>
      <c r="AC451" s="1619"/>
      <c r="AD451" s="1619"/>
      <c r="AE451" s="1619"/>
      <c r="AF451" s="1619"/>
      <c r="AG451" s="1619"/>
      <c r="AH451" s="1619"/>
      <c r="AI451" s="1619"/>
      <c r="AJ451" s="161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620"/>
      <c r="E452" s="1620"/>
      <c r="F452" s="1620"/>
      <c r="G452" s="1620"/>
      <c r="H452" s="1620"/>
      <c r="I452" s="1620"/>
      <c r="J452" s="1620"/>
      <c r="K452" s="1620"/>
      <c r="L452" s="1620"/>
      <c r="M452" s="1620"/>
      <c r="N452" s="1620"/>
      <c r="O452" s="1620"/>
      <c r="P452" s="1620"/>
      <c r="Q452" s="1620"/>
      <c r="R452" s="1620"/>
      <c r="S452" s="1620"/>
      <c r="T452" s="1620"/>
      <c r="U452" s="1620"/>
      <c r="V452" s="1620"/>
      <c r="W452" s="1620"/>
      <c r="X452" s="1620"/>
      <c r="Y452" s="1620"/>
      <c r="Z452" s="1620"/>
      <c r="AA452" s="1620"/>
      <c r="AB452" s="1620"/>
      <c r="AC452" s="1620"/>
      <c r="AD452" s="1620"/>
      <c r="AE452" s="1620"/>
      <c r="AF452" s="1620"/>
      <c r="AG452" s="1620"/>
      <c r="AH452" s="1620"/>
      <c r="AI452" s="1620"/>
      <c r="AJ452" s="162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456"/>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440"/>
      <c r="AD453" s="440"/>
      <c r="AE453" s="440"/>
      <c r="AF453" s="440"/>
      <c r="AG453" s="440"/>
      <c r="AH453" s="440"/>
      <c r="AI453" s="440"/>
      <c r="AJ453" s="890"/>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1349</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721">
        <f>IF(AG437=0,"",'Sources and Uses Budget'!B105/Application!AG437)</f>
        <v>638371.62898126582</v>
      </c>
      <c r="AD454" s="1721"/>
      <c r="AE454" s="1721"/>
      <c r="AF454" s="1721"/>
      <c r="AG454" s="440"/>
      <c r="AH454" s="440"/>
      <c r="AI454" s="440"/>
      <c r="AJ454" s="890"/>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1350</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721">
        <f>IF(AG437=0,"",'Sources and Uses Budget'!C105/Application!AG437)</f>
        <v>638371.62898126582</v>
      </c>
      <c r="AD455" s="1721"/>
      <c r="AE455" s="1721"/>
      <c r="AF455" s="1721"/>
      <c r="AG455" s="440"/>
      <c r="AH455" s="440"/>
      <c r="AI455" s="440"/>
      <c r="AJ455" s="890"/>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44" t="s">
        <v>1351</v>
      </c>
      <c r="E456" s="440"/>
      <c r="F456" s="440"/>
      <c r="G456" s="440"/>
      <c r="H456" s="440"/>
      <c r="I456" s="440"/>
      <c r="J456" s="440"/>
      <c r="K456" s="440"/>
      <c r="L456" s="440"/>
      <c r="M456" s="440"/>
      <c r="N456" s="440"/>
      <c r="O456" s="440"/>
      <c r="P456" s="440"/>
      <c r="Q456" s="440"/>
      <c r="R456" s="440"/>
      <c r="S456" s="440"/>
      <c r="T456" s="440"/>
      <c r="U456" s="440"/>
      <c r="V456" s="440"/>
      <c r="W456" s="440"/>
      <c r="X456" s="440"/>
      <c r="Y456" s="440"/>
      <c r="Z456" s="440"/>
      <c r="AA456" s="440"/>
      <c r="AB456" s="440"/>
      <c r="AC456" s="1721">
        <f>IF(AG437=0,"",('Sources and Uses Budget'!$S$107+'Sources and Uses Budget'!$T$107)/Application!AG437)</f>
        <v>577216.57412894513</v>
      </c>
      <c r="AD456" s="1721"/>
      <c r="AE456" s="1721"/>
      <c r="AF456" s="1721"/>
      <c r="AG456" s="440"/>
      <c r="AH456" s="440"/>
      <c r="AI456" s="440"/>
      <c r="AJ456" s="890"/>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440"/>
      <c r="E457" s="440"/>
      <c r="F457" s="1573" t="str">
        <f>IFERROR(IF(AC454&gt;650000,"Please provide a justification of cost per unit in Tab 12 for all projects with per unit costs of greater than $650,000.",""),"")</f>
        <v/>
      </c>
      <c r="G457" s="1573"/>
      <c r="H457" s="1573"/>
      <c r="I457" s="1573"/>
      <c r="J457" s="1573"/>
      <c r="K457" s="1573"/>
      <c r="L457" s="1573"/>
      <c r="M457" s="1573"/>
      <c r="N457" s="1573"/>
      <c r="O457" s="1573"/>
      <c r="P457" s="1573"/>
      <c r="Q457" s="1573"/>
      <c r="R457" s="1573"/>
      <c r="S457" s="1573"/>
      <c r="T457" s="1573"/>
      <c r="U457" s="1573"/>
      <c r="V457" s="1573"/>
      <c r="W457" s="1573"/>
      <c r="X457" s="1573"/>
      <c r="Y457" s="1573"/>
      <c r="Z457" s="1573"/>
      <c r="AA457" s="1573"/>
      <c r="AB457" s="1573"/>
      <c r="AC457" s="440"/>
      <c r="AD457" s="440"/>
      <c r="AE457" s="440"/>
      <c r="AF457" s="440"/>
      <c r="AG457" s="440"/>
      <c r="AH457" s="440"/>
      <c r="AI457" s="440"/>
      <c r="AJ457" s="890"/>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440"/>
      <c r="F458" s="1573"/>
      <c r="G458" s="1573"/>
      <c r="H458" s="1573"/>
      <c r="I458" s="1573"/>
      <c r="J458" s="1573"/>
      <c r="K458" s="1573"/>
      <c r="L458" s="1573"/>
      <c r="M458" s="1573"/>
      <c r="N458" s="1573"/>
      <c r="O458" s="1573"/>
      <c r="P458" s="1573"/>
      <c r="Q458" s="1573"/>
      <c r="R458" s="1573"/>
      <c r="S458" s="1573"/>
      <c r="T458" s="1573"/>
      <c r="U458" s="1573"/>
      <c r="V458" s="1573"/>
      <c r="W458" s="1573"/>
      <c r="X458" s="1573"/>
      <c r="Y458" s="1573"/>
      <c r="Z458" s="1573"/>
      <c r="AA458" s="1573"/>
      <c r="AB458" s="1573"/>
      <c r="AC458" s="440"/>
      <c r="AD458" s="440"/>
      <c r="AE458" s="440"/>
      <c r="AF458" s="440"/>
      <c r="AG458" s="440"/>
      <c r="AH458" s="440"/>
      <c r="AI458" s="440"/>
      <c r="AJ458" s="890"/>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1352</v>
      </c>
      <c r="D459" s="2" t="s">
        <v>161</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0"/>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1353</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0"/>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1354</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0"/>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33" t="s">
        <v>1355</v>
      </c>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0"/>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456"/>
      <c r="E463" s="440"/>
      <c r="F463" s="440"/>
      <c r="G463" s="440"/>
      <c r="H463" s="440"/>
      <c r="I463" s="440"/>
      <c r="J463" s="440"/>
      <c r="K463" s="440"/>
      <c r="L463" s="440"/>
      <c r="M463" s="440"/>
      <c r="N463" s="440"/>
      <c r="O463" s="440"/>
      <c r="P463" s="440"/>
      <c r="Q463" s="440"/>
      <c r="R463" s="440"/>
      <c r="S463" s="440"/>
      <c r="T463" s="440"/>
      <c r="U463" s="440"/>
      <c r="V463" s="440"/>
      <c r="W463" s="440"/>
      <c r="X463" s="440"/>
      <c r="Y463" s="440"/>
      <c r="Z463" s="440"/>
      <c r="AA463" s="440"/>
      <c r="AB463" s="440"/>
      <c r="AC463" s="440"/>
      <c r="AD463" s="440"/>
      <c r="AE463" s="440"/>
      <c r="AF463" s="440"/>
      <c r="AG463" s="440"/>
      <c r="AH463" s="440"/>
      <c r="AI463" s="440"/>
      <c r="AJ463" s="890"/>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 t="s">
        <v>1356</v>
      </c>
      <c r="E464" s="133"/>
      <c r="F464" s="133"/>
      <c r="G464" s="133"/>
      <c r="H464" s="133"/>
      <c r="I464" s="133"/>
      <c r="J464" s="133"/>
      <c r="K464" s="133"/>
      <c r="L464" s="133"/>
      <c r="M464" s="133"/>
      <c r="N464" s="133"/>
      <c r="O464" s="133"/>
      <c r="P464" s="133"/>
      <c r="Q464" s="133"/>
      <c r="R464" s="133"/>
      <c r="S464" s="133"/>
      <c r="T464" s="133"/>
      <c r="U464" s="133"/>
      <c r="V464" s="133"/>
      <c r="W464" s="133"/>
      <c r="X464" s="133"/>
      <c r="Y464" s="133"/>
      <c r="Z464" s="133"/>
      <c r="AA464" s="133"/>
      <c r="AB464" s="133"/>
      <c r="AC464" s="133"/>
      <c r="AD464" s="440"/>
      <c r="AE464" s="440"/>
      <c r="AF464" s="440"/>
      <c r="AG464" s="440"/>
      <c r="AH464" s="440"/>
      <c r="AI464" s="440"/>
      <c r="AJ464" s="890"/>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633" t="s">
        <v>1357</v>
      </c>
      <c r="E465" s="1634"/>
      <c r="F465" s="1634"/>
      <c r="G465" s="1634"/>
      <c r="H465" s="1634"/>
      <c r="I465" s="1634"/>
      <c r="J465" s="1634"/>
      <c r="K465" s="1634"/>
      <c r="L465" s="1634"/>
      <c r="M465" s="1634"/>
      <c r="N465" s="1634"/>
      <c r="O465" s="1634"/>
      <c r="P465" s="1634"/>
      <c r="Q465" s="1634"/>
      <c r="R465" s="1634"/>
      <c r="S465" s="1634"/>
      <c r="T465" s="1634"/>
      <c r="U465" s="1634"/>
      <c r="V465" s="1635"/>
      <c r="W465" s="1624">
        <f>AG756</f>
        <v>117</v>
      </c>
      <c r="X465" s="1625"/>
      <c r="Y465" s="1626"/>
      <c r="Z465" s="133"/>
      <c r="AA465" s="133"/>
      <c r="AB465" s="133"/>
      <c r="AC465" s="133"/>
      <c r="AD465" s="440"/>
      <c r="AE465" s="440"/>
      <c r="AF465" s="440"/>
      <c r="AG465" s="440"/>
      <c r="AH465" s="440"/>
      <c r="AI465" s="440"/>
      <c r="AJ465" s="890"/>
      <c r="AZ465" s="3"/>
      <c r="BA465" s="3"/>
      <c r="BB465" s="3"/>
      <c r="BC465" s="3"/>
      <c r="BD465" s="3"/>
      <c r="BE465" s="3"/>
      <c r="BF465" s="3"/>
      <c r="BG465" s="3"/>
      <c r="BH465" s="3"/>
      <c r="BI465" s="816"/>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33" t="s">
        <v>1358</v>
      </c>
      <c r="E466" s="1634"/>
      <c r="F466" s="1634"/>
      <c r="G466" s="1634"/>
      <c r="H466" s="1634"/>
      <c r="I466" s="1634"/>
      <c r="J466" s="1634"/>
      <c r="K466" s="1634"/>
      <c r="L466" s="1634"/>
      <c r="M466" s="1634"/>
      <c r="N466" s="1634"/>
      <c r="O466" s="1634"/>
      <c r="P466" s="1634"/>
      <c r="Q466" s="1634"/>
      <c r="R466" s="1634"/>
      <c r="S466" s="1634"/>
      <c r="T466" s="1634"/>
      <c r="U466" s="1634"/>
      <c r="V466" s="1635"/>
      <c r="W466" s="1624">
        <v>0</v>
      </c>
      <c r="X466" s="1625"/>
      <c r="Y466" s="1626"/>
      <c r="Z466" s="133"/>
      <c r="AA466" s="133"/>
      <c r="AB466" s="133"/>
      <c r="AC466" s="133"/>
      <c r="AD466" s="440"/>
      <c r="AE466" s="440"/>
      <c r="AF466" s="440"/>
      <c r="AG466" s="440"/>
      <c r="AH466" s="440"/>
      <c r="AI466" s="440"/>
      <c r="AJ466" s="890"/>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33" t="s">
        <v>1359</v>
      </c>
      <c r="E467" s="1634"/>
      <c r="F467" s="1634"/>
      <c r="G467" s="1634"/>
      <c r="H467" s="1634"/>
      <c r="I467" s="1634"/>
      <c r="J467" s="1634"/>
      <c r="K467" s="1634"/>
      <c r="L467" s="1634"/>
      <c r="M467" s="1634"/>
      <c r="N467" s="1634"/>
      <c r="O467" s="1634"/>
      <c r="P467" s="1634"/>
      <c r="Q467" s="1634"/>
      <c r="R467" s="1634"/>
      <c r="S467" s="1634"/>
      <c r="T467" s="1634"/>
      <c r="U467" s="1634"/>
      <c r="V467" s="1635"/>
      <c r="W467" s="1624">
        <v>0</v>
      </c>
      <c r="X467" s="1625"/>
      <c r="Y467" s="1626"/>
      <c r="Z467" s="133"/>
      <c r="AA467" s="133"/>
      <c r="AB467" s="133"/>
      <c r="AC467" s="133"/>
      <c r="AD467" s="440"/>
      <c r="AE467" s="440"/>
      <c r="AF467" s="440"/>
      <c r="AG467" s="440"/>
      <c r="AH467" s="440"/>
      <c r="AI467" s="440"/>
      <c r="AJ467" s="890"/>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33" t="s">
        <v>1360</v>
      </c>
      <c r="E468" s="1634"/>
      <c r="F468" s="1634"/>
      <c r="G468" s="1634"/>
      <c r="H468" s="1634"/>
      <c r="I468" s="1634"/>
      <c r="J468" s="1634"/>
      <c r="K468" s="1634"/>
      <c r="L468" s="1634"/>
      <c r="M468" s="1634"/>
      <c r="N468" s="1634"/>
      <c r="O468" s="1634"/>
      <c r="P468" s="1634"/>
      <c r="Q468" s="1634"/>
      <c r="R468" s="1634"/>
      <c r="S468" s="1634"/>
      <c r="T468" s="1634"/>
      <c r="U468" s="1634"/>
      <c r="V468" s="1635"/>
      <c r="W468" s="1624">
        <v>0</v>
      </c>
      <c r="X468" s="1625"/>
      <c r="Y468" s="1626"/>
      <c r="Z468" s="133"/>
      <c r="AA468" s="133"/>
      <c r="AB468" s="133"/>
      <c r="AC468" s="133"/>
      <c r="AD468" s="440"/>
      <c r="AE468" s="440"/>
      <c r="AF468" s="440"/>
      <c r="AG468" s="440"/>
      <c r="AH468" s="440"/>
      <c r="AI468" s="440"/>
      <c r="AJ468" s="890"/>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33" t="s">
        <v>1361</v>
      </c>
      <c r="E469" s="1634"/>
      <c r="F469" s="1634"/>
      <c r="G469" s="1634"/>
      <c r="H469" s="1634"/>
      <c r="I469" s="1634"/>
      <c r="J469" s="1634"/>
      <c r="K469" s="1634"/>
      <c r="L469" s="1634"/>
      <c r="M469" s="1634"/>
      <c r="N469" s="1634"/>
      <c r="O469" s="1634"/>
      <c r="P469" s="1634"/>
      <c r="Q469" s="1634"/>
      <c r="R469" s="1634"/>
      <c r="S469" s="1634"/>
      <c r="T469" s="1634"/>
      <c r="U469" s="1634"/>
      <c r="V469" s="1635"/>
      <c r="W469" s="1624">
        <v>0</v>
      </c>
      <c r="X469" s="1625"/>
      <c r="Y469" s="1626"/>
      <c r="Z469" s="133"/>
      <c r="AA469" s="133"/>
      <c r="AB469" s="133"/>
      <c r="AC469" s="133"/>
      <c r="AD469" s="440"/>
      <c r="AE469" s="440"/>
      <c r="AF469" s="440"/>
      <c r="AG469" s="440"/>
      <c r="AH469" s="440"/>
      <c r="AI469" s="440"/>
      <c r="AJ469" s="890"/>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33" t="s">
        <v>1362</v>
      </c>
      <c r="E470" s="1634"/>
      <c r="F470" s="1634"/>
      <c r="G470" s="1634"/>
      <c r="H470" s="1634"/>
      <c r="I470" s="1634"/>
      <c r="J470" s="1634"/>
      <c r="K470" s="1634"/>
      <c r="L470" s="1634"/>
      <c r="M470" s="1634"/>
      <c r="N470" s="1634"/>
      <c r="O470" s="1634"/>
      <c r="P470" s="1634"/>
      <c r="Q470" s="1634"/>
      <c r="R470" s="1634"/>
      <c r="S470" s="1634"/>
      <c r="T470" s="1634"/>
      <c r="U470" s="1634"/>
      <c r="V470" s="1635"/>
      <c r="W470" s="1624">
        <v>0</v>
      </c>
      <c r="X470" s="1625"/>
      <c r="Y470" s="1626"/>
      <c r="Z470" s="133"/>
      <c r="AA470" s="133"/>
      <c r="AB470" s="133"/>
      <c r="AC470" s="133"/>
      <c r="AD470" s="440"/>
      <c r="AE470" s="440"/>
      <c r="AF470" s="440"/>
      <c r="AG470" s="440"/>
      <c r="AH470" s="440"/>
      <c r="AI470" s="440"/>
      <c r="AJ470" s="890"/>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33" t="s">
        <v>1363</v>
      </c>
      <c r="E471" s="1634"/>
      <c r="F471" s="1634"/>
      <c r="G471" s="1634"/>
      <c r="H471" s="1634"/>
      <c r="I471" s="1634"/>
      <c r="J471" s="1634"/>
      <c r="K471" s="1634"/>
      <c r="L471" s="1634"/>
      <c r="M471" s="1634"/>
      <c r="N471" s="1634"/>
      <c r="O471" s="1634"/>
      <c r="P471" s="1634"/>
      <c r="Q471" s="1634"/>
      <c r="R471" s="1634"/>
      <c r="S471" s="1634"/>
      <c r="T471" s="1634"/>
      <c r="U471" s="1634"/>
      <c r="V471" s="1635"/>
      <c r="W471" s="1624">
        <v>0</v>
      </c>
      <c r="X471" s="1625"/>
      <c r="Y471" s="1626"/>
      <c r="Z471" s="133"/>
      <c r="AA471" s="133"/>
      <c r="AB471" s="133"/>
      <c r="AC471" s="133"/>
      <c r="AD471" s="440"/>
      <c r="AE471" s="440"/>
      <c r="AF471" s="440"/>
      <c r="AG471" s="440"/>
      <c r="AH471" s="440"/>
      <c r="AI471" s="440"/>
      <c r="AJ471" s="890"/>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633" t="s">
        <v>1364</v>
      </c>
      <c r="E472" s="1634"/>
      <c r="F472" s="1634"/>
      <c r="G472" s="1634"/>
      <c r="H472" s="1634"/>
      <c r="I472" s="1634"/>
      <c r="J472" s="1634"/>
      <c r="K472" s="1634"/>
      <c r="L472" s="1634"/>
      <c r="M472" s="1634"/>
      <c r="N472" s="1634"/>
      <c r="O472" s="1634"/>
      <c r="P472" s="1634"/>
      <c r="Q472" s="1634"/>
      <c r="R472" s="1634"/>
      <c r="S472" s="1634"/>
      <c r="T472" s="1634"/>
      <c r="U472" s="1634"/>
      <c r="V472" s="1635"/>
      <c r="W472" s="1624">
        <f>AG439</f>
        <v>235</v>
      </c>
      <c r="X472" s="1625"/>
      <c r="Y472" s="1626"/>
      <c r="Z472" s="133"/>
      <c r="AA472" s="133"/>
      <c r="AB472" s="133"/>
      <c r="AC472" s="133"/>
      <c r="AD472" s="440"/>
      <c r="AE472" s="440"/>
      <c r="AF472" s="440"/>
      <c r="AG472" s="440"/>
      <c r="AH472" s="440"/>
      <c r="AI472" s="440"/>
      <c r="AJ472" s="890"/>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633" t="s">
        <v>1365</v>
      </c>
      <c r="E473" s="1634"/>
      <c r="F473" s="1634"/>
      <c r="G473" s="1634"/>
      <c r="H473" s="1634"/>
      <c r="I473" s="1634"/>
      <c r="J473" s="1634"/>
      <c r="K473" s="1634"/>
      <c r="L473" s="1634"/>
      <c r="M473" s="1634"/>
      <c r="N473" s="1634"/>
      <c r="O473" s="1634"/>
      <c r="P473" s="1634"/>
      <c r="Q473" s="1634"/>
      <c r="R473" s="1634"/>
      <c r="S473" s="1634"/>
      <c r="T473" s="1634"/>
      <c r="U473" s="1634"/>
      <c r="V473" s="1635"/>
      <c r="W473" s="1624">
        <f>AG437</f>
        <v>237</v>
      </c>
      <c r="X473" s="1625"/>
      <c r="Y473" s="1626"/>
      <c r="Z473" s="133"/>
      <c r="AA473" s="133"/>
      <c r="AB473" s="133"/>
      <c r="AC473" s="133"/>
      <c r="AD473" s="440"/>
      <c r="AE473" s="440"/>
      <c r="AF473" s="440"/>
      <c r="AG473" s="440"/>
      <c r="AH473" s="440"/>
      <c r="AI473" s="440"/>
      <c r="AJ473" s="890"/>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163" t="s">
        <v>232</v>
      </c>
      <c r="E474" s="1164"/>
      <c r="F474" s="1165"/>
      <c r="G474" s="1757" t="s">
        <v>1366</v>
      </c>
      <c r="H474" s="1758"/>
      <c r="I474" s="1758"/>
      <c r="J474" s="1758"/>
      <c r="K474" s="1758"/>
      <c r="L474" s="1758"/>
      <c r="M474" s="1758"/>
      <c r="N474" s="1758"/>
      <c r="O474" s="1758"/>
      <c r="P474" s="1758"/>
      <c r="Q474" s="1758"/>
      <c r="R474" s="1758"/>
      <c r="S474" s="1758"/>
      <c r="T474" s="1758"/>
      <c r="U474" s="1758"/>
      <c r="V474" s="1759"/>
      <c r="W474" s="1624">
        <f>AG439</f>
        <v>235</v>
      </c>
      <c r="X474" s="1625"/>
      <c r="Y474" s="1626"/>
      <c r="Z474" s="133"/>
      <c r="AA474" s="133"/>
      <c r="AB474" s="133"/>
      <c r="AC474" s="133"/>
      <c r="AD474" s="440"/>
      <c r="AE474" s="440"/>
      <c r="AF474" s="440"/>
      <c r="AG474" s="440"/>
      <c r="AH474" s="440"/>
      <c r="AI474" s="440"/>
      <c r="AJ474" s="890"/>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166" t="s">
        <v>1367</v>
      </c>
      <c r="E475" s="1167"/>
      <c r="F475" s="1167"/>
      <c r="G475" s="133"/>
      <c r="H475" s="133"/>
      <c r="I475" s="133"/>
      <c r="J475" s="133"/>
      <c r="K475" s="133"/>
      <c r="L475" s="133"/>
      <c r="M475" s="133"/>
      <c r="N475" s="133"/>
      <c r="O475" s="133"/>
      <c r="P475" s="133"/>
      <c r="Q475" s="133"/>
      <c r="R475" s="133"/>
      <c r="S475" s="133"/>
      <c r="T475" s="133"/>
      <c r="U475" s="133"/>
      <c r="V475" s="133"/>
      <c r="W475" s="1168"/>
      <c r="X475" s="1168"/>
      <c r="Y475" s="1169"/>
      <c r="Z475" s="133"/>
      <c r="AA475" s="133"/>
      <c r="AB475" s="133"/>
      <c r="AC475" s="133"/>
      <c r="AD475" s="440"/>
      <c r="AE475" s="440"/>
      <c r="AF475" s="440"/>
      <c r="AG475" s="440"/>
      <c r="AH475" s="440"/>
      <c r="AI475" s="440"/>
      <c r="AJ475" s="890"/>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70"/>
      <c r="X476" s="1170"/>
      <c r="Y476" s="1171"/>
      <c r="Z476" s="133"/>
      <c r="AA476" s="133"/>
      <c r="AB476" s="133"/>
      <c r="AC476" s="133"/>
      <c r="AD476" s="440"/>
      <c r="AE476" s="440"/>
      <c r="AF476" s="440"/>
      <c r="AG476" s="440"/>
      <c r="AH476" s="440"/>
      <c r="AI476" s="440"/>
      <c r="AJ476" s="890"/>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78"/>
      <c r="E477" s="179"/>
      <c r="F477" s="179"/>
      <c r="G477" s="179"/>
      <c r="H477" s="179"/>
      <c r="I477" s="179"/>
      <c r="J477" s="179"/>
      <c r="K477" s="179"/>
      <c r="L477" s="179"/>
      <c r="M477" s="179"/>
      <c r="N477" s="179"/>
      <c r="O477" s="179"/>
      <c r="P477" s="179"/>
      <c r="Q477" s="179"/>
      <c r="R477" s="179"/>
      <c r="S477" s="179"/>
      <c r="T477" s="179"/>
      <c r="U477" s="179"/>
      <c r="V477" s="179"/>
      <c r="W477" s="1170"/>
      <c r="X477" s="1170"/>
      <c r="Y477" s="1171"/>
      <c r="Z477" s="133"/>
      <c r="AA477" s="133"/>
      <c r="AB477" s="133"/>
      <c r="AC477" s="133"/>
      <c r="AD477" s="440"/>
      <c r="AE477" s="440"/>
      <c r="AF477" s="440"/>
      <c r="AG477" s="440"/>
      <c r="AH477" s="440"/>
      <c r="AI477" s="440"/>
      <c r="AJ477" s="890"/>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78"/>
      <c r="E478" s="179"/>
      <c r="F478" s="179"/>
      <c r="G478" s="179"/>
      <c r="H478" s="179"/>
      <c r="I478" s="179"/>
      <c r="J478" s="179"/>
      <c r="K478" s="179"/>
      <c r="L478" s="179"/>
      <c r="M478" s="179"/>
      <c r="N478" s="179"/>
      <c r="O478" s="179"/>
      <c r="P478" s="179"/>
      <c r="Q478" s="179"/>
      <c r="R478" s="179"/>
      <c r="S478" s="179"/>
      <c r="T478" s="179"/>
      <c r="U478" s="179"/>
      <c r="V478" s="179"/>
      <c r="W478" s="1170"/>
      <c r="X478" s="1170"/>
      <c r="Y478" s="1171"/>
      <c r="Z478" s="133"/>
      <c r="AA478" s="133"/>
      <c r="AB478" s="133"/>
      <c r="AC478" s="133"/>
      <c r="AD478" s="440"/>
      <c r="AE478" s="440"/>
      <c r="AF478" s="440"/>
      <c r="AG478" s="440"/>
      <c r="AH478" s="440"/>
      <c r="AI478" s="440"/>
      <c r="AJ478" s="890"/>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71"/>
      <c r="AV479" s="71"/>
      <c r="AW479" s="71"/>
      <c r="AX479" s="71"/>
      <c r="AY479" s="71"/>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345" t="s">
        <v>1368</v>
      </c>
      <c r="B480" s="1345"/>
      <c r="C480" s="1345"/>
      <c r="D480" s="1345"/>
      <c r="E480" s="1345"/>
      <c r="F480" s="1345"/>
      <c r="G480" s="1345"/>
      <c r="H480" s="1345"/>
      <c r="I480" s="1345"/>
      <c r="J480" s="1345"/>
      <c r="K480" s="1345"/>
      <c r="L480" s="1345"/>
      <c r="M480" s="1345"/>
      <c r="N480" s="1345"/>
      <c r="O480" s="1345"/>
      <c r="P480" s="1345"/>
      <c r="Q480" s="1345"/>
      <c r="R480" s="1345"/>
      <c r="S480" s="1345"/>
      <c r="T480" s="1345"/>
      <c r="U480" s="1345"/>
      <c r="V480" s="1345"/>
      <c r="W480" s="1345"/>
      <c r="X480" s="1345"/>
      <c r="Y480" s="1345"/>
      <c r="Z480" s="1345"/>
      <c r="AA480" s="1345"/>
      <c r="AB480" s="1345"/>
      <c r="AC480" s="1345"/>
      <c r="AD480" s="1345"/>
      <c r="AE480" s="1345"/>
      <c r="AF480" s="1345"/>
      <c r="AG480" s="1345"/>
      <c r="AH480" s="1345"/>
      <c r="AI480" s="1345"/>
      <c r="AJ480" s="1345"/>
      <c r="AK480" s="1345"/>
      <c r="AL480" s="1345"/>
      <c r="AM480" s="1345"/>
      <c r="AN480" s="1345"/>
      <c r="AO480" s="1345"/>
      <c r="AP480" s="1345"/>
      <c r="AQ480" s="1345"/>
      <c r="AR480" s="1345"/>
      <c r="AS480" s="1345"/>
      <c r="AT480" s="1345"/>
      <c r="AU480" s="71"/>
      <c r="AV480" s="71"/>
      <c r="AW480" s="71"/>
      <c r="AX480" s="71"/>
      <c r="AY480" s="7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345"/>
      <c r="B481" s="1345"/>
      <c r="C481" s="1345"/>
      <c r="D481" s="1345"/>
      <c r="E481" s="1345"/>
      <c r="F481" s="1345"/>
      <c r="G481" s="1345"/>
      <c r="H481" s="1345"/>
      <c r="I481" s="1345"/>
      <c r="J481" s="1345"/>
      <c r="K481" s="1345"/>
      <c r="L481" s="1345"/>
      <c r="M481" s="1345"/>
      <c r="N481" s="1345"/>
      <c r="O481" s="1345"/>
      <c r="P481" s="1345"/>
      <c r="Q481" s="1345"/>
      <c r="R481" s="1345"/>
      <c r="S481" s="1345"/>
      <c r="T481" s="1345"/>
      <c r="U481" s="1345"/>
      <c r="V481" s="1345"/>
      <c r="W481" s="1345"/>
      <c r="X481" s="1345"/>
      <c r="Y481" s="1345"/>
      <c r="Z481" s="1345"/>
      <c r="AA481" s="1345"/>
      <c r="AB481" s="1345"/>
      <c r="AC481" s="1345"/>
      <c r="AD481" s="1345"/>
      <c r="AE481" s="1345"/>
      <c r="AF481" s="1345"/>
      <c r="AG481" s="1345"/>
      <c r="AH481" s="1345"/>
      <c r="AI481" s="1345"/>
      <c r="AJ481" s="1345"/>
      <c r="AK481" s="1345"/>
      <c r="AL481" s="1345"/>
      <c r="AM481" s="1345"/>
      <c r="AN481" s="1345"/>
      <c r="AO481" s="1345"/>
      <c r="AP481" s="1345"/>
      <c r="AQ481" s="1345"/>
      <c r="AR481" s="1345"/>
      <c r="AS481" s="1345"/>
      <c r="AT481" s="134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916</v>
      </c>
      <c r="C483" s="2" t="s">
        <v>164</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c r="C485" s="5"/>
      <c r="D485" s="5"/>
      <c r="E485" s="5"/>
      <c r="F485" s="5"/>
      <c r="G485" s="5"/>
      <c r="H485" s="5"/>
      <c r="I485" s="5"/>
      <c r="J485" s="5"/>
      <c r="K485" s="5"/>
      <c r="L485" s="5"/>
      <c r="M485" s="5"/>
      <c r="N485" s="5"/>
      <c r="O485" s="5"/>
      <c r="P485" s="39"/>
      <c r="Q485" s="1785" t="s">
        <v>1369</v>
      </c>
      <c r="R485" s="1783"/>
      <c r="S485" s="1783"/>
      <c r="T485" s="1783"/>
      <c r="U485" s="1783"/>
      <c r="V485" s="1783"/>
      <c r="W485" s="1783"/>
      <c r="X485" s="1783"/>
      <c r="Y485" s="1783"/>
      <c r="Z485" s="1783"/>
      <c r="AA485" s="1783"/>
      <c r="AB485" s="1783"/>
      <c r="AC485" s="1783"/>
      <c r="AD485" s="1783"/>
      <c r="AE485" s="1783"/>
      <c r="AF485" s="1783"/>
      <c r="AG485" s="1783"/>
      <c r="AH485" s="1783"/>
      <c r="AI485" s="1783"/>
      <c r="AJ485" s="1783"/>
      <c r="AK485" s="178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1370</v>
      </c>
      <c r="C486" s="5"/>
      <c r="D486" s="5"/>
      <c r="E486" s="5"/>
      <c r="F486" s="5"/>
      <c r="G486" s="5"/>
      <c r="H486" s="5"/>
      <c r="I486" s="5"/>
      <c r="J486" s="5"/>
      <c r="K486" s="5"/>
      <c r="L486" s="5"/>
      <c r="M486" s="5"/>
      <c r="N486" s="5"/>
      <c r="O486" s="5"/>
      <c r="P486" s="5"/>
      <c r="Q486" s="1449" t="s">
        <v>1371</v>
      </c>
      <c r="R486" s="1450"/>
      <c r="S486" s="1450"/>
      <c r="T486" s="1450"/>
      <c r="U486" s="1450"/>
      <c r="V486" s="1450"/>
      <c r="W486" s="1450"/>
      <c r="X486" s="1450"/>
      <c r="Y486" s="1450"/>
      <c r="Z486" s="1450"/>
      <c r="AA486" s="1450"/>
      <c r="AB486" s="1450"/>
      <c r="AC486" s="1450"/>
      <c r="AD486" s="1450"/>
      <c r="AE486" s="1450"/>
      <c r="AF486" s="1450"/>
      <c r="AG486" s="1450"/>
      <c r="AH486" s="1450"/>
      <c r="AI486" s="1450"/>
      <c r="AJ486" s="1450"/>
      <c r="AK486" s="1451"/>
      <c r="AZ486" s="3"/>
      <c r="BB486" s="3"/>
      <c r="BC486" s="3"/>
      <c r="BD486" s="3"/>
      <c r="BE486" s="3"/>
      <c r="BF486" s="3"/>
      <c r="BG486" s="3"/>
      <c r="BH486" s="3"/>
      <c r="BI486" s="3"/>
      <c r="BJ486" s="3"/>
      <c r="BK486" s="3"/>
      <c r="BL486" s="3"/>
      <c r="BM486" s="3"/>
      <c r="BN486" s="3"/>
      <c r="BO486" s="3"/>
      <c r="BP486" s="3"/>
      <c r="BQ486" s="3"/>
      <c r="BR486" s="3"/>
      <c r="BS486" s="3"/>
      <c r="BT486" s="3"/>
      <c r="BU486" s="3"/>
      <c r="BV486" s="138" t="s">
        <v>1372</v>
      </c>
      <c r="BW486" s="139"/>
      <c r="BX486" s="139"/>
      <c r="BY486" s="139"/>
      <c r="BZ486" s="139"/>
      <c r="CA486" s="139"/>
      <c r="CB486" s="139"/>
      <c r="CC486" s="3"/>
      <c r="CD486" s="138" t="s">
        <v>1373</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38" t="s">
        <v>1374</v>
      </c>
      <c r="C487" s="5"/>
      <c r="D487" s="5"/>
      <c r="E487" s="5"/>
      <c r="F487" s="5"/>
      <c r="G487" s="5"/>
      <c r="H487" s="5"/>
      <c r="I487" s="5"/>
      <c r="J487" s="5"/>
      <c r="K487" s="5"/>
      <c r="L487" s="5"/>
      <c r="M487" s="5"/>
      <c r="N487" s="5"/>
      <c r="O487" s="5"/>
      <c r="P487" s="5"/>
      <c r="Q487" s="1449" t="s">
        <v>1375</v>
      </c>
      <c r="R487" s="1450"/>
      <c r="S487" s="1450"/>
      <c r="T487" s="1450"/>
      <c r="U487" s="1450"/>
      <c r="V487" s="1450"/>
      <c r="W487" s="1450"/>
      <c r="X487" s="1450"/>
      <c r="Y487" s="1450"/>
      <c r="Z487" s="1450"/>
      <c r="AA487" s="1450"/>
      <c r="AB487" s="1450"/>
      <c r="AC487" s="1450"/>
      <c r="AD487" s="1450"/>
      <c r="AE487" s="1450"/>
      <c r="AF487" s="1450"/>
      <c r="AG487" s="1450"/>
      <c r="AH487" s="1450"/>
      <c r="AI487" s="1450"/>
      <c r="AJ487" s="1450"/>
      <c r="AK487" s="1451"/>
      <c r="AZ487" s="3"/>
      <c r="BB487" s="3"/>
      <c r="BC487" s="3"/>
      <c r="BD487" s="3"/>
      <c r="BE487" s="3"/>
      <c r="BF487" s="3"/>
      <c r="BG487" s="3"/>
      <c r="BH487" s="3"/>
      <c r="BI487" s="3"/>
      <c r="BJ487" s="3"/>
      <c r="BK487" s="3"/>
      <c r="BL487" s="3"/>
      <c r="BM487" s="3"/>
      <c r="BN487" s="3"/>
      <c r="BO487" s="3"/>
      <c r="BP487" s="3"/>
      <c r="BQ487" s="3"/>
      <c r="BR487" s="3"/>
      <c r="BS487" s="3"/>
      <c r="BT487" s="3"/>
      <c r="BU487" s="3"/>
      <c r="BV487" s="210" t="s">
        <v>1376</v>
      </c>
      <c r="BW487" s="139"/>
      <c r="BX487" s="139"/>
      <c r="BY487" s="139"/>
      <c r="BZ487" s="139"/>
      <c r="CA487" s="139"/>
      <c r="CB487" s="139"/>
      <c r="CC487" s="3"/>
      <c r="CD487" s="210" t="s">
        <v>1377</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38" t="s">
        <v>1378</v>
      </c>
      <c r="C488" s="5"/>
      <c r="D488" s="5"/>
      <c r="E488" s="5"/>
      <c r="F488" s="5"/>
      <c r="G488" s="5"/>
      <c r="H488" s="5"/>
      <c r="I488" s="5"/>
      <c r="J488" s="5"/>
      <c r="K488" s="5"/>
      <c r="L488" s="5"/>
      <c r="M488" s="5"/>
      <c r="N488" s="5"/>
      <c r="O488" s="5"/>
      <c r="P488" s="5"/>
      <c r="Q488" s="1449" t="s">
        <v>1379</v>
      </c>
      <c r="R488" s="1450"/>
      <c r="S488" s="1450"/>
      <c r="T488" s="1450"/>
      <c r="U488" s="1450"/>
      <c r="V488" s="1450"/>
      <c r="W488" s="1450"/>
      <c r="X488" s="1450"/>
      <c r="Y488" s="1450"/>
      <c r="Z488" s="1450"/>
      <c r="AA488" s="1450"/>
      <c r="AB488" s="1450"/>
      <c r="AC488" s="1450"/>
      <c r="AD488" s="1450"/>
      <c r="AE488" s="1450"/>
      <c r="AF488" s="1450"/>
      <c r="AG488" s="1450"/>
      <c r="AH488" s="1450"/>
      <c r="AI488" s="1450"/>
      <c r="AJ488" s="1450"/>
      <c r="AK488" s="1451"/>
      <c r="AZ488" s="3"/>
      <c r="BA488" s="3"/>
      <c r="BB488" s="3"/>
      <c r="BC488" s="3"/>
      <c r="BD488" s="3"/>
      <c r="BE488" s="3"/>
      <c r="BF488" s="3"/>
      <c r="BG488" s="3"/>
      <c r="BH488" s="3"/>
      <c r="BI488" s="3"/>
      <c r="BJ488" s="3"/>
      <c r="BK488" s="3"/>
      <c r="BL488" s="3"/>
      <c r="BM488" s="3"/>
      <c r="BN488" s="3"/>
      <c r="BO488" s="3"/>
      <c r="BP488" s="3"/>
      <c r="BQ488" s="3"/>
      <c r="BR488" s="3"/>
      <c r="BS488" s="3"/>
      <c r="BT488" s="3"/>
      <c r="BU488" s="3"/>
      <c r="BV488" s="1172"/>
      <c r="BW488" s="1173"/>
      <c r="BX488" s="1174"/>
      <c r="BY488" s="1174"/>
      <c r="BZ488" s="1174"/>
      <c r="CA488" s="1174"/>
      <c r="CB488" s="1174"/>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767" t="s">
        <v>1380</v>
      </c>
      <c r="C489" s="1768"/>
      <c r="D489" s="1768"/>
      <c r="E489" s="1768"/>
      <c r="F489" s="1768"/>
      <c r="G489" s="1768"/>
      <c r="H489" s="1768"/>
      <c r="I489" s="1768"/>
      <c r="J489" s="1768"/>
      <c r="K489" s="1768"/>
      <c r="L489" s="1768"/>
      <c r="M489" s="1768"/>
      <c r="N489" s="1768"/>
      <c r="O489" s="1768"/>
      <c r="P489" s="1769"/>
      <c r="Q489" s="1773" t="s">
        <v>891</v>
      </c>
      <c r="R489" s="1774"/>
      <c r="S489" s="1777" t="s">
        <v>1381</v>
      </c>
      <c r="T489" s="1778"/>
      <c r="U489" s="1778"/>
      <c r="V489" s="1778"/>
      <c r="W489" s="1778"/>
      <c r="X489" s="1778"/>
      <c r="Y489" s="1778"/>
      <c r="Z489" s="1778"/>
      <c r="AA489" s="1778"/>
      <c r="AB489" s="1778"/>
      <c r="AC489" s="1778"/>
      <c r="AD489" s="1778"/>
      <c r="AE489" s="1778"/>
      <c r="AF489" s="1778"/>
      <c r="AG489" s="1778"/>
      <c r="AH489" s="1778"/>
      <c r="AI489" s="1778"/>
      <c r="AJ489" s="1778"/>
      <c r="AK489" s="1779"/>
      <c r="AZ489" s="3"/>
      <c r="BA489" s="3"/>
      <c r="BB489" s="3"/>
      <c r="BC489" s="3"/>
      <c r="BD489" s="3"/>
      <c r="BE489" s="3"/>
      <c r="BF489" s="3"/>
      <c r="BG489" s="3"/>
      <c r="BH489" s="3"/>
      <c r="BI489" s="3"/>
      <c r="BJ489" s="3"/>
      <c r="BK489" s="3"/>
      <c r="BL489" s="3"/>
      <c r="BM489" s="3"/>
      <c r="BN489" s="3"/>
      <c r="BO489" s="3"/>
      <c r="BP489" s="3"/>
      <c r="BQ489" s="3"/>
      <c r="BR489" s="3"/>
      <c r="BS489" s="3"/>
      <c r="BT489" s="3"/>
      <c r="BU489" s="3"/>
      <c r="BV489" s="269" t="s">
        <v>1382</v>
      </c>
      <c r="BW489" s="270" t="s">
        <v>1383</v>
      </c>
      <c r="BX489" s="270" t="s">
        <v>1384</v>
      </c>
      <c r="BY489" s="270" t="s">
        <v>1385</v>
      </c>
      <c r="BZ489" s="270" t="s">
        <v>1386</v>
      </c>
      <c r="CA489" s="270" t="s">
        <v>1387</v>
      </c>
      <c r="CB489" s="270" t="s">
        <v>1388</v>
      </c>
      <c r="CC489" s="3"/>
      <c r="CD489" s="270" t="s">
        <v>1383</v>
      </c>
      <c r="CE489" s="270" t="s">
        <v>1384</v>
      </c>
      <c r="CF489" s="270" t="s">
        <v>1385</v>
      </c>
      <c r="CG489" s="270" t="s">
        <v>1386</v>
      </c>
      <c r="CH489" s="270" t="s">
        <v>1387</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770"/>
      <c r="C490" s="1771"/>
      <c r="D490" s="1771"/>
      <c r="E490" s="1771"/>
      <c r="F490" s="1771"/>
      <c r="G490" s="1771"/>
      <c r="H490" s="1771"/>
      <c r="I490" s="1771"/>
      <c r="J490" s="1771"/>
      <c r="K490" s="1771"/>
      <c r="L490" s="1771"/>
      <c r="M490" s="1771"/>
      <c r="N490" s="1771"/>
      <c r="O490" s="1771"/>
      <c r="P490" s="1772"/>
      <c r="Q490" s="1775"/>
      <c r="R490" s="1776"/>
      <c r="S490" s="1780"/>
      <c r="T490" s="1724"/>
      <c r="U490" s="1724"/>
      <c r="V490" s="1724"/>
      <c r="W490" s="1724"/>
      <c r="X490" s="1724"/>
      <c r="Y490" s="1724"/>
      <c r="Z490" s="1724"/>
      <c r="AA490" s="1724"/>
      <c r="AB490" s="1724"/>
      <c r="AC490" s="1724"/>
      <c r="AD490" s="1724"/>
      <c r="AE490" s="1724"/>
      <c r="AF490" s="1724"/>
      <c r="AG490" s="1724"/>
      <c r="AH490" s="1724"/>
      <c r="AI490" s="1724"/>
      <c r="AJ490" s="1724"/>
      <c r="AK490" s="1781"/>
      <c r="AZ490" s="3"/>
      <c r="BA490" s="3"/>
      <c r="BB490" s="3"/>
      <c r="BC490" s="3"/>
      <c r="BD490" s="3"/>
      <c r="BE490" s="3"/>
      <c r="BF490" s="3"/>
      <c r="BG490" s="3"/>
      <c r="BH490" s="3"/>
      <c r="BI490" s="3"/>
      <c r="BJ490" s="3"/>
      <c r="BK490" s="3"/>
      <c r="BL490" s="3"/>
      <c r="BM490" s="3"/>
      <c r="BN490" s="3"/>
      <c r="BO490" s="3"/>
      <c r="BP490" s="3"/>
      <c r="BQ490" s="3"/>
      <c r="BR490" s="3"/>
      <c r="BS490" s="3"/>
      <c r="BT490" s="3"/>
      <c r="BU490" s="3"/>
      <c r="BV490" s="271" t="s">
        <v>874</v>
      </c>
      <c r="BW490" s="383">
        <v>2590</v>
      </c>
      <c r="BX490" s="384">
        <v>2774</v>
      </c>
      <c r="BY490" s="385">
        <v>3330</v>
      </c>
      <c r="BZ490" s="384">
        <v>3846</v>
      </c>
      <c r="CA490" s="385">
        <v>4290</v>
      </c>
      <c r="CB490" s="386">
        <v>4732</v>
      </c>
      <c r="CC490" s="3"/>
      <c r="CD490" s="785">
        <v>1658</v>
      </c>
      <c r="CE490" s="785">
        <v>1969</v>
      </c>
      <c r="CF490" s="785">
        <v>2405</v>
      </c>
      <c r="CG490" s="785">
        <v>3144</v>
      </c>
      <c r="CH490" s="78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817" t="s">
        <v>1389</v>
      </c>
      <c r="C491" s="797"/>
      <c r="D491" s="797"/>
      <c r="E491" s="797"/>
      <c r="F491" s="797"/>
      <c r="G491" s="797"/>
      <c r="H491" s="797"/>
      <c r="I491" s="797"/>
      <c r="J491" s="797"/>
      <c r="K491" s="797"/>
      <c r="L491" s="797"/>
      <c r="M491" s="797"/>
      <c r="N491" s="797"/>
      <c r="O491" s="797"/>
      <c r="P491" s="797"/>
      <c r="Q491" s="1789" t="s">
        <v>835</v>
      </c>
      <c r="R491" s="1790"/>
      <c r="S491" s="1790"/>
      <c r="T491" s="1790"/>
      <c r="U491" s="1790"/>
      <c r="V491" s="1790"/>
      <c r="W491" s="1790"/>
      <c r="X491" s="1790"/>
      <c r="Y491" s="1790"/>
      <c r="Z491" s="1790"/>
      <c r="AA491" s="1790"/>
      <c r="AB491" s="1790"/>
      <c r="AC491" s="1790"/>
      <c r="AD491" s="1790"/>
      <c r="AE491" s="1790"/>
      <c r="AF491" s="1790"/>
      <c r="AG491" s="1790"/>
      <c r="AH491" s="1790"/>
      <c r="AI491" s="1790"/>
      <c r="AJ491" s="1790"/>
      <c r="AK491" s="1791"/>
      <c r="AZ491" s="3"/>
      <c r="BA491" s="3"/>
      <c r="BB491" s="3"/>
      <c r="BC491" s="3"/>
      <c r="BD491" s="3"/>
      <c r="BE491" s="3"/>
      <c r="BF491" s="3"/>
      <c r="BG491" s="3"/>
      <c r="BH491" s="3"/>
      <c r="BI491" s="3"/>
      <c r="BJ491" s="3"/>
      <c r="BK491" s="3"/>
      <c r="BL491" s="3"/>
      <c r="BM491" s="3"/>
      <c r="BN491" s="3"/>
      <c r="BO491" s="3"/>
      <c r="BP491" s="3"/>
      <c r="BQ491" s="3"/>
      <c r="BR491" s="3"/>
      <c r="BS491" s="3"/>
      <c r="BT491" s="3"/>
      <c r="BU491" s="3"/>
      <c r="BV491" s="272" t="s">
        <v>877</v>
      </c>
      <c r="BW491" s="387">
        <v>1682</v>
      </c>
      <c r="BX491" s="388">
        <v>1802</v>
      </c>
      <c r="BY491" s="387">
        <v>2162</v>
      </c>
      <c r="BZ491" s="388">
        <v>2498</v>
      </c>
      <c r="CA491" s="388">
        <v>2786</v>
      </c>
      <c r="CB491" s="389">
        <v>3076</v>
      </c>
      <c r="CC491" s="3"/>
      <c r="CD491" s="785">
        <v>776</v>
      </c>
      <c r="CE491" s="785">
        <v>867</v>
      </c>
      <c r="CF491" s="785">
        <v>1140</v>
      </c>
      <c r="CG491" s="785">
        <v>1620</v>
      </c>
      <c r="CH491" s="78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38" t="s">
        <v>1390</v>
      </c>
      <c r="C492" s="5"/>
      <c r="D492" s="5"/>
      <c r="E492" s="5"/>
      <c r="F492" s="5"/>
      <c r="G492" s="5"/>
      <c r="H492" s="5"/>
      <c r="I492" s="5"/>
      <c r="J492" s="5"/>
      <c r="K492" s="5"/>
      <c r="L492" s="5"/>
      <c r="M492" s="5"/>
      <c r="N492" s="5"/>
      <c r="O492" s="5"/>
      <c r="P492" s="5"/>
      <c r="Q492" s="1449" t="s">
        <v>299</v>
      </c>
      <c r="R492" s="1450"/>
      <c r="S492" s="1450"/>
      <c r="T492" s="1450"/>
      <c r="U492" s="1450"/>
      <c r="V492" s="1450"/>
      <c r="W492" s="1450"/>
      <c r="X492" s="1450"/>
      <c r="Y492" s="1450"/>
      <c r="Z492" s="1450"/>
      <c r="AA492" s="1450"/>
      <c r="AB492" s="1450"/>
      <c r="AC492" s="1450"/>
      <c r="AD492" s="1450"/>
      <c r="AE492" s="1450"/>
      <c r="AF492" s="1450"/>
      <c r="AG492" s="1450"/>
      <c r="AH492" s="1450"/>
      <c r="AI492" s="1450"/>
      <c r="AJ492" s="1450"/>
      <c r="AK492" s="1451"/>
      <c r="AZ492" s="3"/>
      <c r="BA492" s="3"/>
      <c r="BB492" s="3"/>
      <c r="BC492" s="3"/>
      <c r="BD492" s="3"/>
      <c r="BE492" s="3"/>
      <c r="BF492" s="3"/>
      <c r="BG492" s="3"/>
      <c r="BH492" s="3"/>
      <c r="BI492" s="3"/>
      <c r="BJ492" s="3"/>
      <c r="BK492" s="3"/>
      <c r="BL492" s="3"/>
      <c r="BM492" s="3"/>
      <c r="BN492" s="3"/>
      <c r="BO492" s="3"/>
      <c r="BP492" s="3"/>
      <c r="BQ492" s="3"/>
      <c r="BR492" s="3"/>
      <c r="BS492" s="3"/>
      <c r="BT492" s="3"/>
      <c r="BU492" s="3"/>
      <c r="BV492" s="272" t="s">
        <v>882</v>
      </c>
      <c r="BW492" s="390">
        <v>1604</v>
      </c>
      <c r="BX492" s="391">
        <v>1720</v>
      </c>
      <c r="BY492" s="390">
        <v>2064</v>
      </c>
      <c r="BZ492" s="391">
        <v>2384</v>
      </c>
      <c r="CA492" s="391">
        <v>2660</v>
      </c>
      <c r="CB492" s="392">
        <v>2936</v>
      </c>
      <c r="CC492" s="3"/>
      <c r="CD492" s="785">
        <v>992</v>
      </c>
      <c r="CE492" s="785">
        <v>998</v>
      </c>
      <c r="CF492" s="785">
        <v>1199</v>
      </c>
      <c r="CG492" s="785">
        <v>1704</v>
      </c>
      <c r="CH492" s="78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38" t="s">
        <v>1391</v>
      </c>
      <c r="C493" s="5"/>
      <c r="D493" s="5"/>
      <c r="E493" s="5"/>
      <c r="F493" s="5"/>
      <c r="G493" s="5"/>
      <c r="H493" s="5"/>
      <c r="I493" s="5"/>
      <c r="J493" s="5"/>
      <c r="K493" s="5"/>
      <c r="L493" s="5"/>
      <c r="M493" s="5"/>
      <c r="N493" s="5"/>
      <c r="O493" s="5"/>
      <c r="P493" s="5"/>
      <c r="Q493" s="1449">
        <v>0</v>
      </c>
      <c r="R493" s="1450"/>
      <c r="S493" s="1450"/>
      <c r="T493" s="1450"/>
      <c r="U493" s="1450"/>
      <c r="V493" s="1450"/>
      <c r="W493" s="1450"/>
      <c r="X493" s="1450"/>
      <c r="Y493" s="1450"/>
      <c r="Z493" s="1450"/>
      <c r="AA493" s="1450"/>
      <c r="AB493" s="1450"/>
      <c r="AC493" s="1450"/>
      <c r="AD493" s="1450"/>
      <c r="AE493" s="1450"/>
      <c r="AF493" s="1450"/>
      <c r="AG493" s="1450"/>
      <c r="AH493" s="1450"/>
      <c r="AI493" s="1450"/>
      <c r="AJ493" s="1450"/>
      <c r="AK493" s="1451"/>
      <c r="AZ493" s="3"/>
      <c r="BA493" s="3"/>
      <c r="BB493" s="3"/>
      <c r="BC493" s="3"/>
      <c r="BD493" s="3"/>
      <c r="BE493" s="3"/>
      <c r="BF493" s="3"/>
      <c r="BG493" s="3"/>
      <c r="BH493" s="3"/>
      <c r="BI493" s="3"/>
      <c r="BJ493" s="3"/>
      <c r="BK493" s="3"/>
      <c r="BL493" s="3"/>
      <c r="BM493" s="3"/>
      <c r="BN493" s="3"/>
      <c r="BO493" s="3"/>
      <c r="BP493" s="3"/>
      <c r="BQ493" s="3"/>
      <c r="BR493" s="3"/>
      <c r="BS493" s="3"/>
      <c r="BT493" s="3"/>
      <c r="BU493" s="3"/>
      <c r="BV493" s="272" t="s">
        <v>886</v>
      </c>
      <c r="BW493" s="390">
        <v>1444</v>
      </c>
      <c r="BX493" s="391">
        <v>1546</v>
      </c>
      <c r="BY493" s="390">
        <v>1856</v>
      </c>
      <c r="BZ493" s="391">
        <v>2144</v>
      </c>
      <c r="CA493" s="391">
        <v>2392</v>
      </c>
      <c r="CB493" s="392">
        <v>2640</v>
      </c>
      <c r="CC493" s="3"/>
      <c r="CD493" s="785">
        <v>893</v>
      </c>
      <c r="CE493" s="785">
        <v>941</v>
      </c>
      <c r="CF493" s="785">
        <v>1239</v>
      </c>
      <c r="CG493" s="785">
        <v>1761</v>
      </c>
      <c r="CH493" s="78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88" t="s">
        <v>1392</v>
      </c>
      <c r="C494" s="5"/>
      <c r="D494" s="5"/>
      <c r="E494" s="5"/>
      <c r="F494" s="5"/>
      <c r="G494" s="5"/>
      <c r="H494" s="5"/>
      <c r="I494" s="5"/>
      <c r="J494" s="5"/>
      <c r="K494" s="5"/>
      <c r="L494" s="5"/>
      <c r="M494" s="5"/>
      <c r="N494" s="5"/>
      <c r="O494" s="5"/>
      <c r="P494" s="5"/>
      <c r="Q494" s="1449">
        <v>0</v>
      </c>
      <c r="R494" s="1450"/>
      <c r="S494" s="1450"/>
      <c r="T494" s="1450"/>
      <c r="U494" s="1450"/>
      <c r="V494" s="1450"/>
      <c r="W494" s="1450"/>
      <c r="X494" s="1450"/>
      <c r="Y494" s="1450"/>
      <c r="Z494" s="1450"/>
      <c r="AA494" s="1450"/>
      <c r="AB494" s="1450"/>
      <c r="AC494" s="1450"/>
      <c r="AD494" s="1450"/>
      <c r="AE494" s="1450"/>
      <c r="AF494" s="1450"/>
      <c r="AG494" s="1450"/>
      <c r="AH494" s="1450"/>
      <c r="AI494" s="1450"/>
      <c r="AJ494" s="1450"/>
      <c r="AK494" s="1451"/>
      <c r="AZ494" s="3"/>
      <c r="BA494" s="3"/>
      <c r="BB494" s="3"/>
      <c r="BC494" s="3"/>
      <c r="BD494" s="3"/>
      <c r="BE494" s="3"/>
      <c r="BF494" s="3"/>
      <c r="BG494" s="3"/>
      <c r="BH494" s="3"/>
      <c r="BI494" s="3"/>
      <c r="BJ494" s="3"/>
      <c r="BK494" s="3"/>
      <c r="BL494" s="3"/>
      <c r="BM494" s="3"/>
      <c r="BN494" s="3"/>
      <c r="BO494" s="3"/>
      <c r="BP494" s="3"/>
      <c r="BQ494" s="3"/>
      <c r="BR494" s="3"/>
      <c r="BS494" s="3"/>
      <c r="BT494" s="3"/>
      <c r="BU494" s="3"/>
      <c r="BV494" s="272" t="s">
        <v>890</v>
      </c>
      <c r="BW494" s="390">
        <v>1670</v>
      </c>
      <c r="BX494" s="391">
        <v>1788</v>
      </c>
      <c r="BY494" s="390">
        <v>2144</v>
      </c>
      <c r="BZ494" s="391">
        <v>2478</v>
      </c>
      <c r="CA494" s="391">
        <v>2764</v>
      </c>
      <c r="CB494" s="392">
        <v>3050</v>
      </c>
      <c r="CC494" s="3"/>
      <c r="CD494" s="785">
        <v>919</v>
      </c>
      <c r="CE494" s="785">
        <v>925</v>
      </c>
      <c r="CF494" s="785">
        <v>1161</v>
      </c>
      <c r="CG494" s="785">
        <v>1650</v>
      </c>
      <c r="CH494" s="78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88" t="s">
        <v>1393</v>
      </c>
      <c r="C495" s="5"/>
      <c r="D495" s="5"/>
      <c r="E495" s="5"/>
      <c r="F495" s="5"/>
      <c r="G495" s="5"/>
      <c r="H495" s="5"/>
      <c r="I495" s="5"/>
      <c r="J495" s="5"/>
      <c r="K495" s="5"/>
      <c r="L495" s="5"/>
      <c r="M495" s="1468"/>
      <c r="N495" s="1469"/>
      <c r="O495" s="1469"/>
      <c r="P495" s="1470"/>
      <c r="Q495" s="88" t="s">
        <v>1394</v>
      </c>
      <c r="R495" s="5"/>
      <c r="S495" s="5"/>
      <c r="T495" s="5"/>
      <c r="U495" s="5"/>
      <c r="V495" s="5"/>
      <c r="W495" s="5"/>
      <c r="X495" s="5"/>
      <c r="Y495" s="5"/>
      <c r="Z495" s="5"/>
      <c r="AA495" s="5"/>
      <c r="AB495" s="5"/>
      <c r="AC495" s="5"/>
      <c r="AD495" s="5"/>
      <c r="AE495" s="5"/>
      <c r="AF495" s="5"/>
      <c r="AG495" s="5"/>
      <c r="AH495" s="1468"/>
      <c r="AI495" s="1469"/>
      <c r="AJ495" s="1469"/>
      <c r="AK495" s="1470"/>
      <c r="AZ495" s="3"/>
      <c r="BA495" s="3"/>
      <c r="BB495" s="3"/>
      <c r="BC495" s="3"/>
      <c r="BD495" s="3"/>
      <c r="BE495" s="3"/>
      <c r="BF495" s="3"/>
      <c r="BG495" s="3"/>
      <c r="BH495" s="3"/>
      <c r="BI495" s="3"/>
      <c r="BJ495" s="3"/>
      <c r="BK495" s="3"/>
      <c r="BL495" s="3"/>
      <c r="BM495" s="3"/>
      <c r="BN495" s="3"/>
      <c r="BO495" s="3"/>
      <c r="BP495" s="3"/>
      <c r="BQ495" s="3"/>
      <c r="BR495" s="3"/>
      <c r="BS495" s="3"/>
      <c r="BT495" s="3"/>
      <c r="BU495" s="3"/>
      <c r="BV495" s="272" t="s">
        <v>893</v>
      </c>
      <c r="BW495" s="390">
        <v>1444</v>
      </c>
      <c r="BX495" s="391">
        <v>1546</v>
      </c>
      <c r="BY495" s="390">
        <v>1856</v>
      </c>
      <c r="BZ495" s="391">
        <v>2144</v>
      </c>
      <c r="CA495" s="391">
        <v>2392</v>
      </c>
      <c r="CB495" s="392">
        <v>2640</v>
      </c>
      <c r="CC495" s="3"/>
      <c r="CD495" s="785">
        <v>741</v>
      </c>
      <c r="CE495" s="785">
        <v>746</v>
      </c>
      <c r="CF495" s="785">
        <v>982</v>
      </c>
      <c r="CG495" s="785">
        <v>1341</v>
      </c>
      <c r="CH495" s="78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272" t="s">
        <v>897</v>
      </c>
      <c r="BW496" s="390">
        <v>2590</v>
      </c>
      <c r="BX496" s="391">
        <v>2774</v>
      </c>
      <c r="BY496" s="390">
        <v>3330</v>
      </c>
      <c r="BZ496" s="391">
        <v>3846</v>
      </c>
      <c r="CA496" s="391">
        <v>4290</v>
      </c>
      <c r="CB496" s="392">
        <v>4732</v>
      </c>
      <c r="CC496" s="3"/>
      <c r="CD496" s="785">
        <v>1658</v>
      </c>
      <c r="CE496" s="785">
        <v>1969</v>
      </c>
      <c r="CF496" s="785">
        <v>2405</v>
      </c>
      <c r="CG496" s="785">
        <v>3144</v>
      </c>
      <c r="CH496" s="78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956</v>
      </c>
      <c r="C497" s="2" t="s">
        <v>166</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272" t="s">
        <v>900</v>
      </c>
      <c r="BW497" s="390">
        <v>1444</v>
      </c>
      <c r="BX497" s="391">
        <v>1546</v>
      </c>
      <c r="BY497" s="390">
        <v>1856</v>
      </c>
      <c r="BZ497" s="391">
        <v>2144</v>
      </c>
      <c r="CA497" s="391">
        <v>2392</v>
      </c>
      <c r="CB497" s="392">
        <v>2640</v>
      </c>
      <c r="CC497" s="3"/>
      <c r="CD497" s="785">
        <v>693</v>
      </c>
      <c r="CE497" s="785">
        <v>875</v>
      </c>
      <c r="CF497" s="785">
        <v>1037</v>
      </c>
      <c r="CG497" s="785">
        <v>1421</v>
      </c>
      <c r="CH497" s="78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453"/>
      <c r="C498" s="437"/>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272" t="s">
        <v>902</v>
      </c>
      <c r="BW498" s="390">
        <v>1876</v>
      </c>
      <c r="BX498" s="391">
        <v>2010</v>
      </c>
      <c r="BY498" s="390">
        <v>2412</v>
      </c>
      <c r="BZ498" s="391">
        <v>2786</v>
      </c>
      <c r="CA498" s="391">
        <v>3110</v>
      </c>
      <c r="CB498" s="392">
        <v>3432</v>
      </c>
      <c r="CC498" s="3"/>
      <c r="CD498" s="785">
        <v>1277</v>
      </c>
      <c r="CE498" s="785">
        <v>1400</v>
      </c>
      <c r="CF498" s="785">
        <v>1756</v>
      </c>
      <c r="CG498" s="785">
        <v>2496</v>
      </c>
      <c r="CH498" s="78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34"/>
      <c r="C499" s="35"/>
      <c r="D499" s="84"/>
      <c r="E499" s="35"/>
      <c r="F499" s="35"/>
      <c r="G499" s="35"/>
      <c r="H499" s="35"/>
      <c r="I499" s="35"/>
      <c r="J499" s="35"/>
      <c r="K499" s="35"/>
      <c r="L499" s="35"/>
      <c r="M499" s="35"/>
      <c r="N499" s="35"/>
      <c r="O499" s="35"/>
      <c r="P499" s="35"/>
      <c r="Q499" s="35"/>
      <c r="R499" s="35"/>
      <c r="S499" s="35"/>
      <c r="T499" s="35"/>
      <c r="U499" s="35"/>
      <c r="V499" s="35"/>
      <c r="W499" s="35"/>
      <c r="X499" s="35"/>
      <c r="Y499" s="35"/>
      <c r="Z499" s="35"/>
      <c r="AA499" s="35"/>
      <c r="AB499" s="51"/>
      <c r="AC499" s="1785" t="s">
        <v>1395</v>
      </c>
      <c r="AD499" s="1783"/>
      <c r="AE499" s="1783"/>
      <c r="AF499" s="1783"/>
      <c r="AG499" s="1783"/>
      <c r="AH499" s="1783"/>
      <c r="AI499" s="1783"/>
      <c r="AJ499" s="1783"/>
      <c r="AK499" s="1784"/>
      <c r="AZ499" s="3"/>
      <c r="BA499" s="3"/>
      <c r="BB499" s="3"/>
      <c r="BC499" s="3"/>
      <c r="BD499" s="3"/>
      <c r="BE499" s="3"/>
      <c r="BF499" s="3"/>
      <c r="BG499" s="3"/>
      <c r="BH499" s="3"/>
      <c r="BI499" s="3"/>
      <c r="BJ499" s="3"/>
      <c r="BK499" s="3"/>
      <c r="BL499" s="3"/>
      <c r="BM499" s="3"/>
      <c r="BN499" s="3"/>
      <c r="BO499" s="3"/>
      <c r="BP499" s="3"/>
      <c r="BQ499" s="3"/>
      <c r="BR499" s="3"/>
      <c r="BS499" s="3"/>
      <c r="BT499" s="3"/>
      <c r="BU499" s="3"/>
      <c r="BV499" s="272" t="s">
        <v>904</v>
      </c>
      <c r="BW499" s="390">
        <v>1444</v>
      </c>
      <c r="BX499" s="391">
        <v>1546</v>
      </c>
      <c r="BY499" s="390">
        <v>1856</v>
      </c>
      <c r="BZ499" s="391">
        <v>2144</v>
      </c>
      <c r="CA499" s="391">
        <v>2392</v>
      </c>
      <c r="CB499" s="392">
        <v>2640</v>
      </c>
      <c r="CC499" s="3"/>
      <c r="CD499" s="785">
        <v>991</v>
      </c>
      <c r="CE499" s="785">
        <v>997</v>
      </c>
      <c r="CF499" s="785">
        <v>1258</v>
      </c>
      <c r="CG499" s="785">
        <v>1772</v>
      </c>
      <c r="CH499" s="78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0"/>
      <c r="C500" s="41"/>
      <c r="D500" s="41"/>
      <c r="E500" s="41"/>
      <c r="F500" s="41"/>
      <c r="G500" s="41"/>
      <c r="H500" s="41"/>
      <c r="I500" s="41"/>
      <c r="J500" s="41"/>
      <c r="K500" s="41"/>
      <c r="L500" s="41"/>
      <c r="M500" s="41"/>
      <c r="N500" s="41"/>
      <c r="O500" s="41"/>
      <c r="P500" s="41"/>
      <c r="Q500" s="41"/>
      <c r="R500" s="41"/>
      <c r="S500" s="41"/>
      <c r="T500" s="41"/>
      <c r="U500" s="41"/>
      <c r="V500" s="41"/>
      <c r="W500" s="41"/>
      <c r="X500" s="41"/>
      <c r="Y500" s="41"/>
      <c r="Z500" s="41"/>
      <c r="AA500" s="41"/>
      <c r="AB500" s="42"/>
      <c r="AC500" s="1785" t="s">
        <v>1396</v>
      </c>
      <c r="AD500" s="1783"/>
      <c r="AE500" s="1783"/>
      <c r="AF500" s="1783"/>
      <c r="AG500" s="43" t="s">
        <v>1397</v>
      </c>
      <c r="AH500" s="1783" t="s">
        <v>1398</v>
      </c>
      <c r="AI500" s="1783"/>
      <c r="AJ500" s="1783"/>
      <c r="AK500" s="1784"/>
      <c r="AZ500" s="3"/>
      <c r="BA500" s="3"/>
      <c r="BB500" s="3"/>
      <c r="BC500" s="3"/>
      <c r="BD500" s="3"/>
      <c r="BE500" s="3"/>
      <c r="BF500" s="3"/>
      <c r="BG500" s="3"/>
      <c r="BH500" s="3"/>
      <c r="BI500" s="3"/>
      <c r="BJ500" s="3"/>
      <c r="BK500" s="3"/>
      <c r="BL500" s="3"/>
      <c r="BM500" s="3"/>
      <c r="BN500" s="3"/>
      <c r="BO500" s="3"/>
      <c r="BP500" s="3"/>
      <c r="BQ500" s="3"/>
      <c r="BR500" s="3"/>
      <c r="BS500" s="3"/>
      <c r="BT500" s="3"/>
      <c r="BU500" s="3"/>
      <c r="BV500" s="272" t="s">
        <v>906</v>
      </c>
      <c r="BW500" s="390">
        <v>1444</v>
      </c>
      <c r="BX500" s="391">
        <v>1546</v>
      </c>
      <c r="BY500" s="390">
        <v>1856</v>
      </c>
      <c r="BZ500" s="391">
        <v>2144</v>
      </c>
      <c r="CA500" s="391">
        <v>2392</v>
      </c>
      <c r="CB500" s="392">
        <v>2640</v>
      </c>
      <c r="CC500" s="3"/>
      <c r="CD500" s="785">
        <v>668</v>
      </c>
      <c r="CE500" s="785">
        <v>759</v>
      </c>
      <c r="CF500" s="785">
        <v>999</v>
      </c>
      <c r="CG500" s="785">
        <v>1272</v>
      </c>
      <c r="CH500" s="78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6" t="s">
        <v>1399</v>
      </c>
      <c r="C501" s="1637"/>
      <c r="D501" s="1637"/>
      <c r="E501" s="1637"/>
      <c r="F501" s="1637"/>
      <c r="G501" s="1637"/>
      <c r="H501" s="1638"/>
      <c r="I501" s="35" t="s">
        <v>1400</v>
      </c>
      <c r="J501" s="35"/>
      <c r="K501" s="35"/>
      <c r="L501" s="35"/>
      <c r="M501" s="35"/>
      <c r="N501" s="35"/>
      <c r="O501" s="35"/>
      <c r="P501" s="35"/>
      <c r="Q501" s="35"/>
      <c r="R501" s="35"/>
      <c r="S501" s="35"/>
      <c r="T501" s="35"/>
      <c r="U501" s="35"/>
      <c r="V501" s="35"/>
      <c r="W501" s="35"/>
      <c r="AC501" s="1622">
        <v>2</v>
      </c>
      <c r="AD501" s="1431"/>
      <c r="AE501" s="1431"/>
      <c r="AF501" s="1431"/>
      <c r="AG501" s="13" t="s">
        <v>1397</v>
      </c>
      <c r="AH501" s="1347">
        <v>2024</v>
      </c>
      <c r="AI501" s="1347"/>
      <c r="AJ501" s="1347"/>
      <c r="AK501" s="1348"/>
      <c r="AZ501" s="3"/>
      <c r="BA501" s="3"/>
      <c r="BB501" s="3"/>
      <c r="BC501" s="3"/>
      <c r="BD501" s="3"/>
      <c r="BE501" s="3"/>
      <c r="BF501" s="3"/>
      <c r="BG501" s="3"/>
      <c r="BH501" s="3"/>
      <c r="BI501" s="3"/>
      <c r="BJ501" s="3"/>
      <c r="BK501" s="3"/>
      <c r="BL501" s="3"/>
      <c r="BM501" s="3"/>
      <c r="BN501" s="3"/>
      <c r="BO501" s="3"/>
      <c r="BP501" s="3"/>
      <c r="BQ501" s="3"/>
      <c r="BR501" s="3"/>
      <c r="BS501" s="3"/>
      <c r="BT501" s="3"/>
      <c r="BU501" s="3"/>
      <c r="BV501" s="272" t="s">
        <v>908</v>
      </c>
      <c r="BW501" s="390">
        <v>1444</v>
      </c>
      <c r="BX501" s="391">
        <v>1546</v>
      </c>
      <c r="BY501" s="390">
        <v>1856</v>
      </c>
      <c r="BZ501" s="391">
        <v>2144</v>
      </c>
      <c r="CA501" s="391">
        <v>2392</v>
      </c>
      <c r="CB501" s="392">
        <v>2640</v>
      </c>
      <c r="CC501" s="3"/>
      <c r="CD501" s="785">
        <v>812</v>
      </c>
      <c r="CE501" s="785">
        <v>907</v>
      </c>
      <c r="CF501" s="785">
        <v>1183</v>
      </c>
      <c r="CG501" s="785">
        <v>1681</v>
      </c>
      <c r="CH501" s="78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9"/>
      <c r="C502" s="1640"/>
      <c r="D502" s="1640"/>
      <c r="E502" s="1640"/>
      <c r="F502" s="1640"/>
      <c r="G502" s="1640"/>
      <c r="H502" s="1641"/>
      <c r="I502" s="41" t="s">
        <v>1401</v>
      </c>
      <c r="J502" s="41"/>
      <c r="K502" s="41"/>
      <c r="L502" s="41"/>
      <c r="M502" s="41"/>
      <c r="N502" s="41"/>
      <c r="O502" s="41"/>
      <c r="P502" s="41"/>
      <c r="Q502" s="41"/>
      <c r="R502" s="41"/>
      <c r="S502" s="41"/>
      <c r="T502" s="41"/>
      <c r="U502" s="41"/>
      <c r="V502" s="41"/>
      <c r="W502" s="41"/>
      <c r="X502" s="41"/>
      <c r="Y502" s="41"/>
      <c r="Z502" s="41"/>
      <c r="AA502" s="41"/>
      <c r="AB502" s="41"/>
      <c r="AC502" s="1622">
        <v>12</v>
      </c>
      <c r="AD502" s="1431"/>
      <c r="AE502" s="1431"/>
      <c r="AF502" s="1431"/>
      <c r="AG502" s="31" t="s">
        <v>1397</v>
      </c>
      <c r="AH502" s="1347">
        <v>2024</v>
      </c>
      <c r="AI502" s="1347"/>
      <c r="AJ502" s="1347"/>
      <c r="AK502" s="1348"/>
      <c r="AZ502" s="3"/>
      <c r="BA502" s="3"/>
      <c r="BB502" s="3"/>
      <c r="BC502" s="3"/>
      <c r="BD502" s="3"/>
      <c r="BE502" s="3"/>
      <c r="BF502" s="3"/>
      <c r="BG502" s="3"/>
      <c r="BH502" s="3"/>
      <c r="BI502" s="3"/>
      <c r="BJ502" s="3"/>
      <c r="BK502" s="3"/>
      <c r="BL502" s="3"/>
      <c r="BM502" s="3"/>
      <c r="BN502" s="3"/>
      <c r="BO502" s="3"/>
      <c r="BP502" s="3"/>
      <c r="BQ502" s="3"/>
      <c r="BR502" s="3"/>
      <c r="BS502" s="3"/>
      <c r="BT502" s="3"/>
      <c r="BU502" s="3"/>
      <c r="BV502" s="272" t="s">
        <v>911</v>
      </c>
      <c r="BW502" s="390">
        <v>1444</v>
      </c>
      <c r="BX502" s="391">
        <v>1546</v>
      </c>
      <c r="BY502" s="390">
        <v>1856</v>
      </c>
      <c r="BZ502" s="391">
        <v>2144</v>
      </c>
      <c r="CA502" s="391">
        <v>2392</v>
      </c>
      <c r="CB502" s="392">
        <v>2640</v>
      </c>
      <c r="CC502" s="3"/>
      <c r="CD502" s="785">
        <v>772</v>
      </c>
      <c r="CE502" s="785">
        <v>904</v>
      </c>
      <c r="CF502" s="785">
        <v>1155</v>
      </c>
      <c r="CG502" s="785">
        <v>1606</v>
      </c>
      <c r="CH502" s="78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6" t="s">
        <v>1402</v>
      </c>
      <c r="C503" s="1637"/>
      <c r="D503" s="1637"/>
      <c r="E503" s="1637"/>
      <c r="F503" s="1637"/>
      <c r="G503" s="1637"/>
      <c r="H503" s="1638"/>
      <c r="I503" s="35" t="s">
        <v>1403</v>
      </c>
      <c r="J503" s="35"/>
      <c r="K503" s="35"/>
      <c r="L503" s="35"/>
      <c r="M503" s="35"/>
      <c r="N503" s="35"/>
      <c r="O503" s="35"/>
      <c r="P503" s="35"/>
      <c r="Q503" s="35"/>
      <c r="R503" s="35"/>
      <c r="S503" s="35"/>
      <c r="T503" s="35"/>
      <c r="U503" s="35"/>
      <c r="V503" s="35"/>
      <c r="W503" s="35"/>
      <c r="AC503" s="1622" t="s">
        <v>299</v>
      </c>
      <c r="AD503" s="1431"/>
      <c r="AE503" s="1431"/>
      <c r="AF503" s="1431"/>
      <c r="AG503" s="13" t="s">
        <v>1397</v>
      </c>
      <c r="AH503" s="1347"/>
      <c r="AI503" s="1347"/>
      <c r="AJ503" s="1347"/>
      <c r="AK503" s="1348"/>
      <c r="AZ503" s="3"/>
      <c r="BA503" s="3"/>
      <c r="BB503" s="3"/>
      <c r="BC503" s="3"/>
      <c r="BD503" s="3"/>
      <c r="BE503" s="3"/>
      <c r="BF503" s="3"/>
      <c r="BG503" s="3"/>
      <c r="BH503" s="3"/>
      <c r="BI503" s="3"/>
      <c r="BJ503" s="3"/>
      <c r="BK503" s="3"/>
      <c r="BL503" s="3"/>
      <c r="BM503" s="3"/>
      <c r="BN503" s="3"/>
      <c r="BO503" s="3"/>
      <c r="BP503" s="3"/>
      <c r="BQ503" s="3"/>
      <c r="BR503" s="3"/>
      <c r="BS503" s="3"/>
      <c r="BT503" s="3"/>
      <c r="BU503" s="3"/>
      <c r="BV503" s="272" t="s">
        <v>913</v>
      </c>
      <c r="BW503" s="390">
        <v>1494</v>
      </c>
      <c r="BX503" s="391">
        <v>1602</v>
      </c>
      <c r="BY503" s="390">
        <v>1922</v>
      </c>
      <c r="BZ503" s="391">
        <v>2220</v>
      </c>
      <c r="CA503" s="391">
        <v>2476</v>
      </c>
      <c r="CB503" s="392">
        <v>2732</v>
      </c>
      <c r="CC503" s="3"/>
      <c r="CD503" s="785">
        <v>795</v>
      </c>
      <c r="CE503" s="785">
        <v>961</v>
      </c>
      <c r="CF503" s="785">
        <v>1189</v>
      </c>
      <c r="CG503" s="785">
        <v>1555</v>
      </c>
      <c r="CH503" s="78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9"/>
      <c r="C504" s="1640"/>
      <c r="D504" s="1640"/>
      <c r="E504" s="1640"/>
      <c r="F504" s="1640"/>
      <c r="G504" s="1640"/>
      <c r="H504" s="1641"/>
      <c r="I504" t="s">
        <v>1404</v>
      </c>
      <c r="AC504" s="1622" t="s">
        <v>299</v>
      </c>
      <c r="AD504" s="1431"/>
      <c r="AE504" s="1431"/>
      <c r="AF504" s="1431"/>
      <c r="AG504" s="13" t="s">
        <v>1397</v>
      </c>
      <c r="AH504" s="1347"/>
      <c r="AI504" s="1347"/>
      <c r="AJ504" s="1347"/>
      <c r="AK504" s="1348"/>
      <c r="AZ504" s="3"/>
      <c r="BA504" s="3"/>
      <c r="BB504" s="3"/>
      <c r="BC504" s="3"/>
      <c r="BD504" s="3"/>
      <c r="BE504" s="3"/>
      <c r="BF504" s="3"/>
      <c r="BG504" s="3"/>
      <c r="BH504" s="3"/>
      <c r="BI504" s="3"/>
      <c r="BJ504" s="3"/>
      <c r="BK504" s="3"/>
      <c r="BL504" s="3"/>
      <c r="BM504" s="3"/>
      <c r="BN504" s="3"/>
      <c r="BO504" s="3"/>
      <c r="BP504" s="3"/>
      <c r="BQ504" s="3"/>
      <c r="BR504" s="3"/>
      <c r="BS504" s="3"/>
      <c r="BT504" s="3"/>
      <c r="BU504" s="3"/>
      <c r="BV504" s="272" t="s">
        <v>915</v>
      </c>
      <c r="BW504" s="390">
        <v>1444</v>
      </c>
      <c r="BX504" s="391">
        <v>1546</v>
      </c>
      <c r="BY504" s="390">
        <v>1856</v>
      </c>
      <c r="BZ504" s="391">
        <v>2144</v>
      </c>
      <c r="CA504" s="391">
        <v>2392</v>
      </c>
      <c r="CB504" s="392">
        <v>2640</v>
      </c>
      <c r="CC504" s="3"/>
      <c r="CD504" s="785">
        <v>863</v>
      </c>
      <c r="CE504" s="785">
        <v>869</v>
      </c>
      <c r="CF504" s="785">
        <v>1137</v>
      </c>
      <c r="CG504" s="785">
        <v>1616</v>
      </c>
      <c r="CH504" s="78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9"/>
      <c r="C505" s="1640"/>
      <c r="D505" s="1640"/>
      <c r="E505" s="1640"/>
      <c r="F505" s="1640"/>
      <c r="G505" s="1640"/>
      <c r="H505" s="1641"/>
      <c r="I505" t="s">
        <v>1405</v>
      </c>
      <c r="AC505" s="1622">
        <v>3</v>
      </c>
      <c r="AD505" s="1431"/>
      <c r="AE505" s="1431"/>
      <c r="AF505" s="1431"/>
      <c r="AG505" s="13" t="s">
        <v>1397</v>
      </c>
      <c r="AH505" s="1347">
        <v>2024</v>
      </c>
      <c r="AI505" s="1347"/>
      <c r="AJ505" s="1347"/>
      <c r="AK505" s="1348"/>
      <c r="AZ505" s="3"/>
      <c r="BA505" s="3"/>
      <c r="BB505" s="3"/>
      <c r="BC505" s="3"/>
      <c r="BD505" s="3"/>
      <c r="BE505" s="3"/>
      <c r="BF505" s="3"/>
      <c r="BG505" s="3"/>
      <c r="BH505" s="3"/>
      <c r="BI505" s="3"/>
      <c r="BJ505" s="3"/>
      <c r="BK505" s="3"/>
      <c r="BL505" s="3"/>
      <c r="BM505" s="3"/>
      <c r="BN505" s="3"/>
      <c r="BO505" s="3"/>
      <c r="BP505" s="3"/>
      <c r="BQ505" s="3"/>
      <c r="BR505" s="3"/>
      <c r="BS505" s="3"/>
      <c r="BT505" s="3"/>
      <c r="BU505" s="3"/>
      <c r="BV505" s="272" t="s">
        <v>918</v>
      </c>
      <c r="BW505" s="390">
        <v>1444</v>
      </c>
      <c r="BX505" s="391">
        <v>1546</v>
      </c>
      <c r="BY505" s="390">
        <v>1856</v>
      </c>
      <c r="BZ505" s="391">
        <v>2144</v>
      </c>
      <c r="CA505" s="391">
        <v>2392</v>
      </c>
      <c r="CB505" s="392">
        <v>2640</v>
      </c>
      <c r="CC505" s="3"/>
      <c r="CD505" s="785">
        <v>1030</v>
      </c>
      <c r="CE505" s="785">
        <v>1036</v>
      </c>
      <c r="CF505" s="785">
        <v>1287</v>
      </c>
      <c r="CG505" s="785">
        <v>1829</v>
      </c>
      <c r="CH505" s="78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9"/>
      <c r="C506" s="1640"/>
      <c r="D506" s="1640"/>
      <c r="E506" s="1640"/>
      <c r="F506" s="1640"/>
      <c r="G506" s="1640"/>
      <c r="H506" s="1641"/>
      <c r="I506" t="s">
        <v>1406</v>
      </c>
      <c r="AC506" s="1622">
        <v>2</v>
      </c>
      <c r="AD506" s="1431"/>
      <c r="AE506" s="1431"/>
      <c r="AF506" s="1431"/>
      <c r="AG506" s="13" t="s">
        <v>1397</v>
      </c>
      <c r="AH506" s="1347">
        <v>2025</v>
      </c>
      <c r="AI506" s="1347"/>
      <c r="AJ506" s="1347"/>
      <c r="AK506" s="1348"/>
      <c r="AZ506" s="3"/>
      <c r="BA506" s="3"/>
      <c r="BB506" s="3"/>
      <c r="BC506" s="3"/>
      <c r="BD506" s="3"/>
      <c r="BE506" s="3"/>
      <c r="BF506" s="3"/>
      <c r="BG506" s="3"/>
      <c r="BH506" s="3"/>
      <c r="BI506" s="3"/>
      <c r="BJ506" s="3"/>
      <c r="BK506" s="3"/>
      <c r="BL506" s="3"/>
      <c r="BM506" s="3"/>
      <c r="BN506" s="3"/>
      <c r="BO506" s="3"/>
      <c r="BP506" s="3"/>
      <c r="BQ506" s="3"/>
      <c r="BR506" s="3"/>
      <c r="BS506" s="3"/>
      <c r="BT506" s="3"/>
      <c r="BU506" s="3"/>
      <c r="BV506" s="272" t="s">
        <v>922</v>
      </c>
      <c r="BW506" s="390">
        <v>1444</v>
      </c>
      <c r="BX506" s="391">
        <v>1546</v>
      </c>
      <c r="BY506" s="390">
        <v>1856</v>
      </c>
      <c r="BZ506" s="391">
        <v>2144</v>
      </c>
      <c r="CA506" s="391">
        <v>2392</v>
      </c>
      <c r="CB506" s="392">
        <v>2640</v>
      </c>
      <c r="CC506" s="3"/>
      <c r="CD506" s="785">
        <v>747</v>
      </c>
      <c r="CE506" s="785">
        <v>849</v>
      </c>
      <c r="CF506" s="785">
        <v>1117</v>
      </c>
      <c r="CG506" s="785">
        <v>1587</v>
      </c>
      <c r="CH506" s="78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9"/>
      <c r="C507" s="1640"/>
      <c r="D507" s="1640"/>
      <c r="E507" s="1640"/>
      <c r="F507" s="1640"/>
      <c r="G507" s="1640"/>
      <c r="H507" s="1641"/>
      <c r="I507" s="3" t="s">
        <v>1407</v>
      </c>
      <c r="AC507" s="1383">
        <v>2</v>
      </c>
      <c r="AD507" s="1384"/>
      <c r="AE507" s="1384"/>
      <c r="AF507" s="1384"/>
      <c r="AG507" s="13" t="s">
        <v>1397</v>
      </c>
      <c r="AH507" s="1347">
        <v>2025</v>
      </c>
      <c r="AI507" s="1347"/>
      <c r="AJ507" s="1347"/>
      <c r="AK507" s="1348"/>
      <c r="AZ507" s="3"/>
      <c r="BA507" s="3"/>
      <c r="BB507" s="3"/>
      <c r="BC507" s="3"/>
      <c r="BD507" s="3"/>
      <c r="BE507" s="3"/>
      <c r="BF507" s="3"/>
      <c r="BG507" s="3"/>
      <c r="BH507" s="3"/>
      <c r="BI507" s="3"/>
      <c r="BJ507" s="3"/>
      <c r="BK507" s="3"/>
      <c r="BL507" s="3"/>
      <c r="BM507" s="3"/>
      <c r="BN507" s="3"/>
      <c r="BO507" s="3"/>
      <c r="BP507" s="3"/>
      <c r="BQ507" s="3"/>
      <c r="BR507" s="3"/>
      <c r="BS507" s="3"/>
      <c r="BT507" s="3"/>
      <c r="BU507" s="3"/>
      <c r="BV507" s="272" t="s">
        <v>927</v>
      </c>
      <c r="BW507" s="390">
        <v>1466</v>
      </c>
      <c r="BX507" s="391">
        <v>1572</v>
      </c>
      <c r="BY507" s="390">
        <v>1886</v>
      </c>
      <c r="BZ507" s="391">
        <v>2180</v>
      </c>
      <c r="CA507" s="391">
        <v>2432</v>
      </c>
      <c r="CB507" s="392">
        <v>2682</v>
      </c>
      <c r="CC507" s="3"/>
      <c r="CD507" s="785">
        <v>650</v>
      </c>
      <c r="CE507" s="785">
        <v>738</v>
      </c>
      <c r="CF507" s="785">
        <v>972</v>
      </c>
      <c r="CG507" s="785">
        <v>1381</v>
      </c>
      <c r="CH507" s="785">
        <v>1424</v>
      </c>
      <c r="CI507" s="3"/>
      <c r="CJ507" s="3"/>
      <c r="CK507" s="3"/>
      <c r="CL507" s="3"/>
      <c r="CM507" s="3"/>
      <c r="CN507" s="3"/>
      <c r="CO507" s="3"/>
      <c r="CP507" s="3"/>
      <c r="CQ507" s="3"/>
      <c r="CR507" s="3"/>
      <c r="CS507" s="3"/>
      <c r="CT507" s="3"/>
    </row>
    <row r="508" spans="1:110" ht="12.95" customHeight="1">
      <c r="B508" s="1639"/>
      <c r="C508" s="1640"/>
      <c r="D508" s="1640"/>
      <c r="E508" s="1640"/>
      <c r="F508" s="1640"/>
      <c r="G508" s="1640"/>
      <c r="H508" s="1641"/>
      <c r="I508" s="818" t="s">
        <v>232</v>
      </c>
      <c r="J508" s="41"/>
      <c r="K508" s="41"/>
      <c r="L508" s="1766" t="s">
        <v>1408</v>
      </c>
      <c r="M508" s="1621"/>
      <c r="N508" s="1621"/>
      <c r="O508" s="1621"/>
      <c r="P508" s="1621"/>
      <c r="Q508" s="1621"/>
      <c r="R508" s="1621"/>
      <c r="S508" s="1621"/>
      <c r="T508" s="1621"/>
      <c r="U508" s="1621"/>
      <c r="V508" s="1621"/>
      <c r="W508" s="1621"/>
      <c r="X508" s="1621"/>
      <c r="Y508" s="1621"/>
      <c r="Z508" s="1621"/>
      <c r="AA508" s="1621"/>
      <c r="AB508" s="1786"/>
      <c r="AC508" s="1622" t="s">
        <v>299</v>
      </c>
      <c r="AD508" s="1431"/>
      <c r="AE508" s="1431"/>
      <c r="AF508" s="1431"/>
      <c r="AG508" s="31" t="s">
        <v>1397</v>
      </c>
      <c r="AH508" s="1347"/>
      <c r="AI508" s="1347"/>
      <c r="AJ508" s="1347"/>
      <c r="AK508" s="1348"/>
      <c r="AZ508" s="3"/>
      <c r="BA508" s="3"/>
      <c r="BB508" s="3"/>
      <c r="BC508" s="3"/>
      <c r="BD508" s="3"/>
      <c r="BE508" s="3"/>
      <c r="BF508" s="3"/>
      <c r="BG508" s="3"/>
      <c r="BH508" s="3"/>
      <c r="BI508" s="3"/>
      <c r="BJ508" s="3"/>
      <c r="BK508" s="3"/>
      <c r="BL508" s="3"/>
      <c r="BM508" s="3"/>
      <c r="BN508" s="3"/>
      <c r="BO508" s="3"/>
      <c r="BP508" s="3"/>
      <c r="BQ508" s="3"/>
      <c r="BR508" s="3"/>
      <c r="BS508" s="3"/>
      <c r="BT508" s="3"/>
      <c r="BU508" s="3"/>
      <c r="BV508" s="272" t="s">
        <v>865</v>
      </c>
      <c r="BW508" s="390">
        <v>2206</v>
      </c>
      <c r="BX508" s="391">
        <v>2364</v>
      </c>
      <c r="BY508" s="390">
        <v>2836</v>
      </c>
      <c r="BZ508" s="391">
        <v>3278</v>
      </c>
      <c r="CA508" s="391">
        <v>3656</v>
      </c>
      <c r="CB508" s="392">
        <v>4036</v>
      </c>
      <c r="CC508" s="3"/>
      <c r="CD508" s="785">
        <v>1534</v>
      </c>
      <c r="CE508" s="785">
        <v>1747</v>
      </c>
      <c r="CF508" s="785">
        <v>2222</v>
      </c>
      <c r="CG508" s="785">
        <v>2888</v>
      </c>
      <c r="CH508" s="785">
        <v>3170</v>
      </c>
      <c r="CI508" s="3"/>
      <c r="CJ508" s="3"/>
      <c r="CK508" s="3"/>
      <c r="CL508" s="3"/>
      <c r="CM508" s="3"/>
      <c r="CN508" s="3"/>
      <c r="CO508" s="3"/>
      <c r="CP508" s="3"/>
      <c r="CQ508" s="3"/>
      <c r="CR508" s="3"/>
      <c r="CS508" s="3"/>
      <c r="CT508" s="3"/>
    </row>
    <row r="509" spans="1:110" ht="12.95" customHeight="1">
      <c r="B509" s="795"/>
      <c r="C509" s="96"/>
      <c r="D509" s="96"/>
      <c r="E509" s="96"/>
      <c r="F509" s="96"/>
      <c r="G509" s="96"/>
      <c r="H509" s="796"/>
      <c r="I509" s="3" t="s">
        <v>1409</v>
      </c>
      <c r="AC509" s="1760" t="s">
        <v>1071</v>
      </c>
      <c r="AD509" s="1760"/>
      <c r="AE509" s="1760"/>
      <c r="AF509" s="1760"/>
      <c r="AG509" s="13"/>
      <c r="AH509" s="1263"/>
      <c r="AI509" s="1263"/>
      <c r="AJ509" s="1263"/>
      <c r="AK509" s="1782"/>
      <c r="AZ509" s="3"/>
      <c r="BA509" s="3"/>
      <c r="BB509" s="3"/>
      <c r="BC509" s="3"/>
      <c r="BD509" s="3"/>
      <c r="BE509" s="3"/>
      <c r="BF509" s="3"/>
      <c r="BG509" s="3"/>
      <c r="BH509" s="3"/>
      <c r="BI509" s="3"/>
      <c r="BJ509" s="3"/>
      <c r="BK509" s="3"/>
      <c r="BL509" s="3"/>
      <c r="BM509" s="3"/>
      <c r="BN509" s="3"/>
      <c r="BO509" s="3"/>
      <c r="BP509" s="3"/>
      <c r="BQ509" s="3"/>
      <c r="BR509" s="3"/>
      <c r="BS509" s="3"/>
      <c r="BT509" s="3"/>
      <c r="BU509" s="3"/>
      <c r="BV509" s="272" t="s">
        <v>937</v>
      </c>
      <c r="BW509" s="390">
        <v>1444</v>
      </c>
      <c r="BX509" s="391">
        <v>1546</v>
      </c>
      <c r="BY509" s="390">
        <v>1856</v>
      </c>
      <c r="BZ509" s="391">
        <v>2144</v>
      </c>
      <c r="CA509" s="391">
        <v>2392</v>
      </c>
      <c r="CB509" s="392">
        <v>2640</v>
      </c>
      <c r="CC509" s="3"/>
      <c r="CD509" s="785">
        <v>967</v>
      </c>
      <c r="CE509" s="785">
        <v>973</v>
      </c>
      <c r="CF509" s="785">
        <v>1258</v>
      </c>
      <c r="CG509" s="785">
        <v>1784</v>
      </c>
      <c r="CH509" s="785">
        <v>1971</v>
      </c>
      <c r="CI509" s="3"/>
      <c r="CJ509" s="3"/>
      <c r="CK509" s="3"/>
      <c r="CL509" s="3"/>
      <c r="CM509" s="3"/>
      <c r="CN509" s="3"/>
      <c r="CO509" s="3"/>
      <c r="CP509" s="3"/>
      <c r="CQ509" s="3"/>
      <c r="CR509" s="3"/>
      <c r="CS509" s="3"/>
      <c r="CT509" s="3"/>
    </row>
    <row r="510" spans="1:110" ht="12.95" customHeight="1">
      <c r="B510" s="795"/>
      <c r="C510" s="96"/>
      <c r="D510" s="96"/>
      <c r="E510" s="96"/>
      <c r="F510" s="96"/>
      <c r="G510" s="96"/>
      <c r="H510" s="796"/>
      <c r="I510" t="s">
        <v>1410</v>
      </c>
      <c r="AC510" s="1383"/>
      <c r="AD510" s="1384"/>
      <c r="AE510" s="1384"/>
      <c r="AF510" s="1385"/>
      <c r="AG510" s="13"/>
      <c r="AH510" s="1263"/>
      <c r="AI510" s="1263"/>
      <c r="AJ510" s="1263"/>
      <c r="AK510" s="1782"/>
      <c r="AZ510" s="3"/>
      <c r="BA510" s="3"/>
      <c r="BB510" s="3"/>
      <c r="BC510" s="3"/>
      <c r="BD510" s="3"/>
      <c r="BE510" s="3"/>
      <c r="BF510" s="3"/>
      <c r="BG510" s="3"/>
      <c r="BH510" s="3"/>
      <c r="BI510" s="3"/>
      <c r="BJ510" s="3"/>
      <c r="BK510" s="3"/>
      <c r="BL510" s="3"/>
      <c r="BM510" s="3"/>
      <c r="BN510" s="3"/>
      <c r="BO510" s="3"/>
      <c r="BP510" s="3"/>
      <c r="BQ510" s="3"/>
      <c r="BR510" s="3"/>
      <c r="BS510" s="3"/>
      <c r="BT510" s="3"/>
      <c r="BU510" s="3"/>
      <c r="BV510" s="272" t="s">
        <v>941</v>
      </c>
      <c r="BW510" s="390">
        <v>3252</v>
      </c>
      <c r="BX510" s="391">
        <v>3484</v>
      </c>
      <c r="BY510" s="390">
        <v>4182</v>
      </c>
      <c r="BZ510" s="391">
        <v>4830</v>
      </c>
      <c r="CA510" s="391">
        <v>5390</v>
      </c>
      <c r="CB510" s="392">
        <v>5946</v>
      </c>
      <c r="CC510" s="3"/>
      <c r="CD510" s="785">
        <v>2156</v>
      </c>
      <c r="CE510" s="785">
        <v>2665</v>
      </c>
      <c r="CF510" s="785">
        <v>3188</v>
      </c>
      <c r="CG510" s="785">
        <v>3912</v>
      </c>
      <c r="CH510" s="785">
        <v>4283</v>
      </c>
      <c r="CI510" s="3"/>
      <c r="CJ510" s="3"/>
      <c r="CK510" s="3"/>
      <c r="CL510" s="3"/>
      <c r="CM510" s="3"/>
      <c r="CN510" s="3"/>
      <c r="CO510" s="3"/>
      <c r="CP510" s="3"/>
      <c r="CQ510" s="3"/>
      <c r="CR510" s="3"/>
      <c r="CS510" s="3"/>
      <c r="CT510" s="3"/>
    </row>
    <row r="511" spans="1:110" ht="12.95" customHeight="1">
      <c r="B511" s="795"/>
      <c r="C511" s="96"/>
      <c r="D511" s="96"/>
      <c r="E511" s="96"/>
      <c r="F511" s="96"/>
      <c r="G511" s="96"/>
      <c r="H511" s="796"/>
      <c r="I511" t="s">
        <v>1411</v>
      </c>
      <c r="AC511" s="1149"/>
      <c r="AD511" s="1150"/>
      <c r="AE511" s="1150"/>
      <c r="AF511" s="1151"/>
      <c r="AG511" s="13"/>
      <c r="AH511" s="1"/>
      <c r="AI511" s="1"/>
      <c r="AJ511" s="1"/>
      <c r="AK511" s="926"/>
      <c r="AZ511" s="3"/>
      <c r="BA511" s="3"/>
      <c r="BB511" s="3"/>
      <c r="BC511" s="3"/>
      <c r="BD511" s="3"/>
      <c r="BE511" s="3"/>
      <c r="BF511" s="3"/>
      <c r="BG511" s="3"/>
      <c r="BH511" s="3"/>
      <c r="BI511" s="3"/>
      <c r="BJ511" s="3"/>
      <c r="BK511" s="3"/>
      <c r="BL511" s="3"/>
      <c r="BM511" s="3"/>
      <c r="BN511" s="3"/>
      <c r="BO511" s="3"/>
      <c r="BP511" s="3"/>
      <c r="BQ511" s="3"/>
      <c r="BR511" s="3"/>
      <c r="BS511" s="3"/>
      <c r="BT511" s="3"/>
      <c r="BU511" s="3"/>
      <c r="BV511" s="272" t="s">
        <v>945</v>
      </c>
      <c r="BW511" s="390">
        <v>1444</v>
      </c>
      <c r="BX511" s="391">
        <v>1546</v>
      </c>
      <c r="BY511" s="390">
        <v>1856</v>
      </c>
      <c r="BZ511" s="391">
        <v>2144</v>
      </c>
      <c r="CA511" s="391">
        <v>2392</v>
      </c>
      <c r="CB511" s="392">
        <v>2640</v>
      </c>
      <c r="CC511" s="3"/>
      <c r="CD511" s="785">
        <v>794</v>
      </c>
      <c r="CE511" s="785">
        <v>857</v>
      </c>
      <c r="CF511" s="785">
        <v>1086</v>
      </c>
      <c r="CG511" s="785">
        <v>1543</v>
      </c>
      <c r="CH511" s="785">
        <v>1850</v>
      </c>
      <c r="CI511" s="3"/>
      <c r="CJ511" s="3"/>
      <c r="CK511" s="3"/>
      <c r="CL511" s="3"/>
      <c r="CM511" s="3"/>
      <c r="CN511" s="3"/>
      <c r="CO511" s="3"/>
      <c r="CP511" s="3"/>
      <c r="CQ511" s="3"/>
      <c r="CR511" s="3"/>
      <c r="CS511" s="3"/>
      <c r="CT511" s="3"/>
    </row>
    <row r="512" spans="1:110" ht="12.95" customHeight="1">
      <c r="B512" s="795"/>
      <c r="C512" s="96"/>
      <c r="D512" s="96"/>
      <c r="E512" s="96"/>
      <c r="F512" s="96"/>
      <c r="G512" s="96"/>
      <c r="H512" s="796"/>
      <c r="I512" s="819" t="s">
        <v>1412</v>
      </c>
      <c r="J512" s="41"/>
      <c r="K512" s="41"/>
      <c r="L512" s="41"/>
      <c r="M512" s="41"/>
      <c r="N512" s="41"/>
      <c r="O512" s="41"/>
      <c r="P512" s="41"/>
      <c r="Q512" s="41"/>
      <c r="R512" s="41"/>
      <c r="S512" s="41"/>
      <c r="T512" s="41"/>
      <c r="U512" s="41"/>
      <c r="V512" s="41"/>
      <c r="W512" s="41"/>
      <c r="X512" s="41"/>
      <c r="Y512" s="41"/>
      <c r="Z512" s="41"/>
      <c r="AA512" s="41"/>
      <c r="AB512" s="41"/>
      <c r="AC512" s="1793"/>
      <c r="AD512" s="1794"/>
      <c r="AE512" s="1794"/>
      <c r="AF512" s="1795"/>
      <c r="AG512" s="31"/>
      <c r="AH512" s="1796"/>
      <c r="AI512" s="1796"/>
      <c r="AJ512" s="1796"/>
      <c r="AK512" s="1797"/>
      <c r="AZ512" s="3"/>
      <c r="BA512" s="3"/>
      <c r="BB512" s="3"/>
      <c r="BC512" s="3"/>
      <c r="BD512" s="3"/>
      <c r="BE512" s="3"/>
      <c r="BF512" s="3"/>
      <c r="BG512" s="3"/>
      <c r="BH512" s="3"/>
      <c r="BI512" s="3"/>
      <c r="BJ512" s="3"/>
      <c r="BK512" s="3"/>
      <c r="BL512" s="3"/>
      <c r="BM512" s="3"/>
      <c r="BN512" s="3" t="s">
        <v>1071</v>
      </c>
      <c r="BO512" s="3"/>
      <c r="BP512" s="3"/>
      <c r="BQ512" s="3"/>
      <c r="BR512" s="3"/>
      <c r="BS512" s="3"/>
      <c r="BT512" s="3"/>
      <c r="BU512" s="3"/>
      <c r="BV512" s="272" t="s">
        <v>947</v>
      </c>
      <c r="BW512" s="390">
        <v>1486</v>
      </c>
      <c r="BX512" s="391">
        <v>1592</v>
      </c>
      <c r="BY512" s="390">
        <v>1912</v>
      </c>
      <c r="BZ512" s="391">
        <v>2210</v>
      </c>
      <c r="CA512" s="391">
        <v>2464</v>
      </c>
      <c r="CB512" s="392">
        <v>2720</v>
      </c>
      <c r="CC512" s="3"/>
      <c r="CD512" s="785">
        <v>988</v>
      </c>
      <c r="CE512" s="785">
        <v>995</v>
      </c>
      <c r="CF512" s="785">
        <v>1305</v>
      </c>
      <c r="CG512" s="785">
        <v>1844</v>
      </c>
      <c r="CH512" s="785">
        <v>2223</v>
      </c>
      <c r="CI512" s="3"/>
      <c r="CJ512" s="3"/>
      <c r="CK512" s="3"/>
      <c r="CL512" s="3"/>
      <c r="CM512" s="3"/>
      <c r="CN512" s="3"/>
      <c r="CO512" s="3"/>
      <c r="CP512" s="3"/>
      <c r="CQ512" s="3"/>
      <c r="CR512" s="3"/>
      <c r="CS512" s="3"/>
      <c r="CT512" s="3"/>
    </row>
    <row r="513" spans="2:110" ht="12.95" customHeight="1">
      <c r="B513" s="795"/>
      <c r="C513" s="96"/>
      <c r="D513" s="96"/>
      <c r="E513" s="96"/>
      <c r="F513" s="96"/>
      <c r="G513" s="96"/>
      <c r="H513" s="796"/>
      <c r="I513" s="3"/>
      <c r="L513" s="8"/>
      <c r="M513" s="8"/>
      <c r="N513" s="8"/>
      <c r="O513" s="8"/>
      <c r="P513" s="8"/>
      <c r="Q513" s="8"/>
      <c r="R513" s="8"/>
      <c r="S513" s="8"/>
      <c r="T513" s="8"/>
      <c r="U513" s="8"/>
      <c r="V513" s="8"/>
      <c r="W513" s="8"/>
      <c r="X513" s="927"/>
      <c r="Y513" s="927"/>
      <c r="Z513" s="927"/>
      <c r="AA513" s="927"/>
      <c r="AB513" s="932"/>
      <c r="AC513" s="1801" t="s">
        <v>1396</v>
      </c>
      <c r="AD513" s="1689"/>
      <c r="AE513" s="1689"/>
      <c r="AF513" s="1689"/>
      <c r="AG513" s="31" t="s">
        <v>1397</v>
      </c>
      <c r="AH513" s="1689" t="s">
        <v>1398</v>
      </c>
      <c r="AI513" s="1689"/>
      <c r="AJ513" s="1689"/>
      <c r="AK513" s="1802"/>
      <c r="AZ513" s="3"/>
      <c r="BA513" s="3"/>
      <c r="BB513" s="3"/>
      <c r="BC513" s="3"/>
      <c r="BD513" s="3"/>
      <c r="BE513" s="3"/>
      <c r="BF513" s="3"/>
      <c r="BG513" s="3"/>
      <c r="BH513" s="3"/>
      <c r="BI513" s="3"/>
      <c r="BJ513" s="3"/>
      <c r="BK513" s="3"/>
      <c r="BL513" s="3"/>
      <c r="BM513" s="3"/>
      <c r="BN513" s="3" t="s">
        <v>1413</v>
      </c>
      <c r="BO513" s="3"/>
      <c r="BP513" s="3"/>
      <c r="BQ513" s="3"/>
      <c r="BR513" s="3"/>
      <c r="BS513" s="3"/>
      <c r="BT513" s="3"/>
      <c r="BU513" s="3"/>
      <c r="BV513" s="272" t="s">
        <v>950</v>
      </c>
      <c r="BW513" s="390">
        <v>1444</v>
      </c>
      <c r="BX513" s="391">
        <v>1546</v>
      </c>
      <c r="BY513" s="390">
        <v>1856</v>
      </c>
      <c r="BZ513" s="391">
        <v>2144</v>
      </c>
      <c r="CA513" s="391">
        <v>2392</v>
      </c>
      <c r="CB513" s="392">
        <v>2640</v>
      </c>
      <c r="CC513" s="3"/>
      <c r="CD513" s="785">
        <v>854</v>
      </c>
      <c r="CE513" s="785">
        <v>1017</v>
      </c>
      <c r="CF513" s="785">
        <v>1243</v>
      </c>
      <c r="CG513" s="785">
        <v>1767</v>
      </c>
      <c r="CH513" s="785">
        <v>2117</v>
      </c>
      <c r="CI513" s="3"/>
      <c r="CJ513" s="3"/>
      <c r="CK513" s="3"/>
      <c r="CL513" s="3"/>
      <c r="CM513" s="3"/>
      <c r="CN513" s="3"/>
      <c r="CO513" s="3"/>
      <c r="CP513" s="3"/>
      <c r="CQ513" s="3"/>
      <c r="CR513" s="3"/>
      <c r="CS513" s="3"/>
      <c r="CT513" s="3"/>
    </row>
    <row r="514" spans="2:110" ht="12.95" customHeight="1">
      <c r="B514" s="1636" t="s">
        <v>1414</v>
      </c>
      <c r="C514" s="1637"/>
      <c r="D514" s="1637"/>
      <c r="E514" s="1637"/>
      <c r="F514" s="1637"/>
      <c r="G514" s="1637"/>
      <c r="H514" s="1638"/>
      <c r="I514" s="35" t="s">
        <v>1415</v>
      </c>
      <c r="J514" s="35"/>
      <c r="K514" s="35"/>
      <c r="L514" s="35"/>
      <c r="M514" s="35"/>
      <c r="N514" s="35"/>
      <c r="O514" s="35"/>
      <c r="P514" s="35"/>
      <c r="Q514" s="35"/>
      <c r="R514" s="35"/>
      <c r="S514" s="35"/>
      <c r="T514" s="35"/>
      <c r="U514" s="35"/>
      <c r="V514" s="35"/>
      <c r="W514" s="35"/>
      <c r="AC514" s="1622">
        <v>2</v>
      </c>
      <c r="AD514" s="1431"/>
      <c r="AE514" s="1431"/>
      <c r="AF514" s="1431"/>
      <c r="AG514" s="13" t="s">
        <v>1397</v>
      </c>
      <c r="AH514" s="1347">
        <v>2024</v>
      </c>
      <c r="AI514" s="1347"/>
      <c r="AJ514" s="1347"/>
      <c r="AK514" s="1348"/>
      <c r="AZ514" s="3"/>
      <c r="BA514" s="3"/>
      <c r="BB514" s="3"/>
      <c r="BC514" s="3"/>
      <c r="BD514" s="3"/>
      <c r="BE514" s="3"/>
      <c r="BF514" s="3"/>
      <c r="BG514" s="3"/>
      <c r="BH514" s="3"/>
      <c r="BI514" s="3"/>
      <c r="BJ514" s="3"/>
      <c r="BK514" s="3"/>
      <c r="BL514" s="3"/>
      <c r="BM514" s="3"/>
      <c r="BN514" s="3" t="s">
        <v>1416</v>
      </c>
      <c r="BO514" s="3"/>
      <c r="BP514" s="3"/>
      <c r="BQ514" s="3"/>
      <c r="BR514" s="3"/>
      <c r="BS514" s="3"/>
      <c r="BT514" s="3"/>
      <c r="BU514" s="3"/>
      <c r="BV514" s="272" t="s">
        <v>953</v>
      </c>
      <c r="BW514" s="390">
        <v>1444</v>
      </c>
      <c r="BX514" s="391">
        <v>1546</v>
      </c>
      <c r="BY514" s="390">
        <v>1856</v>
      </c>
      <c r="BZ514" s="391">
        <v>2144</v>
      </c>
      <c r="CA514" s="391">
        <v>2392</v>
      </c>
      <c r="CB514" s="392">
        <v>2640</v>
      </c>
      <c r="CC514" s="3"/>
      <c r="CD514" s="785">
        <v>674</v>
      </c>
      <c r="CE514" s="785">
        <v>678</v>
      </c>
      <c r="CF514" s="785">
        <v>832</v>
      </c>
      <c r="CG514" s="785">
        <v>1073</v>
      </c>
      <c r="CH514" s="785">
        <v>1344</v>
      </c>
      <c r="CI514" s="3"/>
      <c r="CJ514" s="3"/>
      <c r="CK514" s="3"/>
      <c r="CL514" s="3"/>
      <c r="CM514" s="3"/>
      <c r="CN514" s="3"/>
      <c r="CO514" s="3"/>
      <c r="CP514" s="3"/>
      <c r="CQ514" s="3"/>
      <c r="CR514" s="3"/>
      <c r="CS514" s="3"/>
      <c r="CT514" s="3"/>
    </row>
    <row r="515" spans="2:110" ht="12.95" customHeight="1">
      <c r="B515" s="1639"/>
      <c r="C515" s="1640"/>
      <c r="D515" s="1640"/>
      <c r="E515" s="1640"/>
      <c r="F515" s="1640"/>
      <c r="G515" s="1640"/>
      <c r="H515" s="1641"/>
      <c r="I515" t="s">
        <v>1417</v>
      </c>
      <c r="AC515" s="1622">
        <v>2</v>
      </c>
      <c r="AD515" s="1431"/>
      <c r="AE515" s="1431"/>
      <c r="AF515" s="1431"/>
      <c r="AG515" s="13" t="s">
        <v>1397</v>
      </c>
      <c r="AH515" s="1347">
        <v>2024</v>
      </c>
      <c r="AI515" s="1347"/>
      <c r="AJ515" s="1347"/>
      <c r="AK515" s="1348"/>
      <c r="AZ515" s="3"/>
      <c r="BA515" s="3"/>
      <c r="BB515" s="3"/>
      <c r="BC515" s="3"/>
      <c r="BD515" s="3"/>
      <c r="BE515" s="3"/>
      <c r="BF515" s="3"/>
      <c r="BG515" s="3"/>
      <c r="BH515" s="3"/>
      <c r="BI515" s="3"/>
      <c r="BJ515" s="3"/>
      <c r="BK515" s="3"/>
      <c r="BL515" s="3"/>
      <c r="BM515" s="3"/>
      <c r="BN515" s="3" t="s">
        <v>1418</v>
      </c>
      <c r="BO515" s="3"/>
      <c r="BP515" s="3"/>
      <c r="BQ515" s="3"/>
      <c r="BR515" s="3"/>
      <c r="BS515" s="3"/>
      <c r="BT515" s="3"/>
      <c r="BU515" s="3"/>
      <c r="BV515" s="272" t="s">
        <v>955</v>
      </c>
      <c r="BW515" s="390">
        <v>1486</v>
      </c>
      <c r="BX515" s="391">
        <v>1592</v>
      </c>
      <c r="BY515" s="390">
        <v>1912</v>
      </c>
      <c r="BZ515" s="391">
        <v>2210</v>
      </c>
      <c r="CA515" s="391">
        <v>2464</v>
      </c>
      <c r="CB515" s="392">
        <v>2720</v>
      </c>
      <c r="CC515" s="3"/>
      <c r="CD515" s="785">
        <v>1061</v>
      </c>
      <c r="CE515" s="785">
        <v>1137</v>
      </c>
      <c r="CF515" s="785">
        <v>1386</v>
      </c>
      <c r="CG515" s="785">
        <v>1970</v>
      </c>
      <c r="CH515" s="785">
        <v>2238</v>
      </c>
      <c r="CI515" s="3"/>
      <c r="CJ515" s="3"/>
      <c r="CK515" s="3"/>
      <c r="CL515" s="3"/>
      <c r="CM515" s="3"/>
      <c r="CN515" s="3"/>
      <c r="CO515" s="3"/>
      <c r="CP515" s="3"/>
      <c r="CQ515" s="3"/>
      <c r="CR515" s="3"/>
      <c r="CS515" s="3"/>
      <c r="CT515" s="3"/>
    </row>
    <row r="516" spans="2:110" ht="12.95" customHeight="1">
      <c r="B516" s="1639"/>
      <c r="C516" s="1640"/>
      <c r="D516" s="1640"/>
      <c r="E516" s="1640"/>
      <c r="F516" s="1640"/>
      <c r="G516" s="1640"/>
      <c r="H516" s="1641"/>
      <c r="I516" s="41" t="s">
        <v>1419</v>
      </c>
      <c r="J516" s="41"/>
      <c r="K516" s="41"/>
      <c r="L516" s="41"/>
      <c r="M516" s="41"/>
      <c r="N516" s="41"/>
      <c r="O516" s="41"/>
      <c r="P516" s="41"/>
      <c r="Q516" s="41"/>
      <c r="R516" s="41"/>
      <c r="S516" s="41"/>
      <c r="T516" s="41"/>
      <c r="U516" s="41"/>
      <c r="V516" s="41"/>
      <c r="W516" s="41"/>
      <c r="X516" s="41"/>
      <c r="Y516" s="41"/>
      <c r="Z516" s="41"/>
      <c r="AA516" s="41"/>
      <c r="AB516" s="41"/>
      <c r="AC516" s="1622">
        <v>2</v>
      </c>
      <c r="AD516" s="1431"/>
      <c r="AE516" s="1431"/>
      <c r="AF516" s="1431"/>
      <c r="AG516" s="31" t="s">
        <v>1397</v>
      </c>
      <c r="AH516" s="1347">
        <v>2025</v>
      </c>
      <c r="AI516" s="1347"/>
      <c r="AJ516" s="1347"/>
      <c r="AK516" s="1348"/>
      <c r="AZ516" s="3"/>
      <c r="BA516" s="3"/>
      <c r="BB516" s="3"/>
      <c r="BC516" s="3"/>
      <c r="BD516" s="3"/>
      <c r="BE516" s="3"/>
      <c r="BF516" s="3"/>
      <c r="BG516" s="3"/>
      <c r="BH516" s="3"/>
      <c r="BI516" s="3"/>
      <c r="BJ516" s="3"/>
      <c r="BK516" s="3"/>
      <c r="BL516" s="3"/>
      <c r="BM516" s="3"/>
      <c r="BN516" s="3" t="s">
        <v>1420</v>
      </c>
      <c r="BO516" s="3"/>
      <c r="BP516" s="3"/>
      <c r="BQ516" s="3"/>
      <c r="BR516" s="3"/>
      <c r="BS516" s="3"/>
      <c r="BT516" s="3"/>
      <c r="BU516" s="3"/>
      <c r="BV516" s="272" t="s">
        <v>958</v>
      </c>
      <c r="BW516" s="390">
        <v>2106</v>
      </c>
      <c r="BX516" s="391">
        <v>2258</v>
      </c>
      <c r="BY516" s="390">
        <v>2710</v>
      </c>
      <c r="BZ516" s="391">
        <v>3130</v>
      </c>
      <c r="CA516" s="391">
        <v>3492</v>
      </c>
      <c r="CB516" s="392">
        <v>3852</v>
      </c>
      <c r="CC516" s="3"/>
      <c r="CD516" s="785">
        <v>2112</v>
      </c>
      <c r="CE516" s="785">
        <v>2194</v>
      </c>
      <c r="CF516" s="785">
        <v>2675</v>
      </c>
      <c r="CG516" s="785">
        <v>3790</v>
      </c>
      <c r="CH516" s="785">
        <v>4144</v>
      </c>
      <c r="CI516" s="3"/>
      <c r="CJ516" s="3"/>
      <c r="CK516" s="3"/>
      <c r="CL516" s="3"/>
      <c r="CM516" s="3"/>
      <c r="CN516" s="3"/>
      <c r="CO516" s="3"/>
      <c r="CP516" s="3"/>
      <c r="CQ516" s="3"/>
      <c r="CR516" s="3"/>
      <c r="CS516" s="3"/>
      <c r="CT516" s="3"/>
    </row>
    <row r="517" spans="2:110" ht="12.95" customHeight="1">
      <c r="B517" s="1636" t="s">
        <v>1421</v>
      </c>
      <c r="C517" s="1637"/>
      <c r="D517" s="1637"/>
      <c r="E517" s="1637"/>
      <c r="F517" s="1637"/>
      <c r="G517" s="1637"/>
      <c r="H517" s="1638"/>
      <c r="I517" s="35" t="s">
        <v>1415</v>
      </c>
      <c r="J517" s="35"/>
      <c r="K517" s="35"/>
      <c r="L517" s="35"/>
      <c r="M517" s="35"/>
      <c r="N517" s="35"/>
      <c r="O517" s="35"/>
      <c r="P517" s="35"/>
      <c r="Q517" s="35"/>
      <c r="R517" s="35"/>
      <c r="S517" s="35"/>
      <c r="T517" s="35"/>
      <c r="U517" s="35"/>
      <c r="V517" s="35"/>
      <c r="W517" s="35"/>
      <c r="X517" s="35"/>
      <c r="Y517" s="35"/>
      <c r="Z517" s="35"/>
      <c r="AA517" s="35"/>
      <c r="AB517" s="35"/>
      <c r="AC517" s="1383">
        <v>2</v>
      </c>
      <c r="AD517" s="1384"/>
      <c r="AE517" s="1384"/>
      <c r="AF517" s="1384"/>
      <c r="AG517" s="95" t="s">
        <v>1397</v>
      </c>
      <c r="AH517" s="1347">
        <v>2024</v>
      </c>
      <c r="AI517" s="1347"/>
      <c r="AJ517" s="1347"/>
      <c r="AK517" s="1348"/>
      <c r="AZ517" s="3"/>
      <c r="BB517" s="3"/>
      <c r="BC517" s="3"/>
      <c r="BD517" s="3"/>
      <c r="BE517" s="3"/>
      <c r="BF517" s="3"/>
      <c r="BG517" s="3"/>
      <c r="BH517" s="3"/>
      <c r="BI517" s="3"/>
      <c r="BJ517" s="3"/>
      <c r="BK517" s="3"/>
      <c r="BL517" s="3"/>
      <c r="BM517" s="3"/>
      <c r="BN517" s="3" t="s">
        <v>1422</v>
      </c>
      <c r="BO517" s="3"/>
      <c r="BP517" s="3"/>
      <c r="BQ517" s="3"/>
      <c r="BR517" s="3"/>
      <c r="BS517" s="3"/>
      <c r="BT517" s="3"/>
      <c r="BU517" s="3"/>
      <c r="BV517" s="272" t="s">
        <v>962</v>
      </c>
      <c r="BW517" s="390">
        <v>2336</v>
      </c>
      <c r="BX517" s="391">
        <v>2502</v>
      </c>
      <c r="BY517" s="390">
        <v>3004</v>
      </c>
      <c r="BZ517" s="391">
        <v>3470</v>
      </c>
      <c r="CA517" s="391">
        <v>3872</v>
      </c>
      <c r="CB517" s="392">
        <v>4272</v>
      </c>
      <c r="CC517" s="3"/>
      <c r="CD517" s="785">
        <v>1597</v>
      </c>
      <c r="CE517" s="785">
        <v>1814</v>
      </c>
      <c r="CF517" s="785">
        <v>2388</v>
      </c>
      <c r="CG517" s="785">
        <v>3288</v>
      </c>
      <c r="CH517" s="785">
        <v>3332</v>
      </c>
      <c r="CI517" s="3"/>
      <c r="CJ517" s="3"/>
      <c r="CK517" s="3"/>
      <c r="CL517" s="3"/>
      <c r="CM517" s="3"/>
      <c r="CN517" s="3"/>
      <c r="CO517" s="3"/>
      <c r="CP517" s="3"/>
      <c r="CQ517" s="3"/>
      <c r="CR517" s="3"/>
      <c r="CS517" s="3"/>
      <c r="CT517" s="3"/>
    </row>
    <row r="518" spans="2:110" ht="12.95" customHeight="1">
      <c r="B518" s="1639"/>
      <c r="C518" s="1640"/>
      <c r="D518" s="1640"/>
      <c r="E518" s="1640"/>
      <c r="F518" s="1640"/>
      <c r="G518" s="1640"/>
      <c r="H518" s="1641"/>
      <c r="I518" t="s">
        <v>1417</v>
      </c>
      <c r="AC518" s="1622">
        <v>2</v>
      </c>
      <c r="AD518" s="1431"/>
      <c r="AE518" s="1431"/>
      <c r="AF518" s="1431"/>
      <c r="AG518" s="13" t="s">
        <v>1397</v>
      </c>
      <c r="AH518" s="1347">
        <v>2024</v>
      </c>
      <c r="AI518" s="1347"/>
      <c r="AJ518" s="1347"/>
      <c r="AK518" s="1348"/>
      <c r="BB518" s="3"/>
      <c r="BC518" s="3"/>
      <c r="BD518" s="3"/>
      <c r="BE518" s="3"/>
      <c r="BF518" s="3"/>
      <c r="BG518" s="3"/>
      <c r="BH518" s="3"/>
      <c r="BI518" s="3"/>
      <c r="BJ518" s="3"/>
      <c r="BK518" s="3"/>
      <c r="BL518" s="3"/>
      <c r="BM518" s="3"/>
      <c r="BN518" s="3" t="s">
        <v>1423</v>
      </c>
      <c r="BO518" s="3"/>
      <c r="BP518" s="3"/>
      <c r="BQ518" s="3"/>
      <c r="BR518" s="3"/>
      <c r="BS518" s="3"/>
      <c r="BT518" s="3"/>
      <c r="BU518" s="3"/>
      <c r="BV518" s="272" t="s">
        <v>966</v>
      </c>
      <c r="BW518" s="390">
        <v>1824</v>
      </c>
      <c r="BX518" s="391">
        <v>1954</v>
      </c>
      <c r="BY518" s="390">
        <v>2344</v>
      </c>
      <c r="BZ518" s="391">
        <v>2710</v>
      </c>
      <c r="CA518" s="391">
        <v>3022</v>
      </c>
      <c r="CB518" s="392">
        <v>3336</v>
      </c>
      <c r="CC518" s="3"/>
      <c r="CD518" s="785">
        <v>1047</v>
      </c>
      <c r="CE518" s="785">
        <v>1054</v>
      </c>
      <c r="CF518" s="785">
        <v>1387</v>
      </c>
      <c r="CG518" s="785">
        <v>1971</v>
      </c>
      <c r="CH518" s="785">
        <v>2257</v>
      </c>
      <c r="CI518" s="3"/>
      <c r="CJ518" s="3"/>
      <c r="CK518" s="3"/>
      <c r="CL518" s="3"/>
      <c r="CM518" s="3"/>
      <c r="CN518" s="3"/>
      <c r="CO518" s="3"/>
      <c r="CP518" s="3"/>
      <c r="CQ518" s="3"/>
      <c r="CR518" s="3"/>
      <c r="CS518" s="3"/>
      <c r="CT518" s="3"/>
    </row>
    <row r="519" spans="2:110" ht="12.95" customHeight="1">
      <c r="B519" s="1642"/>
      <c r="C519" s="1643"/>
      <c r="D519" s="1643"/>
      <c r="E519" s="1643"/>
      <c r="F519" s="1643"/>
      <c r="G519" s="1643"/>
      <c r="H519" s="1644"/>
      <c r="I519" s="41" t="s">
        <v>1419</v>
      </c>
      <c r="J519" s="41"/>
      <c r="K519" s="41"/>
      <c r="L519" s="41"/>
      <c r="M519" s="41"/>
      <c r="N519" s="41"/>
      <c r="O519" s="41"/>
      <c r="P519" s="41"/>
      <c r="Q519" s="41"/>
      <c r="R519" s="41"/>
      <c r="S519" s="41"/>
      <c r="T519" s="41"/>
      <c r="U519" s="41"/>
      <c r="V519" s="41"/>
      <c r="W519" s="41"/>
      <c r="X519" s="41"/>
      <c r="Y519" s="41"/>
      <c r="Z519" s="41"/>
      <c r="AA519" s="41"/>
      <c r="AB519" s="41"/>
      <c r="AC519" s="1622">
        <v>2</v>
      </c>
      <c r="AD519" s="1431"/>
      <c r="AE519" s="1431"/>
      <c r="AF519" s="1431"/>
      <c r="AG519" s="31" t="s">
        <v>1397</v>
      </c>
      <c r="AH519" s="1347">
        <v>2025</v>
      </c>
      <c r="AI519" s="1347"/>
      <c r="AJ519" s="1347"/>
      <c r="AK519" s="1348"/>
      <c r="BB519" s="3"/>
      <c r="BC519" s="3"/>
      <c r="BD519" s="3"/>
      <c r="BE519" s="3"/>
      <c r="BF519" s="3"/>
      <c r="BG519" s="3"/>
      <c r="BH519" s="3"/>
      <c r="BI519" s="3"/>
      <c r="BJ519" s="3"/>
      <c r="BK519" s="3"/>
      <c r="BL519" s="3"/>
      <c r="BM519" s="3"/>
      <c r="BN519" s="3" t="s">
        <v>1424</v>
      </c>
      <c r="BO519" s="3"/>
      <c r="BP519" s="3"/>
      <c r="BQ519" s="3"/>
      <c r="BR519" s="3"/>
      <c r="BS519" s="3"/>
      <c r="BT519" s="3"/>
      <c r="BU519" s="3"/>
      <c r="BV519" s="272" t="s">
        <v>969</v>
      </c>
      <c r="BW519" s="390">
        <v>2512</v>
      </c>
      <c r="BX519" s="391">
        <v>2690</v>
      </c>
      <c r="BY519" s="390">
        <v>3230</v>
      </c>
      <c r="BZ519" s="391">
        <v>3730</v>
      </c>
      <c r="CA519" s="391">
        <v>4162</v>
      </c>
      <c r="CB519" s="392">
        <v>4592</v>
      </c>
      <c r="CC519" s="3"/>
      <c r="CD519" s="785">
        <v>1939</v>
      </c>
      <c r="CE519" s="785">
        <v>2113</v>
      </c>
      <c r="CF519" s="785">
        <v>2539</v>
      </c>
      <c r="CG519" s="785">
        <v>3448</v>
      </c>
      <c r="CH519" s="785">
        <v>4032</v>
      </c>
      <c r="CI519" s="3"/>
      <c r="CJ519" s="3"/>
      <c r="CK519" s="3"/>
      <c r="CL519" s="3"/>
      <c r="CM519" s="3"/>
      <c r="CN519" s="3"/>
      <c r="CO519" s="3"/>
      <c r="CP519" s="3"/>
      <c r="CQ519" s="3"/>
      <c r="CR519" s="3"/>
      <c r="CS519" s="3"/>
      <c r="CT519" s="3"/>
    </row>
    <row r="520" spans="2:110" ht="12.95" customHeight="1">
      <c r="B520" s="1636" t="s">
        <v>1425</v>
      </c>
      <c r="C520" s="1637"/>
      <c r="D520" s="1637"/>
      <c r="E520" s="1637"/>
      <c r="F520" s="1637"/>
      <c r="G520" s="1637"/>
      <c r="H520" s="1638"/>
      <c r="I520" s="34" t="s">
        <v>1426</v>
      </c>
      <c r="J520" s="35"/>
      <c r="K520" s="35"/>
      <c r="L520" s="35"/>
      <c r="M520" s="35"/>
      <c r="N520" s="35"/>
      <c r="O520" s="1766"/>
      <c r="P520" s="1621"/>
      <c r="Q520" s="1621"/>
      <c r="R520" s="1621"/>
      <c r="S520" s="1621"/>
      <c r="T520" s="1621"/>
      <c r="U520" s="1621"/>
      <c r="V520" s="1621"/>
      <c r="W520" s="1621"/>
      <c r="X520" s="1621"/>
      <c r="Y520" s="1621"/>
      <c r="Z520" s="1621"/>
      <c r="AA520" s="1621"/>
      <c r="AB520" s="51"/>
      <c r="AC520" s="1622" t="s">
        <v>299</v>
      </c>
      <c r="AD520" s="1431"/>
      <c r="AE520" s="1431"/>
      <c r="AF520" s="1431"/>
      <c r="AG520" s="95" t="s">
        <v>1397</v>
      </c>
      <c r="AH520" s="1347"/>
      <c r="AI520" s="1347"/>
      <c r="AJ520" s="1347"/>
      <c r="AK520" s="1348"/>
      <c r="AZ520" s="3"/>
      <c r="BB520" s="3"/>
      <c r="BC520" s="3"/>
      <c r="BD520" s="3"/>
      <c r="BE520" s="3"/>
      <c r="BF520" s="3"/>
      <c r="BG520" s="3"/>
      <c r="BH520" s="3"/>
      <c r="BI520" s="3"/>
      <c r="BJ520" s="3"/>
      <c r="BK520" s="3"/>
      <c r="BL520" s="3"/>
      <c r="BM520" s="3"/>
      <c r="BN520" s="3" t="s">
        <v>1427</v>
      </c>
      <c r="BO520" s="3"/>
      <c r="BP520" s="3"/>
      <c r="BQ520" s="3"/>
      <c r="BR520" s="3"/>
      <c r="BS520" s="3"/>
      <c r="BT520" s="3"/>
      <c r="BU520" s="3"/>
      <c r="BV520" s="272" t="s">
        <v>971</v>
      </c>
      <c r="BW520" s="390">
        <v>1876</v>
      </c>
      <c r="BX520" s="391">
        <v>2010</v>
      </c>
      <c r="BY520" s="390">
        <v>2412</v>
      </c>
      <c r="BZ520" s="391">
        <v>2786</v>
      </c>
      <c r="CA520" s="391">
        <v>3110</v>
      </c>
      <c r="CB520" s="392">
        <v>3432</v>
      </c>
      <c r="CC520" s="3"/>
      <c r="CD520" s="785">
        <v>1277</v>
      </c>
      <c r="CE520" s="785">
        <v>1400</v>
      </c>
      <c r="CF520" s="785">
        <v>1756</v>
      </c>
      <c r="CG520" s="785">
        <v>2496</v>
      </c>
      <c r="CH520" s="785">
        <v>2907</v>
      </c>
      <c r="CI520" s="3"/>
      <c r="CJ520" s="3"/>
      <c r="CK520" s="3"/>
      <c r="CL520" s="3"/>
      <c r="CM520" s="3"/>
      <c r="CN520" s="3"/>
      <c r="CO520" s="3"/>
      <c r="CP520" s="3"/>
      <c r="CQ520" s="3"/>
      <c r="CR520" s="3"/>
      <c r="CS520" s="3"/>
      <c r="CT520" s="3"/>
    </row>
    <row r="521" spans="2:110" ht="12.95" customHeight="1">
      <c r="B521" s="1639"/>
      <c r="C521" s="1640"/>
      <c r="D521" s="1640"/>
      <c r="E521" s="1640"/>
      <c r="F521" s="1640"/>
      <c r="G521" s="1640"/>
      <c r="H521" s="1641"/>
      <c r="I521" s="83" t="s">
        <v>43</v>
      </c>
      <c r="AB521" s="57"/>
      <c r="AC521" s="1622" t="s">
        <v>299</v>
      </c>
      <c r="AD521" s="1431"/>
      <c r="AE521" s="1431"/>
      <c r="AF521" s="1431"/>
      <c r="AG521" s="13" t="s">
        <v>1397</v>
      </c>
      <c r="AH521" s="1347"/>
      <c r="AI521" s="1347"/>
      <c r="AJ521" s="1347"/>
      <c r="AK521" s="1348"/>
      <c r="AZ521" s="3"/>
      <c r="BB521" s="3"/>
      <c r="BC521" s="3"/>
      <c r="BD521" s="3"/>
      <c r="BE521" s="3"/>
      <c r="BF521" s="3"/>
      <c r="BG521" s="3"/>
      <c r="BH521" s="3"/>
      <c r="BI521" s="3"/>
      <c r="BJ521" s="3"/>
      <c r="BK521" s="3"/>
      <c r="BL521" s="3"/>
      <c r="BM521" s="3"/>
      <c r="BN521" s="3" t="s">
        <v>1428</v>
      </c>
      <c r="BO521" s="3"/>
      <c r="BP521" s="3"/>
      <c r="BQ521" s="3"/>
      <c r="BR521" s="3"/>
      <c r="BS521" s="3"/>
      <c r="BT521" s="3"/>
      <c r="BU521" s="3"/>
      <c r="BV521" s="272" t="s">
        <v>973</v>
      </c>
      <c r="BW521" s="390">
        <v>1466</v>
      </c>
      <c r="BX521" s="391">
        <v>1572</v>
      </c>
      <c r="BY521" s="390">
        <v>1886</v>
      </c>
      <c r="BZ521" s="391">
        <v>2180</v>
      </c>
      <c r="CA521" s="391">
        <v>2432</v>
      </c>
      <c r="CB521" s="392">
        <v>2682</v>
      </c>
      <c r="CC521" s="3"/>
      <c r="CD521" s="785">
        <v>681</v>
      </c>
      <c r="CE521" s="785">
        <v>772</v>
      </c>
      <c r="CF521" s="785">
        <v>1000</v>
      </c>
      <c r="CG521" s="785">
        <v>1421</v>
      </c>
      <c r="CH521" s="785">
        <v>1634</v>
      </c>
      <c r="CI521" s="3"/>
      <c r="CJ521" s="3"/>
      <c r="CK521" s="3"/>
      <c r="CL521" s="3"/>
      <c r="CM521" s="3"/>
      <c r="CN521" s="3"/>
      <c r="CO521" s="3"/>
      <c r="CP521" s="3"/>
      <c r="CQ521" s="3"/>
      <c r="CR521" s="3"/>
      <c r="CS521" s="3"/>
      <c r="CT521" s="3"/>
    </row>
    <row r="522" spans="2:110" ht="12.95" customHeight="1">
      <c r="B522" s="1639"/>
      <c r="C522" s="1640"/>
      <c r="D522" s="1640"/>
      <c r="E522" s="1640"/>
      <c r="F522" s="1640"/>
      <c r="G522" s="1640"/>
      <c r="H522" s="1641"/>
      <c r="I522" s="40" t="s">
        <v>1429</v>
      </c>
      <c r="J522" s="41"/>
      <c r="K522" s="41"/>
      <c r="L522" s="41"/>
      <c r="M522" s="41"/>
      <c r="N522" s="41"/>
      <c r="O522" s="41"/>
      <c r="P522" s="41"/>
      <c r="Q522" s="41"/>
      <c r="R522" s="41"/>
      <c r="S522" s="41"/>
      <c r="T522" s="41"/>
      <c r="U522" s="41"/>
      <c r="V522" s="41"/>
      <c r="W522" s="41"/>
      <c r="X522" s="41"/>
      <c r="Y522" s="41"/>
      <c r="Z522" s="41"/>
      <c r="AA522" s="41"/>
      <c r="AB522" s="42"/>
      <c r="AC522" s="1622" t="s">
        <v>299</v>
      </c>
      <c r="AD522" s="1431"/>
      <c r="AE522" s="1431"/>
      <c r="AF522" s="1431"/>
      <c r="AG522" s="31" t="s">
        <v>1397</v>
      </c>
      <c r="AH522" s="1347"/>
      <c r="AI522" s="1347"/>
      <c r="AJ522" s="1347"/>
      <c r="AK522" s="1348"/>
      <c r="AZ522" s="3"/>
      <c r="BA522" s="3"/>
      <c r="BB522" s="3"/>
      <c r="BC522" s="3"/>
      <c r="BD522" s="3"/>
      <c r="BE522" s="3"/>
      <c r="BF522" s="3"/>
      <c r="BG522" s="3"/>
      <c r="BH522" s="3"/>
      <c r="BI522" s="3"/>
      <c r="BJ522" s="3"/>
      <c r="BK522" s="3"/>
      <c r="BL522" s="3"/>
      <c r="BM522" s="3"/>
      <c r="BN522" s="3" t="s">
        <v>1430</v>
      </c>
      <c r="BO522" s="3"/>
      <c r="BP522" s="3"/>
      <c r="BQ522" s="3"/>
      <c r="BR522" s="3"/>
      <c r="BS522" s="3"/>
      <c r="BT522" s="3"/>
      <c r="BU522" s="3"/>
      <c r="BV522" s="272" t="s">
        <v>977</v>
      </c>
      <c r="BW522" s="390">
        <v>1632</v>
      </c>
      <c r="BX522" s="391">
        <v>1748</v>
      </c>
      <c r="BY522" s="390">
        <v>2096</v>
      </c>
      <c r="BZ522" s="391">
        <v>2422</v>
      </c>
      <c r="CA522" s="391">
        <v>2704</v>
      </c>
      <c r="CB522" s="392">
        <v>2982</v>
      </c>
      <c r="CC522" s="3"/>
      <c r="CD522" s="785">
        <v>1281</v>
      </c>
      <c r="CE522" s="785">
        <v>1398</v>
      </c>
      <c r="CF522" s="785">
        <v>1751</v>
      </c>
      <c r="CG522" s="785">
        <v>2376</v>
      </c>
      <c r="CH522" s="785">
        <v>2922</v>
      </c>
      <c r="CI522" s="3"/>
      <c r="CJ522" s="3"/>
      <c r="CK522" s="3"/>
      <c r="CL522" s="3"/>
      <c r="CM522" s="3"/>
      <c r="CN522" s="3"/>
      <c r="CO522" s="3"/>
      <c r="CP522" s="3"/>
      <c r="CQ522" s="3"/>
      <c r="CR522" s="3"/>
      <c r="CS522" s="3"/>
      <c r="CT522" s="3"/>
    </row>
    <row r="523" spans="2:110" ht="12.95" customHeight="1">
      <c r="B523" s="1639"/>
      <c r="C523" s="1640"/>
      <c r="D523" s="1640"/>
      <c r="E523" s="1640"/>
      <c r="F523" s="1640"/>
      <c r="G523" s="1640"/>
      <c r="H523" s="1641"/>
      <c r="I523" s="35" t="s">
        <v>1431</v>
      </c>
      <c r="J523" s="35"/>
      <c r="K523" s="35"/>
      <c r="L523" s="35"/>
      <c r="M523" s="35"/>
      <c r="N523" s="35"/>
      <c r="O523" s="1766" t="str">
        <f>C629</f>
        <v>Seller Subordinate Financing</v>
      </c>
      <c r="P523" s="1621"/>
      <c r="Q523" s="1621"/>
      <c r="R523" s="1621"/>
      <c r="S523" s="1621"/>
      <c r="T523" s="1621"/>
      <c r="U523" s="1621"/>
      <c r="V523" s="1621"/>
      <c r="W523" s="1621"/>
      <c r="X523" s="1621"/>
      <c r="Y523" s="1621"/>
      <c r="Z523" s="1621"/>
      <c r="AA523" s="1621"/>
      <c r="AC523" s="1622">
        <v>2</v>
      </c>
      <c r="AD523" s="1431"/>
      <c r="AE523" s="1431"/>
      <c r="AF523" s="1431"/>
      <c r="AG523" s="13" t="s">
        <v>1397</v>
      </c>
      <c r="AH523" s="1347">
        <v>2024</v>
      </c>
      <c r="AI523" s="1347"/>
      <c r="AJ523" s="1347"/>
      <c r="AK523" s="1348"/>
      <c r="AZ523" s="3"/>
      <c r="BA523" s="3"/>
      <c r="BB523" s="3"/>
      <c r="BC523" s="3"/>
      <c r="BD523" s="3"/>
      <c r="BE523" s="3"/>
      <c r="BF523" s="3"/>
      <c r="BG523" s="3"/>
      <c r="BH523" s="3"/>
      <c r="BI523" s="3"/>
      <c r="BJ523" s="3"/>
      <c r="BK523" s="3"/>
      <c r="BL523" s="3"/>
      <c r="BM523" s="3"/>
      <c r="BN523" s="3" t="s">
        <v>1432</v>
      </c>
      <c r="BO523" s="3"/>
      <c r="BP523" s="3"/>
      <c r="BQ523" s="3"/>
      <c r="BR523" s="3"/>
      <c r="BS523" s="3"/>
      <c r="BT523" s="3"/>
      <c r="BU523" s="3"/>
      <c r="BV523" s="272" t="s">
        <v>982</v>
      </c>
      <c r="BW523" s="390">
        <v>1876</v>
      </c>
      <c r="BX523" s="391">
        <v>2010</v>
      </c>
      <c r="BY523" s="390">
        <v>2412</v>
      </c>
      <c r="BZ523" s="391">
        <v>2786</v>
      </c>
      <c r="CA523" s="391">
        <v>3110</v>
      </c>
      <c r="CB523" s="392">
        <v>3432</v>
      </c>
      <c r="CC523" s="3"/>
      <c r="CD523" s="785">
        <v>1277</v>
      </c>
      <c r="CE523" s="785">
        <v>1400</v>
      </c>
      <c r="CF523" s="785">
        <v>1756</v>
      </c>
      <c r="CG523" s="785">
        <v>2496</v>
      </c>
      <c r="CH523" s="785">
        <v>2907</v>
      </c>
      <c r="CI523" s="3"/>
      <c r="CJ523" s="3"/>
      <c r="CK523" s="3"/>
      <c r="CL523" s="3"/>
      <c r="CM523" s="3"/>
      <c r="CN523" s="3"/>
      <c r="CO523" s="3"/>
      <c r="CP523" s="3"/>
      <c r="CQ523" s="3"/>
      <c r="CR523" s="3"/>
      <c r="CS523" s="3"/>
      <c r="CT523" s="3"/>
    </row>
    <row r="524" spans="2:110" ht="12.95" customHeight="1">
      <c r="B524" s="1639"/>
      <c r="C524" s="1640"/>
      <c r="D524" s="1640"/>
      <c r="E524" s="1640"/>
      <c r="F524" s="1640"/>
      <c r="G524" s="1640"/>
      <c r="H524" s="1641"/>
      <c r="I524" t="s">
        <v>43</v>
      </c>
      <c r="AC524" s="1622">
        <v>2</v>
      </c>
      <c r="AD524" s="1431"/>
      <c r="AE524" s="1431"/>
      <c r="AF524" s="1431"/>
      <c r="AG524" s="13" t="s">
        <v>1397</v>
      </c>
      <c r="AH524" s="1347">
        <v>2024</v>
      </c>
      <c r="AI524" s="1347"/>
      <c r="AJ524" s="1347"/>
      <c r="AK524" s="1348"/>
      <c r="AZ524" s="3"/>
      <c r="BA524" s="3"/>
      <c r="BB524" s="3"/>
      <c r="BC524" s="3"/>
      <c r="BD524" s="3"/>
      <c r="BE524" s="3"/>
      <c r="BF524" s="3"/>
      <c r="BG524" s="3"/>
      <c r="BH524" s="3"/>
      <c r="BI524" s="3"/>
      <c r="BJ524" s="3"/>
      <c r="BK524" s="3"/>
      <c r="BL524" s="3"/>
      <c r="BM524" s="3"/>
      <c r="BN524" s="3" t="s">
        <v>1433</v>
      </c>
      <c r="BO524" s="3"/>
      <c r="BP524" s="3"/>
      <c r="BQ524" s="3"/>
      <c r="BR524" s="3"/>
      <c r="BS524" s="3"/>
      <c r="BT524" s="3"/>
      <c r="BU524" s="3"/>
      <c r="BV524" s="272" t="s">
        <v>987</v>
      </c>
      <c r="BW524" s="390">
        <v>1950</v>
      </c>
      <c r="BX524" s="391">
        <v>2088</v>
      </c>
      <c r="BY524" s="390">
        <v>2504</v>
      </c>
      <c r="BZ524" s="391">
        <v>2894</v>
      </c>
      <c r="CA524" s="391">
        <v>3230</v>
      </c>
      <c r="CB524" s="392">
        <v>3562</v>
      </c>
      <c r="CC524" s="3"/>
      <c r="CD524" s="785">
        <v>1441</v>
      </c>
      <c r="CE524" s="785">
        <v>1637</v>
      </c>
      <c r="CF524" s="785">
        <v>2155</v>
      </c>
      <c r="CG524" s="785">
        <v>3063</v>
      </c>
      <c r="CH524" s="785">
        <v>3671</v>
      </c>
      <c r="CI524" s="3"/>
      <c r="CJ524" s="3"/>
      <c r="CK524" s="3"/>
      <c r="CL524" s="3"/>
      <c r="CM524" s="3"/>
      <c r="CN524" s="3"/>
      <c r="CO524" s="3"/>
      <c r="CP524" s="3"/>
      <c r="CQ524" s="3"/>
      <c r="CR524" s="3"/>
      <c r="CS524" s="3"/>
      <c r="CT524" s="3"/>
    </row>
    <row r="525" spans="2:110" ht="12.95" customHeight="1">
      <c r="B525" s="1639"/>
      <c r="C525" s="1640"/>
      <c r="D525" s="1640"/>
      <c r="E525" s="1640"/>
      <c r="F525" s="1640"/>
      <c r="G525" s="1640"/>
      <c r="H525" s="1641"/>
      <c r="I525" s="41" t="s">
        <v>1429</v>
      </c>
      <c r="J525" s="41"/>
      <c r="K525" s="41"/>
      <c r="L525" s="41"/>
      <c r="M525" s="41"/>
      <c r="N525" s="41"/>
      <c r="O525" s="41"/>
      <c r="P525" s="41"/>
      <c r="Q525" s="41"/>
      <c r="R525" s="41"/>
      <c r="S525" s="41"/>
      <c r="T525" s="41"/>
      <c r="U525" s="41"/>
      <c r="V525" s="41"/>
      <c r="W525" s="41"/>
      <c r="X525" s="41"/>
      <c r="Y525" s="41"/>
      <c r="Z525" s="41"/>
      <c r="AA525" s="41"/>
      <c r="AB525" s="41"/>
      <c r="AC525" s="1622">
        <v>2</v>
      </c>
      <c r="AD525" s="1431"/>
      <c r="AE525" s="1431"/>
      <c r="AF525" s="1431"/>
      <c r="AG525" s="31" t="s">
        <v>1397</v>
      </c>
      <c r="AH525" s="1347">
        <v>2025</v>
      </c>
      <c r="AI525" s="1347"/>
      <c r="AJ525" s="1347"/>
      <c r="AK525" s="1348"/>
      <c r="AZ525" s="3"/>
      <c r="BA525" s="3"/>
      <c r="BB525" s="3"/>
      <c r="BC525" s="3"/>
      <c r="BD525" s="3"/>
      <c r="BE525" s="3"/>
      <c r="BF525" s="3"/>
      <c r="BG525" s="3"/>
      <c r="BH525" s="3"/>
      <c r="BI525" s="3"/>
      <c r="BJ525" s="3"/>
      <c r="BK525" s="3"/>
      <c r="BL525" s="3"/>
      <c r="BM525" s="3"/>
      <c r="BN525" s="3" t="s">
        <v>1434</v>
      </c>
      <c r="BO525" s="3"/>
      <c r="BP525" s="3"/>
      <c r="BQ525" s="3"/>
      <c r="BR525" s="3"/>
      <c r="BS525" s="3"/>
      <c r="BT525" s="3"/>
      <c r="BU525" s="3"/>
      <c r="BV525" s="272" t="s">
        <v>991</v>
      </c>
      <c r="BW525" s="390">
        <v>1632</v>
      </c>
      <c r="BX525" s="391">
        <v>1748</v>
      </c>
      <c r="BY525" s="390">
        <v>2096</v>
      </c>
      <c r="BZ525" s="391">
        <v>2422</v>
      </c>
      <c r="CA525" s="391">
        <v>2704</v>
      </c>
      <c r="CB525" s="392">
        <v>2982</v>
      </c>
      <c r="CC525" s="3"/>
      <c r="CD525" s="785">
        <v>1281</v>
      </c>
      <c r="CE525" s="785">
        <v>1398</v>
      </c>
      <c r="CF525" s="785">
        <v>1751</v>
      </c>
      <c r="CG525" s="785">
        <v>2376</v>
      </c>
      <c r="CH525" s="78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9"/>
      <c r="C526" s="1640"/>
      <c r="D526" s="1640"/>
      <c r="E526" s="1640"/>
      <c r="F526" s="1640"/>
      <c r="G526" s="1640"/>
      <c r="H526" s="1641"/>
      <c r="I526" s="35" t="s">
        <v>1431</v>
      </c>
      <c r="J526" s="35"/>
      <c r="K526" s="35"/>
      <c r="L526" s="35"/>
      <c r="M526" s="35"/>
      <c r="N526" s="35"/>
      <c r="O526" s="1766" t="str">
        <f>C630</f>
        <v>GP - Deferred Developer Fee</v>
      </c>
      <c r="P526" s="1621"/>
      <c r="Q526" s="1621"/>
      <c r="R526" s="1621"/>
      <c r="S526" s="1621"/>
      <c r="T526" s="1621"/>
      <c r="U526" s="1621"/>
      <c r="V526" s="1621"/>
      <c r="W526" s="1621"/>
      <c r="X526" s="1621"/>
      <c r="Y526" s="1621"/>
      <c r="Z526" s="1621"/>
      <c r="AA526" s="1621"/>
      <c r="AC526" s="1622">
        <v>2</v>
      </c>
      <c r="AD526" s="1431"/>
      <c r="AE526" s="1431"/>
      <c r="AF526" s="1431"/>
      <c r="AG526" s="13" t="s">
        <v>1397</v>
      </c>
      <c r="AH526" s="1347">
        <v>2024</v>
      </c>
      <c r="AI526" s="1347"/>
      <c r="AJ526" s="1347"/>
      <c r="AK526" s="1348"/>
      <c r="AZ526" s="3"/>
      <c r="BA526" s="3"/>
      <c r="BB526" s="3"/>
      <c r="BC526" s="3"/>
      <c r="BD526" s="3"/>
      <c r="BE526" s="3"/>
      <c r="BF526" s="3"/>
      <c r="BG526" s="3"/>
      <c r="BH526" s="3"/>
      <c r="BI526" s="3"/>
      <c r="BJ526" s="3"/>
      <c r="BK526" s="3"/>
      <c r="BL526" s="3"/>
      <c r="BM526" s="3"/>
      <c r="BN526" s="3" t="s">
        <v>1435</v>
      </c>
      <c r="BO526" s="3"/>
      <c r="BP526" s="3"/>
      <c r="BQ526" s="3"/>
      <c r="BR526" s="3"/>
      <c r="BS526" s="3"/>
      <c r="BT526" s="3"/>
      <c r="BU526" s="3"/>
      <c r="BV526" s="272" t="s">
        <v>996</v>
      </c>
      <c r="BW526" s="390">
        <v>2412</v>
      </c>
      <c r="BX526" s="391">
        <v>2584</v>
      </c>
      <c r="BY526" s="390">
        <v>3102</v>
      </c>
      <c r="BZ526" s="391">
        <v>3582</v>
      </c>
      <c r="CA526" s="391">
        <v>3996</v>
      </c>
      <c r="CB526" s="392">
        <v>4410</v>
      </c>
      <c r="CC526" s="3"/>
      <c r="CD526" s="785">
        <v>1714</v>
      </c>
      <c r="CE526" s="785">
        <v>1885</v>
      </c>
      <c r="CF526" s="785">
        <v>2399</v>
      </c>
      <c r="CG526" s="785">
        <v>3279</v>
      </c>
      <c r="CH526" s="78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9"/>
      <c r="C527" s="1640"/>
      <c r="D527" s="1640"/>
      <c r="E527" s="1640"/>
      <c r="F527" s="1640"/>
      <c r="G527" s="1640"/>
      <c r="H527" s="1641"/>
      <c r="I527" t="s">
        <v>43</v>
      </c>
      <c r="AC527" s="1622">
        <v>2</v>
      </c>
      <c r="AD527" s="1431"/>
      <c r="AE527" s="1431"/>
      <c r="AF527" s="1431"/>
      <c r="AG527" s="13" t="s">
        <v>1397</v>
      </c>
      <c r="AH527" s="1347">
        <v>2024</v>
      </c>
      <c r="AI527" s="1347"/>
      <c r="AJ527" s="1347"/>
      <c r="AK527" s="1348"/>
      <c r="AZ527" s="3"/>
      <c r="BA527" s="3"/>
      <c r="BB527" s="3"/>
      <c r="BC527" s="3"/>
      <c r="BD527" s="3"/>
      <c r="BE527" s="3"/>
      <c r="BF527" s="3"/>
      <c r="BG527" s="3"/>
      <c r="BH527" s="3"/>
      <c r="BI527" s="3"/>
      <c r="BJ527" s="3"/>
      <c r="BK527" s="3"/>
      <c r="BL527" s="3"/>
      <c r="BM527" s="3"/>
      <c r="BN527" s="3" t="s">
        <v>1436</v>
      </c>
      <c r="BO527" s="3"/>
      <c r="BP527" s="3"/>
      <c r="BQ527" s="3"/>
      <c r="BR527" s="3"/>
      <c r="BS527" s="3"/>
      <c r="BT527" s="3"/>
      <c r="BU527" s="3"/>
      <c r="BV527" s="272" t="s">
        <v>999</v>
      </c>
      <c r="BW527" s="390">
        <v>3252</v>
      </c>
      <c r="BX527" s="391">
        <v>3484</v>
      </c>
      <c r="BY527" s="390">
        <v>4182</v>
      </c>
      <c r="BZ527" s="391">
        <v>4830</v>
      </c>
      <c r="CA527" s="391">
        <v>5390</v>
      </c>
      <c r="CB527" s="392">
        <v>5946</v>
      </c>
      <c r="CC527" s="3"/>
      <c r="CD527" s="785">
        <v>2156</v>
      </c>
      <c r="CE527" s="785">
        <v>2665</v>
      </c>
      <c r="CF527" s="785">
        <v>3188</v>
      </c>
      <c r="CG527" s="785">
        <v>3912</v>
      </c>
      <c r="CH527" s="78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9"/>
      <c r="C528" s="1640"/>
      <c r="D528" s="1640"/>
      <c r="E528" s="1640"/>
      <c r="F528" s="1640"/>
      <c r="G528" s="1640"/>
      <c r="H528" s="1641"/>
      <c r="I528" s="41" t="s">
        <v>1429</v>
      </c>
      <c r="J528" s="41"/>
      <c r="K528" s="41"/>
      <c r="L528" s="41"/>
      <c r="M528" s="41"/>
      <c r="N528" s="41"/>
      <c r="O528" s="41"/>
      <c r="P528" s="41"/>
      <c r="Q528" s="41"/>
      <c r="R528" s="41"/>
      <c r="S528" s="41"/>
      <c r="T528" s="41"/>
      <c r="U528" s="41"/>
      <c r="V528" s="41"/>
      <c r="W528" s="41"/>
      <c r="X528" s="41"/>
      <c r="Y528" s="41"/>
      <c r="Z528" s="41"/>
      <c r="AA528" s="41"/>
      <c r="AB528" s="41"/>
      <c r="AC528" s="1622">
        <v>2</v>
      </c>
      <c r="AD528" s="1431"/>
      <c r="AE528" s="1431"/>
      <c r="AF528" s="1431"/>
      <c r="AG528" s="31" t="s">
        <v>1397</v>
      </c>
      <c r="AH528" s="1347">
        <v>2025</v>
      </c>
      <c r="AI528" s="1347"/>
      <c r="AJ528" s="1347"/>
      <c r="AK528" s="1348"/>
      <c r="AZ528" s="3"/>
      <c r="BA528" s="3"/>
      <c r="BB528" s="3"/>
      <c r="BC528" s="3"/>
      <c r="BD528" s="3"/>
      <c r="BE528" s="3"/>
      <c r="BF528" s="3"/>
      <c r="BG528" s="3"/>
      <c r="BH528" s="3"/>
      <c r="BI528" s="3"/>
      <c r="BJ528" s="3"/>
      <c r="BK528" s="3"/>
      <c r="BL528" s="3"/>
      <c r="BM528" s="3"/>
      <c r="BN528" s="3" t="s">
        <v>1437</v>
      </c>
      <c r="BO528" s="3"/>
      <c r="BP528" s="3"/>
      <c r="BQ528" s="3"/>
      <c r="BR528" s="3"/>
      <c r="BS528" s="3"/>
      <c r="BT528" s="3"/>
      <c r="BU528" s="3"/>
      <c r="BV528" s="272" t="s">
        <v>1004</v>
      </c>
      <c r="BW528" s="390">
        <v>1534</v>
      </c>
      <c r="BX528" s="391">
        <v>1644</v>
      </c>
      <c r="BY528" s="390">
        <v>1974</v>
      </c>
      <c r="BZ528" s="391">
        <v>2280</v>
      </c>
      <c r="CA528" s="391">
        <v>2544</v>
      </c>
      <c r="CB528" s="392">
        <v>2806</v>
      </c>
      <c r="CC528" s="3"/>
      <c r="CD528" s="785">
        <v>1040</v>
      </c>
      <c r="CE528" s="785">
        <v>1158</v>
      </c>
      <c r="CF528" s="785">
        <v>1513</v>
      </c>
      <c r="CG528" s="785">
        <v>2150</v>
      </c>
      <c r="CH528" s="78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9"/>
      <c r="C529" s="1640"/>
      <c r="D529" s="1640"/>
      <c r="E529" s="1640"/>
      <c r="F529" s="1640"/>
      <c r="G529" s="1640"/>
      <c r="H529" s="1641"/>
      <c r="I529" s="35" t="s">
        <v>1431</v>
      </c>
      <c r="J529" s="35"/>
      <c r="K529" s="35"/>
      <c r="L529" s="35"/>
      <c r="M529" s="35"/>
      <c r="N529" s="35"/>
      <c r="O529" s="1766">
        <f>C631</f>
        <v>0</v>
      </c>
      <c r="P529" s="1621"/>
      <c r="Q529" s="1621"/>
      <c r="R529" s="1621"/>
      <c r="S529" s="1621"/>
      <c r="T529" s="1621"/>
      <c r="U529" s="1621"/>
      <c r="V529" s="1621"/>
      <c r="W529" s="1621"/>
      <c r="X529" s="1621"/>
      <c r="Y529" s="1621"/>
      <c r="Z529" s="1621"/>
      <c r="AA529" s="1621"/>
      <c r="AC529" s="1622">
        <v>2</v>
      </c>
      <c r="AD529" s="1431"/>
      <c r="AE529" s="1431"/>
      <c r="AF529" s="1431"/>
      <c r="AG529" s="13" t="s">
        <v>1397</v>
      </c>
      <c r="AH529" s="1347">
        <v>2024</v>
      </c>
      <c r="AI529" s="1347"/>
      <c r="AJ529" s="1347"/>
      <c r="AK529" s="1348"/>
      <c r="AZ529" s="3"/>
      <c r="BA529" s="3"/>
      <c r="BB529" s="3"/>
      <c r="BC529" s="3"/>
      <c r="BD529" s="3"/>
      <c r="BE529" s="3"/>
      <c r="BF529" s="3"/>
      <c r="BG529" s="3"/>
      <c r="BH529" s="3"/>
      <c r="BI529" s="3"/>
      <c r="BJ529" s="3"/>
      <c r="BK529" s="3"/>
      <c r="BL529" s="3"/>
      <c r="BM529" s="3"/>
      <c r="BN529" s="3" t="s">
        <v>1438</v>
      </c>
      <c r="BO529" s="3"/>
      <c r="BP529" s="3"/>
      <c r="BQ529" s="3"/>
      <c r="BR529" s="3"/>
      <c r="BS529" s="3"/>
      <c r="BT529" s="3"/>
      <c r="BU529" s="3"/>
      <c r="BV529" s="272" t="s">
        <v>1008</v>
      </c>
      <c r="BW529" s="390">
        <v>2026</v>
      </c>
      <c r="BX529" s="391">
        <v>2172</v>
      </c>
      <c r="BY529" s="390">
        <v>2606</v>
      </c>
      <c r="BZ529" s="391">
        <v>3010</v>
      </c>
      <c r="CA529" s="391">
        <v>3360</v>
      </c>
      <c r="CB529" s="392">
        <v>3706</v>
      </c>
      <c r="CC529" s="3"/>
      <c r="CD529" s="785">
        <v>1394</v>
      </c>
      <c r="CE529" s="785">
        <v>1561</v>
      </c>
      <c r="CF529" s="785">
        <v>2055</v>
      </c>
      <c r="CG529" s="785">
        <v>2834</v>
      </c>
      <c r="CH529" s="78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9"/>
      <c r="C530" s="1640"/>
      <c r="D530" s="1640"/>
      <c r="E530" s="1640"/>
      <c r="F530" s="1640"/>
      <c r="G530" s="1640"/>
      <c r="H530" s="1641"/>
      <c r="I530" t="s">
        <v>43</v>
      </c>
      <c r="AC530" s="1622">
        <v>2</v>
      </c>
      <c r="AD530" s="1431"/>
      <c r="AE530" s="1431"/>
      <c r="AF530" s="1431"/>
      <c r="AG530" s="13" t="s">
        <v>1397</v>
      </c>
      <c r="AH530" s="1347">
        <v>2024</v>
      </c>
      <c r="AI530" s="1347"/>
      <c r="AJ530" s="1347"/>
      <c r="AK530" s="1348"/>
      <c r="AZ530" s="3"/>
      <c r="BA530" s="3"/>
      <c r="BB530" s="3"/>
      <c r="BC530" s="3"/>
      <c r="BD530" s="3"/>
      <c r="BE530" s="3"/>
      <c r="BF530" s="3"/>
      <c r="BG530" s="3"/>
      <c r="BH530" s="3"/>
      <c r="BI530" s="3"/>
      <c r="BJ530" s="3"/>
      <c r="BK530" s="3"/>
      <c r="BL530" s="3"/>
      <c r="BM530" s="3"/>
      <c r="BN530" s="3" t="s">
        <v>1439</v>
      </c>
      <c r="BO530" s="3"/>
      <c r="BP530" s="3"/>
      <c r="BQ530" s="3"/>
      <c r="BR530" s="3"/>
      <c r="BS530" s="3"/>
      <c r="BT530" s="3"/>
      <c r="BU530" s="3"/>
      <c r="BV530" s="272" t="s">
        <v>1012</v>
      </c>
      <c r="BW530" s="390">
        <v>3252</v>
      </c>
      <c r="BX530" s="391">
        <v>3484</v>
      </c>
      <c r="BY530" s="390">
        <v>4182</v>
      </c>
      <c r="BZ530" s="391">
        <v>4830</v>
      </c>
      <c r="CA530" s="391">
        <v>5390</v>
      </c>
      <c r="CB530" s="392">
        <v>5946</v>
      </c>
      <c r="CC530" s="3"/>
      <c r="CD530" s="785">
        <v>2156</v>
      </c>
      <c r="CE530" s="785">
        <v>2665</v>
      </c>
      <c r="CF530" s="785">
        <v>3188</v>
      </c>
      <c r="CG530" s="785">
        <v>3912</v>
      </c>
      <c r="CH530" s="78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9"/>
      <c r="C531" s="1640"/>
      <c r="D531" s="1640"/>
      <c r="E531" s="1640"/>
      <c r="F531" s="1640"/>
      <c r="G531" s="1640"/>
      <c r="H531" s="1641"/>
      <c r="I531" s="41" t="s">
        <v>1429</v>
      </c>
      <c r="J531" s="41"/>
      <c r="K531" s="41"/>
      <c r="L531" s="41"/>
      <c r="M531" s="41"/>
      <c r="N531" s="41"/>
      <c r="O531" s="41"/>
      <c r="P531" s="41"/>
      <c r="Q531" s="41"/>
      <c r="R531" s="41"/>
      <c r="S531" s="41"/>
      <c r="T531" s="41"/>
      <c r="U531" s="41"/>
      <c r="V531" s="41"/>
      <c r="W531" s="41"/>
      <c r="X531" s="41"/>
      <c r="Y531" s="41"/>
      <c r="Z531" s="41"/>
      <c r="AA531" s="41"/>
      <c r="AB531" s="41"/>
      <c r="AC531" s="1622">
        <v>2</v>
      </c>
      <c r="AD531" s="1431"/>
      <c r="AE531" s="1431"/>
      <c r="AF531" s="1431"/>
      <c r="AG531" s="31" t="s">
        <v>1397</v>
      </c>
      <c r="AH531" s="1347">
        <v>2025</v>
      </c>
      <c r="AI531" s="1347"/>
      <c r="AJ531" s="1347"/>
      <c r="AK531" s="1348"/>
      <c r="AZ531" s="3"/>
      <c r="BA531" s="3"/>
      <c r="BB531" s="3"/>
      <c r="BC531" s="3"/>
      <c r="BD531" s="3"/>
      <c r="BE531" s="3"/>
      <c r="BF531" s="3"/>
      <c r="BG531" s="3"/>
      <c r="BH531" s="3"/>
      <c r="BI531" s="3"/>
      <c r="BJ531" s="3"/>
      <c r="BK531" s="3"/>
      <c r="BL531" s="3"/>
      <c r="BM531" s="3"/>
      <c r="BN531" s="3" t="s">
        <v>1440</v>
      </c>
      <c r="BO531" s="3"/>
      <c r="BP531" s="3"/>
      <c r="BQ531" s="3"/>
      <c r="BR531" s="3"/>
      <c r="BS531" s="3"/>
      <c r="BT531" s="3"/>
      <c r="BU531" s="3"/>
      <c r="BV531" s="272" t="s">
        <v>1016</v>
      </c>
      <c r="BW531" s="390">
        <v>2590</v>
      </c>
      <c r="BX531" s="391">
        <v>2774</v>
      </c>
      <c r="BY531" s="390">
        <v>3330</v>
      </c>
      <c r="BZ531" s="391">
        <v>3846</v>
      </c>
      <c r="CA531" s="391">
        <v>4290</v>
      </c>
      <c r="CB531" s="392">
        <v>4732</v>
      </c>
      <c r="CC531" s="3"/>
      <c r="CD531" s="785">
        <v>2040</v>
      </c>
      <c r="CE531" s="785">
        <v>2350</v>
      </c>
      <c r="CF531" s="785">
        <v>2667</v>
      </c>
      <c r="CG531" s="785">
        <v>3520</v>
      </c>
      <c r="CH531" s="78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9"/>
      <c r="C532" s="1640"/>
      <c r="D532" s="1640"/>
      <c r="E532" s="1640"/>
      <c r="F532" s="1640"/>
      <c r="G532" s="1640"/>
      <c r="H532" s="1641"/>
      <c r="I532" s="35" t="s">
        <v>1431</v>
      </c>
      <c r="J532" s="35"/>
      <c r="K532" s="35"/>
      <c r="L532" s="35"/>
      <c r="M532" s="35"/>
      <c r="N532" s="35"/>
      <c r="O532" s="1766" t="s">
        <v>1408</v>
      </c>
      <c r="P532" s="1621"/>
      <c r="Q532" s="1621"/>
      <c r="R532" s="1621"/>
      <c r="S532" s="1621"/>
      <c r="T532" s="1621"/>
      <c r="U532" s="1621"/>
      <c r="V532" s="1621"/>
      <c r="W532" s="1621"/>
      <c r="X532" s="1621"/>
      <c r="Y532" s="1621"/>
      <c r="Z532" s="1621"/>
      <c r="AA532" s="1621"/>
      <c r="AC532" s="1622" t="s">
        <v>299</v>
      </c>
      <c r="AD532" s="1431"/>
      <c r="AE532" s="1431"/>
      <c r="AF532" s="1431"/>
      <c r="AG532" s="13" t="s">
        <v>1397</v>
      </c>
      <c r="AH532" s="1347"/>
      <c r="AI532" s="1347"/>
      <c r="AJ532" s="1347"/>
      <c r="AK532" s="1348"/>
      <c r="AZ532" s="3"/>
      <c r="BA532" s="3"/>
      <c r="BB532" s="3"/>
      <c r="BC532" s="3"/>
      <c r="BD532" s="3"/>
      <c r="BE532" s="3"/>
      <c r="BF532" s="3"/>
      <c r="BG532" s="3"/>
      <c r="BH532" s="3"/>
      <c r="BI532" s="3"/>
      <c r="BJ532" s="3"/>
      <c r="BK532" s="3"/>
      <c r="BL532" s="3"/>
      <c r="BM532" s="3"/>
      <c r="BN532" s="3" t="s">
        <v>1441</v>
      </c>
      <c r="BO532" s="3"/>
      <c r="BP532" s="3"/>
      <c r="BQ532" s="3"/>
      <c r="BR532" s="3"/>
      <c r="BS532" s="3"/>
      <c r="BT532" s="3"/>
      <c r="BU532" s="3"/>
      <c r="BV532" s="272" t="s">
        <v>1020</v>
      </c>
      <c r="BW532" s="390">
        <v>3122</v>
      </c>
      <c r="BX532" s="391">
        <v>3346</v>
      </c>
      <c r="BY532" s="390">
        <v>4014</v>
      </c>
      <c r="BZ532" s="391">
        <v>4638</v>
      </c>
      <c r="CA532" s="391">
        <v>5174</v>
      </c>
      <c r="CB532" s="392">
        <v>5710</v>
      </c>
      <c r="CC532" s="3"/>
      <c r="CD532" s="785">
        <v>2223</v>
      </c>
      <c r="CE532" s="785">
        <v>2513</v>
      </c>
      <c r="CF532" s="785">
        <v>2941</v>
      </c>
      <c r="CG532" s="785">
        <v>3750</v>
      </c>
      <c r="CH532" s="78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9"/>
      <c r="C533" s="1640"/>
      <c r="D533" s="1640"/>
      <c r="E533" s="1640"/>
      <c r="F533" s="1640"/>
      <c r="G533" s="1640"/>
      <c r="H533" s="1641"/>
      <c r="I533" t="s">
        <v>43</v>
      </c>
      <c r="AC533" s="1622" t="s">
        <v>299</v>
      </c>
      <c r="AD533" s="1431"/>
      <c r="AE533" s="1431"/>
      <c r="AF533" s="1431"/>
      <c r="AG533" s="31" t="s">
        <v>1397</v>
      </c>
      <c r="AH533" s="1347"/>
      <c r="AI533" s="1347"/>
      <c r="AJ533" s="1347"/>
      <c r="AK533" s="1348"/>
      <c r="AZ533" s="3"/>
      <c r="BA533" s="3"/>
      <c r="BB533" s="3"/>
      <c r="BC533" s="3"/>
      <c r="BD533" s="3"/>
      <c r="BE533" s="3"/>
      <c r="BF533" s="3"/>
      <c r="BG533" s="3"/>
      <c r="BH533" s="3"/>
      <c r="BI533" s="3"/>
      <c r="BJ533" s="3"/>
      <c r="BK533" s="3"/>
      <c r="BL533" s="3"/>
      <c r="BM533" s="3"/>
      <c r="BN533" s="3" t="s">
        <v>1442</v>
      </c>
      <c r="BO533" s="3"/>
      <c r="BP533" s="3"/>
      <c r="BQ533" s="3"/>
      <c r="BR533" s="3"/>
      <c r="BS533" s="3"/>
      <c r="BT533" s="3"/>
      <c r="BU533" s="3"/>
      <c r="BV533" s="272" t="s">
        <v>1024</v>
      </c>
      <c r="BW533" s="390">
        <v>2882</v>
      </c>
      <c r="BX533" s="391">
        <v>3088</v>
      </c>
      <c r="BY533" s="390">
        <v>3706</v>
      </c>
      <c r="BZ533" s="391">
        <v>4282</v>
      </c>
      <c r="CA533" s="391">
        <v>4776</v>
      </c>
      <c r="CB533" s="392">
        <v>5272</v>
      </c>
      <c r="CC533" s="3"/>
      <c r="CD533" s="785">
        <v>2212</v>
      </c>
      <c r="CE533" s="785">
        <v>2502</v>
      </c>
      <c r="CF533" s="785">
        <v>3293</v>
      </c>
      <c r="CG533" s="785">
        <v>4077</v>
      </c>
      <c r="CH533" s="78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9"/>
      <c r="C534" s="1640"/>
      <c r="D534" s="1640"/>
      <c r="E534" s="1640"/>
      <c r="F534" s="1640"/>
      <c r="G534" s="1640"/>
      <c r="H534" s="1641"/>
      <c r="I534" s="41" t="s">
        <v>1429</v>
      </c>
      <c r="J534" s="41"/>
      <c r="K534" s="41"/>
      <c r="L534" s="41"/>
      <c r="M534" s="41"/>
      <c r="N534" s="41"/>
      <c r="O534" s="41"/>
      <c r="P534" s="41"/>
      <c r="Q534" s="41"/>
      <c r="R534" s="41"/>
      <c r="S534" s="41"/>
      <c r="T534" s="41"/>
      <c r="U534" s="41"/>
      <c r="V534" s="41"/>
      <c r="W534" s="41"/>
      <c r="X534" s="41"/>
      <c r="Y534" s="41"/>
      <c r="Z534" s="41"/>
      <c r="AA534" s="41"/>
      <c r="AB534" s="41"/>
      <c r="AC534" s="1622" t="s">
        <v>299</v>
      </c>
      <c r="AD534" s="1431"/>
      <c r="AE534" s="1431"/>
      <c r="AF534" s="1431"/>
      <c r="AG534" s="13" t="s">
        <v>1397</v>
      </c>
      <c r="AH534" s="1347"/>
      <c r="AI534" s="1347"/>
      <c r="AJ534" s="1347"/>
      <c r="AK534" s="1348"/>
      <c r="AZ534" s="3"/>
      <c r="BA534" s="3"/>
      <c r="BB534" s="3"/>
      <c r="BC534" s="3"/>
      <c r="BD534" s="3"/>
      <c r="BE534" s="3"/>
      <c r="BF534" s="3"/>
      <c r="BG534" s="3"/>
      <c r="BH534" s="3"/>
      <c r="BI534" s="3"/>
      <c r="BJ534" s="3"/>
      <c r="BK534" s="3"/>
      <c r="BL534" s="3"/>
      <c r="BM534" s="3"/>
      <c r="BN534" s="3" t="s">
        <v>1443</v>
      </c>
      <c r="BO534" s="3"/>
      <c r="BP534" s="3"/>
      <c r="BQ534" s="3"/>
      <c r="BR534" s="3"/>
      <c r="BS534" s="3"/>
      <c r="BT534" s="3"/>
      <c r="BU534" s="3"/>
      <c r="BV534" s="272" t="s">
        <v>1029</v>
      </c>
      <c r="BW534" s="390">
        <v>1470</v>
      </c>
      <c r="BX534" s="391">
        <v>1574</v>
      </c>
      <c r="BY534" s="390">
        <v>1890</v>
      </c>
      <c r="BZ534" s="391">
        <v>2184</v>
      </c>
      <c r="CA534" s="391">
        <v>2436</v>
      </c>
      <c r="CB534" s="392">
        <v>2688</v>
      </c>
      <c r="CC534" s="3"/>
      <c r="CD534" s="785">
        <v>895</v>
      </c>
      <c r="CE534" s="785">
        <v>1017</v>
      </c>
      <c r="CF534" s="785">
        <v>1339</v>
      </c>
      <c r="CG534" s="785">
        <v>1903</v>
      </c>
      <c r="CH534" s="78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9"/>
      <c r="C535" s="1640"/>
      <c r="D535" s="1640"/>
      <c r="E535" s="1640"/>
      <c r="F535" s="1640"/>
      <c r="G535" s="1640"/>
      <c r="H535" s="1641"/>
      <c r="I535" s="35" t="s">
        <v>1431</v>
      </c>
      <c r="J535" s="35"/>
      <c r="K535" s="35"/>
      <c r="L535" s="35"/>
      <c r="M535" s="35"/>
      <c r="N535" s="35"/>
      <c r="O535" s="1766" t="s">
        <v>1408</v>
      </c>
      <c r="P535" s="1621"/>
      <c r="Q535" s="1621"/>
      <c r="R535" s="1621"/>
      <c r="S535" s="1621"/>
      <c r="T535" s="1621"/>
      <c r="U535" s="1621"/>
      <c r="V535" s="1621"/>
      <c r="W535" s="1621"/>
      <c r="X535" s="1621"/>
      <c r="Y535" s="1621"/>
      <c r="Z535" s="1621"/>
      <c r="AA535" s="1621"/>
      <c r="AC535" s="1622" t="s">
        <v>299</v>
      </c>
      <c r="AD535" s="1431"/>
      <c r="AE535" s="1431"/>
      <c r="AF535" s="1431"/>
      <c r="AG535" s="31" t="s">
        <v>1397</v>
      </c>
      <c r="AH535" s="1347"/>
      <c r="AI535" s="1347"/>
      <c r="AJ535" s="1347"/>
      <c r="AK535" s="1348"/>
      <c r="AZ535" s="3"/>
      <c r="BA535" s="3"/>
      <c r="BB535" s="3"/>
      <c r="BC535" s="3"/>
      <c r="BD535" s="3"/>
      <c r="BE535" s="3"/>
      <c r="BF535" s="3"/>
      <c r="BG535" s="3"/>
      <c r="BH535" s="3"/>
      <c r="BI535" s="3"/>
      <c r="BJ535" s="3"/>
      <c r="BK535" s="3"/>
      <c r="BL535" s="3"/>
      <c r="BM535" s="3"/>
      <c r="BN535" s="3" t="s">
        <v>1444</v>
      </c>
      <c r="BO535" s="3"/>
      <c r="BP535" s="3"/>
      <c r="BQ535" s="3"/>
      <c r="BR535" s="3"/>
      <c r="BS535" s="3"/>
      <c r="BT535" s="3"/>
      <c r="BU535" s="3"/>
      <c r="BV535" s="272" t="s">
        <v>1032</v>
      </c>
      <c r="BW535" s="390">
        <v>1496</v>
      </c>
      <c r="BX535" s="391">
        <v>1602</v>
      </c>
      <c r="BY535" s="390">
        <v>1924</v>
      </c>
      <c r="BZ535" s="391">
        <v>2222</v>
      </c>
      <c r="CA535" s="391">
        <v>2480</v>
      </c>
      <c r="CB535" s="392">
        <v>2736</v>
      </c>
      <c r="CC535" s="3"/>
      <c r="CD535" s="785">
        <v>774</v>
      </c>
      <c r="CE535" s="785">
        <v>866</v>
      </c>
      <c r="CF535" s="785">
        <v>1138</v>
      </c>
      <c r="CG535" s="785">
        <v>1479</v>
      </c>
      <c r="CH535" s="78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9"/>
      <c r="C536" s="1640"/>
      <c r="D536" s="1640"/>
      <c r="E536" s="1640"/>
      <c r="F536" s="1640"/>
      <c r="G536" s="1640"/>
      <c r="H536" s="1641"/>
      <c r="I536" t="s">
        <v>43</v>
      </c>
      <c r="AC536" s="1622" t="s">
        <v>299</v>
      </c>
      <c r="AD536" s="1431"/>
      <c r="AE536" s="1431"/>
      <c r="AF536" s="1431"/>
      <c r="AG536" s="13" t="s">
        <v>1397</v>
      </c>
      <c r="AH536" s="1347"/>
      <c r="AI536" s="1347"/>
      <c r="AJ536" s="1347"/>
      <c r="AK536" s="1348"/>
      <c r="AZ536" s="3"/>
      <c r="BA536" s="3"/>
      <c r="BB536" s="3"/>
      <c r="BC536" s="3"/>
      <c r="BD536" s="3"/>
      <c r="BE536" s="3"/>
      <c r="BF536" s="3"/>
      <c r="BG536" s="3"/>
      <c r="BH536" s="3"/>
      <c r="BI536" s="3"/>
      <c r="BJ536" s="3"/>
      <c r="BK536" s="3"/>
      <c r="BL536" s="3"/>
      <c r="BM536" s="3"/>
      <c r="BN536" s="3" t="s">
        <v>1445</v>
      </c>
      <c r="BO536" s="3"/>
      <c r="BP536" s="3"/>
      <c r="BQ536" s="3"/>
      <c r="BR536" s="3"/>
      <c r="BS536" s="3"/>
      <c r="BT536" s="3"/>
      <c r="BU536" s="3"/>
      <c r="BV536" s="272" t="s">
        <v>1037</v>
      </c>
      <c r="BW536" s="390">
        <v>1444</v>
      </c>
      <c r="BX536" s="391">
        <v>1546</v>
      </c>
      <c r="BY536" s="390">
        <v>1856</v>
      </c>
      <c r="BZ536" s="391">
        <v>2144</v>
      </c>
      <c r="CA536" s="391">
        <v>2392</v>
      </c>
      <c r="CB536" s="392">
        <v>2640</v>
      </c>
      <c r="CC536" s="3"/>
      <c r="CD536" s="785">
        <v>738</v>
      </c>
      <c r="CE536" s="785">
        <v>752</v>
      </c>
      <c r="CF536" s="785">
        <v>974</v>
      </c>
      <c r="CG536" s="785">
        <v>1384</v>
      </c>
      <c r="CH536" s="78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9"/>
      <c r="C537" s="1640"/>
      <c r="D537" s="1640"/>
      <c r="E537" s="1640"/>
      <c r="F537" s="1640"/>
      <c r="G537" s="1640"/>
      <c r="H537" s="1641"/>
      <c r="I537" s="41" t="s">
        <v>1429</v>
      </c>
      <c r="J537" s="41"/>
      <c r="K537" s="41"/>
      <c r="L537" s="41"/>
      <c r="M537" s="41"/>
      <c r="N537" s="41"/>
      <c r="O537" s="41"/>
      <c r="P537" s="41"/>
      <c r="Q537" s="41"/>
      <c r="R537" s="41"/>
      <c r="S537" s="41"/>
      <c r="T537" s="41"/>
      <c r="U537" s="41"/>
      <c r="V537" s="41"/>
      <c r="W537" s="41"/>
      <c r="X537" s="41"/>
      <c r="Y537" s="41"/>
      <c r="Z537" s="41"/>
      <c r="AA537" s="41"/>
      <c r="AB537" s="41"/>
      <c r="AC537" s="1622" t="s">
        <v>299</v>
      </c>
      <c r="AD537" s="1431"/>
      <c r="AE537" s="1431"/>
      <c r="AF537" s="1431"/>
      <c r="AG537" s="31" t="s">
        <v>1397</v>
      </c>
      <c r="AH537" s="1347"/>
      <c r="AI537" s="1347"/>
      <c r="AJ537" s="1347"/>
      <c r="AK537" s="1348"/>
      <c r="AZ537" s="3"/>
      <c r="BA537" s="3"/>
      <c r="BB537" s="3"/>
      <c r="BC537" s="3"/>
      <c r="BD537" s="3"/>
      <c r="BE537" s="3"/>
      <c r="BF537" s="3"/>
      <c r="BG537" s="3"/>
      <c r="BH537" s="3"/>
      <c r="BI537" s="3"/>
      <c r="BJ537" s="3"/>
      <c r="BK537" s="3"/>
      <c r="BL537" s="3"/>
      <c r="BM537" s="3"/>
      <c r="BN537" s="3" t="s">
        <v>1446</v>
      </c>
      <c r="BO537" s="3"/>
      <c r="BP537" s="3"/>
      <c r="BQ537" s="3"/>
      <c r="BR537" s="3"/>
      <c r="BS537" s="3"/>
      <c r="BT537" s="3"/>
      <c r="BU537" s="3"/>
      <c r="BV537" s="272" t="s">
        <v>1042</v>
      </c>
      <c r="BW537" s="390">
        <v>2002</v>
      </c>
      <c r="BX537" s="391">
        <v>2146</v>
      </c>
      <c r="BY537" s="390">
        <v>2574</v>
      </c>
      <c r="BZ537" s="391">
        <v>2974</v>
      </c>
      <c r="CA537" s="391">
        <v>3320</v>
      </c>
      <c r="CB537" s="392">
        <v>3662</v>
      </c>
      <c r="CC537" s="3"/>
      <c r="CD537" s="785">
        <v>1428</v>
      </c>
      <c r="CE537" s="785">
        <v>1620</v>
      </c>
      <c r="CF537" s="785">
        <v>1963</v>
      </c>
      <c r="CG537" s="785">
        <v>2790</v>
      </c>
      <c r="CH537" s="78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9"/>
      <c r="C538" s="1640"/>
      <c r="D538" s="1640"/>
      <c r="E538" s="1640"/>
      <c r="F538" s="1640"/>
      <c r="G538" s="1640"/>
      <c r="H538" s="1641"/>
      <c r="I538" s="35" t="s">
        <v>1447</v>
      </c>
      <c r="J538" s="35"/>
      <c r="K538" s="35"/>
      <c r="L538" s="35"/>
      <c r="M538" s="35"/>
      <c r="N538" s="35"/>
      <c r="O538" s="35"/>
      <c r="P538" s="35"/>
      <c r="Q538" s="35"/>
      <c r="R538" s="35"/>
      <c r="S538" s="35"/>
      <c r="T538" s="35"/>
      <c r="U538" s="35"/>
      <c r="V538" s="35"/>
      <c r="W538" s="35"/>
      <c r="AC538" s="1622">
        <v>2</v>
      </c>
      <c r="AD538" s="1431"/>
      <c r="AE538" s="1431"/>
      <c r="AF538" s="1431"/>
      <c r="AG538" s="31" t="s">
        <v>1397</v>
      </c>
      <c r="AH538" s="1347">
        <v>2025</v>
      </c>
      <c r="AI538" s="1347"/>
      <c r="AJ538" s="1347"/>
      <c r="AK538" s="1348"/>
      <c r="AZ538" s="3"/>
      <c r="BA538" s="3"/>
      <c r="BB538" s="3"/>
      <c r="BC538" s="3"/>
      <c r="BD538" s="3"/>
      <c r="BE538" s="3"/>
      <c r="BF538" s="3"/>
      <c r="BG538" s="3"/>
      <c r="BH538" s="3"/>
      <c r="BI538" s="3"/>
      <c r="BJ538" s="3"/>
      <c r="BK538" s="3"/>
      <c r="BL538" s="3"/>
      <c r="BM538" s="3"/>
      <c r="BN538" s="3"/>
      <c r="BO538" s="3"/>
      <c r="BP538" s="3"/>
      <c r="BQ538" s="3"/>
      <c r="BR538" s="3"/>
      <c r="BS538" s="3"/>
      <c r="BT538" s="3"/>
      <c r="BU538" s="3"/>
      <c r="BV538" s="272" t="s">
        <v>1048</v>
      </c>
      <c r="BW538" s="390">
        <v>2202</v>
      </c>
      <c r="BX538" s="391">
        <v>2360</v>
      </c>
      <c r="BY538" s="390">
        <v>2832</v>
      </c>
      <c r="BZ538" s="391">
        <v>3270</v>
      </c>
      <c r="CA538" s="391">
        <v>3650</v>
      </c>
      <c r="CB538" s="392">
        <v>4026</v>
      </c>
      <c r="CC538" s="3"/>
      <c r="CD538" s="785">
        <v>1525</v>
      </c>
      <c r="CE538" s="785">
        <v>1711</v>
      </c>
      <c r="CF538" s="785">
        <v>2252</v>
      </c>
      <c r="CG538" s="785">
        <v>3101</v>
      </c>
      <c r="CH538" s="78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9"/>
      <c r="C539" s="1640"/>
      <c r="D539" s="1640"/>
      <c r="E539" s="1640"/>
      <c r="F539" s="1640"/>
      <c r="G539" s="1640"/>
      <c r="H539" s="1641"/>
      <c r="I539" t="s">
        <v>1448</v>
      </c>
      <c r="AC539" s="1622">
        <v>2</v>
      </c>
      <c r="AD539" s="1431"/>
      <c r="AE539" s="1431"/>
      <c r="AF539" s="1431"/>
      <c r="AG539" s="13" t="s">
        <v>1397</v>
      </c>
      <c r="AH539" s="1347">
        <v>2025</v>
      </c>
      <c r="AI539" s="1347"/>
      <c r="AJ539" s="1347"/>
      <c r="AK539" s="1348"/>
      <c r="AZ539" s="3"/>
      <c r="BA539" s="3"/>
      <c r="BB539" s="3"/>
      <c r="BC539" s="3"/>
      <c r="BD539" s="3"/>
      <c r="BE539" s="3"/>
      <c r="BF539" s="3"/>
      <c r="BG539" s="3"/>
      <c r="BH539" s="3"/>
      <c r="BI539" s="3"/>
      <c r="BJ539" s="3"/>
      <c r="BK539" s="3"/>
      <c r="BL539" s="3"/>
      <c r="BM539" s="3"/>
      <c r="BN539" s="3"/>
      <c r="BO539" s="3"/>
      <c r="BP539" s="3"/>
      <c r="BQ539" s="3"/>
      <c r="BR539" s="3"/>
      <c r="BS539" s="3"/>
      <c r="BT539" s="3"/>
      <c r="BU539" s="3"/>
      <c r="BV539" s="272" t="s">
        <v>1051</v>
      </c>
      <c r="BW539" s="390">
        <v>1476</v>
      </c>
      <c r="BX539" s="391">
        <v>1582</v>
      </c>
      <c r="BY539" s="390">
        <v>1900</v>
      </c>
      <c r="BZ539" s="391">
        <v>2194</v>
      </c>
      <c r="CA539" s="391">
        <v>2450</v>
      </c>
      <c r="CB539" s="392">
        <v>2702</v>
      </c>
      <c r="CC539" s="3"/>
      <c r="CD539" s="785">
        <v>1039</v>
      </c>
      <c r="CE539" s="785">
        <v>1072</v>
      </c>
      <c r="CF539" s="785">
        <v>1365</v>
      </c>
      <c r="CG539" s="785">
        <v>1929</v>
      </c>
      <c r="CH539" s="78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9"/>
      <c r="C540" s="1640"/>
      <c r="D540" s="1640"/>
      <c r="E540" s="1640"/>
      <c r="F540" s="1640"/>
      <c r="G540" s="1640"/>
      <c r="H540" s="1641"/>
      <c r="I540" t="s">
        <v>1449</v>
      </c>
      <c r="AC540" s="1622">
        <v>6</v>
      </c>
      <c r="AD540" s="1431"/>
      <c r="AE540" s="1431"/>
      <c r="AF540" s="1431"/>
      <c r="AG540" s="31" t="s">
        <v>1397</v>
      </c>
      <c r="AH540" s="1347">
        <v>2027</v>
      </c>
      <c r="AI540" s="1347"/>
      <c r="AJ540" s="1347"/>
      <c r="AK540" s="1348"/>
      <c r="AZ540" s="3"/>
      <c r="BA540" s="3"/>
      <c r="BB540" s="3"/>
      <c r="BC540" s="3"/>
      <c r="BD540" s="3"/>
      <c r="BE540" s="3"/>
      <c r="BF540" s="3"/>
      <c r="BG540" s="3"/>
      <c r="BH540" s="3"/>
      <c r="BI540" s="3"/>
      <c r="BJ540" s="3"/>
      <c r="BK540" s="3"/>
      <c r="BL540" s="3"/>
      <c r="BM540" s="3"/>
      <c r="BN540" s="3"/>
      <c r="BO540" s="3"/>
      <c r="BP540" s="3"/>
      <c r="BQ540" s="3"/>
      <c r="BR540" s="3"/>
      <c r="BS540" s="3"/>
      <c r="BT540" s="3"/>
      <c r="BU540" s="3"/>
      <c r="BV540" s="272" t="s">
        <v>1056</v>
      </c>
      <c r="BW540" s="390">
        <v>1444</v>
      </c>
      <c r="BX540" s="391">
        <v>1546</v>
      </c>
      <c r="BY540" s="390">
        <v>1856</v>
      </c>
      <c r="BZ540" s="391">
        <v>2144</v>
      </c>
      <c r="CA540" s="391">
        <v>2392</v>
      </c>
      <c r="CB540" s="392">
        <v>2640</v>
      </c>
      <c r="CC540" s="3"/>
      <c r="CD540" s="785">
        <v>1003</v>
      </c>
      <c r="CE540" s="785">
        <v>1010</v>
      </c>
      <c r="CF540" s="785">
        <v>1288</v>
      </c>
      <c r="CG540" s="785">
        <v>1830</v>
      </c>
      <c r="CH540" s="78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9"/>
      <c r="C541" s="1640"/>
      <c r="D541" s="1640"/>
      <c r="E541" s="1640"/>
      <c r="F541" s="1640"/>
      <c r="G541" s="1640"/>
      <c r="H541" s="1641"/>
      <c r="I541" t="s">
        <v>1450</v>
      </c>
      <c r="AC541" s="1622">
        <v>8</v>
      </c>
      <c r="AD541" s="1431"/>
      <c r="AE541" s="1431"/>
      <c r="AF541" s="1431"/>
      <c r="AG541" s="31" t="s">
        <v>1397</v>
      </c>
      <c r="AH541" s="1347">
        <v>2027</v>
      </c>
      <c r="AI541" s="1347"/>
      <c r="AJ541" s="1347"/>
      <c r="AK541" s="1348"/>
      <c r="AZ541" s="3"/>
      <c r="BA541" s="3"/>
      <c r="BB541" s="3"/>
      <c r="BC541" s="3"/>
      <c r="BD541" s="3"/>
      <c r="BE541" s="3"/>
      <c r="BF541" s="3"/>
      <c r="BG541" s="3"/>
      <c r="BH541" s="3"/>
      <c r="BI541" s="3"/>
      <c r="BJ541" s="3"/>
      <c r="BK541" s="3"/>
      <c r="BL541" s="3"/>
      <c r="BM541" s="3"/>
      <c r="BN541" s="3"/>
      <c r="BO541" s="3"/>
      <c r="BP541" s="3"/>
      <c r="BQ541" s="3"/>
      <c r="BR541" s="3"/>
      <c r="BS541" s="3"/>
      <c r="BT541" s="3"/>
      <c r="BU541" s="3"/>
      <c r="BV541" s="272" t="s">
        <v>1060</v>
      </c>
      <c r="BW541" s="390">
        <v>1444</v>
      </c>
      <c r="BX541" s="391">
        <v>1546</v>
      </c>
      <c r="BY541" s="390">
        <v>1856</v>
      </c>
      <c r="BZ541" s="391">
        <v>2144</v>
      </c>
      <c r="CA541" s="391">
        <v>2392</v>
      </c>
      <c r="CB541" s="392">
        <v>2640</v>
      </c>
      <c r="CC541" s="3"/>
      <c r="CD541" s="785">
        <v>760</v>
      </c>
      <c r="CE541" s="785">
        <v>819</v>
      </c>
      <c r="CF541" s="785">
        <v>1078</v>
      </c>
      <c r="CG541" s="785">
        <v>1460</v>
      </c>
      <c r="CH541" s="78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42"/>
      <c r="C542" s="1643"/>
      <c r="D542" s="1643"/>
      <c r="E542" s="1643"/>
      <c r="F542" s="1643"/>
      <c r="G542" s="1643"/>
      <c r="H542" s="1644"/>
      <c r="I542" s="41" t="s">
        <v>1451</v>
      </c>
      <c r="J542" s="41"/>
      <c r="K542" s="41"/>
      <c r="L542" s="41"/>
      <c r="M542" s="41"/>
      <c r="N542" s="41"/>
      <c r="O542" s="41"/>
      <c r="P542" s="41"/>
      <c r="Q542" s="41"/>
      <c r="R542" s="41"/>
      <c r="S542" s="41"/>
      <c r="T542" s="41"/>
      <c r="U542" s="41"/>
      <c r="V542" s="41"/>
      <c r="W542" s="41"/>
      <c r="X542" s="41"/>
      <c r="Y542" s="41"/>
      <c r="Z542" s="41"/>
      <c r="AA542" s="41"/>
      <c r="AB542" s="41"/>
      <c r="AC542" s="1622">
        <v>9</v>
      </c>
      <c r="AD542" s="1431"/>
      <c r="AE542" s="1431"/>
      <c r="AF542" s="1431"/>
      <c r="AG542" s="31" t="s">
        <v>1397</v>
      </c>
      <c r="AH542" s="1347">
        <v>2027</v>
      </c>
      <c r="AI542" s="1347"/>
      <c r="AJ542" s="1347"/>
      <c r="AK542" s="1348"/>
      <c r="BB542" s="3"/>
      <c r="BC542" s="3"/>
      <c r="BD542" s="3"/>
      <c r="BE542" s="3"/>
      <c r="BF542" s="3"/>
      <c r="BG542" s="3"/>
      <c r="BH542" s="3" t="s">
        <v>17</v>
      </c>
      <c r="BI542" s="3" t="str">
        <f>N649</f>
        <v>Yes</v>
      </c>
      <c r="BJ542" s="3"/>
      <c r="BK542" s="3"/>
      <c r="BL542" s="3"/>
      <c r="BM542" s="3"/>
      <c r="BN542" s="3"/>
      <c r="BO542" s="3"/>
      <c r="BP542" s="3"/>
      <c r="BQ542" s="3"/>
      <c r="BR542" s="3"/>
      <c r="BS542" s="3"/>
      <c r="BT542" s="3"/>
      <c r="BU542" s="3"/>
      <c r="BV542" s="272" t="s">
        <v>1063</v>
      </c>
      <c r="BW542" s="390">
        <v>1444</v>
      </c>
      <c r="BX542" s="391">
        <v>1546</v>
      </c>
      <c r="BY542" s="390">
        <v>1856</v>
      </c>
      <c r="BZ542" s="391">
        <v>2144</v>
      </c>
      <c r="CA542" s="391">
        <v>2392</v>
      </c>
      <c r="CB542" s="392">
        <v>2640</v>
      </c>
      <c r="CC542" s="3"/>
      <c r="CD542" s="785">
        <v>629</v>
      </c>
      <c r="CE542" s="785">
        <v>702</v>
      </c>
      <c r="CF542" s="785">
        <v>924</v>
      </c>
      <c r="CG542" s="785">
        <v>1313</v>
      </c>
      <c r="CH542" s="78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457"/>
      <c r="C543" s="96"/>
      <c r="D543" s="96"/>
      <c r="E543" s="96"/>
      <c r="F543" s="96"/>
      <c r="G543" s="96"/>
      <c r="H543" s="96"/>
      <c r="AB543" s="96"/>
      <c r="AU543" s="821"/>
      <c r="AV543" s="821"/>
      <c r="AW543" s="821"/>
      <c r="AX543" s="821"/>
      <c r="AY543" s="821"/>
      <c r="BB543" s="3"/>
      <c r="BC543" s="3"/>
      <c r="BD543" s="3"/>
      <c r="BE543" s="3"/>
      <c r="BF543" s="3"/>
      <c r="BG543" s="3"/>
      <c r="BH543" s="3" t="s">
        <v>30</v>
      </c>
      <c r="BI543" s="3" t="str">
        <f>AG649</f>
        <v>No</v>
      </c>
      <c r="BJ543" s="3"/>
      <c r="BK543" s="3"/>
      <c r="BL543" s="3"/>
      <c r="BM543" s="3"/>
      <c r="BN543" s="3"/>
      <c r="BO543" s="3"/>
      <c r="BP543" s="3"/>
      <c r="BQ543" s="3"/>
      <c r="BR543" s="3"/>
      <c r="BS543" s="3"/>
      <c r="BT543" s="3"/>
      <c r="BU543" s="3"/>
      <c r="BV543" s="272" t="s">
        <v>1067</v>
      </c>
      <c r="BW543" s="390">
        <v>1444</v>
      </c>
      <c r="BX543" s="391">
        <v>1546</v>
      </c>
      <c r="BY543" s="390">
        <v>1856</v>
      </c>
      <c r="BZ543" s="391">
        <v>2144</v>
      </c>
      <c r="CA543" s="391">
        <v>2392</v>
      </c>
      <c r="CB543" s="392">
        <v>2640</v>
      </c>
      <c r="CC543" s="3"/>
      <c r="CD543" s="785">
        <v>825</v>
      </c>
      <c r="CE543" s="785">
        <v>848</v>
      </c>
      <c r="CF543" s="785">
        <v>1116</v>
      </c>
      <c r="CG543" s="785">
        <v>1552</v>
      </c>
      <c r="CH543" s="78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27" t="s">
        <v>1452</v>
      </c>
      <c r="B544" s="1227"/>
      <c r="C544" s="1227"/>
      <c r="D544" s="1227"/>
      <c r="E544" s="1227"/>
      <c r="F544" s="1227"/>
      <c r="G544" s="1227"/>
      <c r="H544" s="1227"/>
      <c r="I544" s="1227"/>
      <c r="J544" s="1227"/>
      <c r="K544" s="1227"/>
      <c r="L544" s="1227"/>
      <c r="M544" s="1227"/>
      <c r="N544" s="1227"/>
      <c r="O544" s="1227"/>
      <c r="P544" s="1227"/>
      <c r="Q544" s="1227"/>
      <c r="R544" s="1227"/>
      <c r="S544" s="1227"/>
      <c r="T544" s="1227"/>
      <c r="U544" s="1227"/>
      <c r="V544" s="1227"/>
      <c r="W544" s="1227"/>
      <c r="X544" s="1227"/>
      <c r="Y544" s="1227"/>
      <c r="Z544" s="1227"/>
      <c r="AA544" s="1227"/>
      <c r="AB544" s="1227"/>
      <c r="AC544" s="1227"/>
      <c r="AD544" s="1227"/>
      <c r="AE544" s="1227"/>
      <c r="AF544" s="1227"/>
      <c r="AG544" s="1227"/>
      <c r="AH544" s="1227"/>
      <c r="AI544" s="1227"/>
      <c r="AJ544" s="1227"/>
      <c r="AK544" s="1227"/>
      <c r="AL544" s="1227"/>
      <c r="AM544" s="1227"/>
      <c r="AN544" s="1227"/>
      <c r="AO544" s="1227"/>
      <c r="AP544" s="1227"/>
      <c r="AQ544" s="1227"/>
      <c r="AR544" s="1227"/>
      <c r="AS544" s="1227"/>
      <c r="AT544" s="1227"/>
      <c r="AU544" s="821"/>
      <c r="AV544" s="821"/>
      <c r="AW544" s="821"/>
      <c r="AX544" s="821"/>
      <c r="AY544" s="821"/>
      <c r="BB544" s="3"/>
      <c r="BC544" s="3"/>
      <c r="BD544" s="3"/>
      <c r="BE544" s="3"/>
      <c r="BF544" s="3"/>
      <c r="BG544" s="3"/>
      <c r="BH544" s="3"/>
      <c r="BI544" s="3"/>
      <c r="BJ544" s="3"/>
      <c r="BK544" s="3"/>
      <c r="BL544" s="3"/>
      <c r="BM544" s="3"/>
      <c r="BN544" s="3"/>
      <c r="BO544" s="3"/>
      <c r="BP544" s="3"/>
      <c r="BQ544" s="3"/>
      <c r="BR544" s="3"/>
      <c r="BS544" s="3"/>
      <c r="BT544" s="3"/>
      <c r="BU544" s="3"/>
      <c r="BV544" s="272" t="s">
        <v>1069</v>
      </c>
      <c r="BW544" s="390">
        <v>1542</v>
      </c>
      <c r="BX544" s="391">
        <v>1652</v>
      </c>
      <c r="BY544" s="390">
        <v>1982</v>
      </c>
      <c r="BZ544" s="391">
        <v>2290</v>
      </c>
      <c r="CA544" s="391">
        <v>2554</v>
      </c>
      <c r="CB544" s="392">
        <v>2820</v>
      </c>
      <c r="CC544" s="3"/>
      <c r="CD544" s="785">
        <v>794</v>
      </c>
      <c r="CE544" s="785">
        <v>902</v>
      </c>
      <c r="CF544" s="785">
        <v>1187</v>
      </c>
      <c r="CG544" s="785">
        <v>1567</v>
      </c>
      <c r="CH544" s="78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27"/>
      <c r="B545" s="1227"/>
      <c r="C545" s="1227"/>
      <c r="D545" s="1227"/>
      <c r="E545" s="1227"/>
      <c r="F545" s="1227"/>
      <c r="G545" s="1227"/>
      <c r="H545" s="1227"/>
      <c r="I545" s="1227"/>
      <c r="J545" s="1227"/>
      <c r="K545" s="1227"/>
      <c r="L545" s="1227"/>
      <c r="M545" s="1227"/>
      <c r="N545" s="1227"/>
      <c r="O545" s="1227"/>
      <c r="P545" s="1227"/>
      <c r="Q545" s="1227"/>
      <c r="R545" s="1227"/>
      <c r="S545" s="1227"/>
      <c r="T545" s="1227"/>
      <c r="U545" s="1227"/>
      <c r="V545" s="1227"/>
      <c r="W545" s="1227"/>
      <c r="X545" s="1227"/>
      <c r="Y545" s="1227"/>
      <c r="Z545" s="1227"/>
      <c r="AA545" s="1227"/>
      <c r="AB545" s="1227"/>
      <c r="AC545" s="1227"/>
      <c r="AD545" s="1227"/>
      <c r="AE545" s="1227"/>
      <c r="AF545" s="1227"/>
      <c r="AG545" s="1227"/>
      <c r="AH545" s="1227"/>
      <c r="AI545" s="1227"/>
      <c r="AJ545" s="1227"/>
      <c r="AK545" s="1227"/>
      <c r="AL545" s="1227"/>
      <c r="AM545" s="1227"/>
      <c r="AN545" s="1227"/>
      <c r="AO545" s="1227"/>
      <c r="AP545" s="1227"/>
      <c r="AQ545" s="1227"/>
      <c r="AR545" s="1227"/>
      <c r="AS545" s="1227"/>
      <c r="AT545" s="1227"/>
      <c r="BB545" s="3"/>
      <c r="BC545" s="3"/>
      <c r="BD545" s="3"/>
      <c r="BE545" s="3"/>
      <c r="BF545" s="3"/>
      <c r="BG545" s="3"/>
      <c r="BH545" s="3"/>
      <c r="BI545" s="3"/>
      <c r="BJ545" s="3"/>
      <c r="BK545" s="3"/>
      <c r="BL545" s="3"/>
      <c r="BM545" s="3"/>
      <c r="BN545" s="3"/>
      <c r="BO545" s="3"/>
      <c r="BP545" s="3"/>
      <c r="BQ545" s="3"/>
      <c r="BR545" s="3"/>
      <c r="BS545" s="3"/>
      <c r="BT545" s="3"/>
      <c r="BU545" s="3"/>
      <c r="BV545" s="272" t="s">
        <v>1073</v>
      </c>
      <c r="BW545" s="393">
        <v>2324</v>
      </c>
      <c r="BX545" s="394">
        <v>2490</v>
      </c>
      <c r="BY545" s="393">
        <v>2990</v>
      </c>
      <c r="BZ545" s="394">
        <v>3452</v>
      </c>
      <c r="CA545" s="394">
        <v>3852</v>
      </c>
      <c r="CB545" s="395">
        <v>4250</v>
      </c>
      <c r="CC545" s="3"/>
      <c r="CD545" s="785">
        <v>1703</v>
      </c>
      <c r="CE545" s="785">
        <v>2001</v>
      </c>
      <c r="CF545" s="785">
        <v>2425</v>
      </c>
      <c r="CG545" s="785">
        <v>3368</v>
      </c>
      <c r="CH545" s="78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272" t="s">
        <v>1077</v>
      </c>
      <c r="BW546" s="396">
        <v>1836</v>
      </c>
      <c r="BX546" s="397">
        <v>1968</v>
      </c>
      <c r="BY546" s="396">
        <v>2362</v>
      </c>
      <c r="BZ546" s="397">
        <v>2726</v>
      </c>
      <c r="CA546" s="397">
        <v>3042</v>
      </c>
      <c r="CB546" s="398">
        <v>3356</v>
      </c>
      <c r="CC546" s="3"/>
      <c r="CD546" s="785">
        <v>1386</v>
      </c>
      <c r="CE546" s="785">
        <v>1406</v>
      </c>
      <c r="CF546" s="785">
        <v>1851</v>
      </c>
      <c r="CG546" s="785">
        <v>2561</v>
      </c>
      <c r="CH546" s="78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916</v>
      </c>
      <c r="B547" s="2"/>
      <c r="C547" s="2" t="s">
        <v>171</v>
      </c>
      <c r="BB547" s="3"/>
      <c r="BC547" s="3"/>
      <c r="BD547" s="3"/>
      <c r="BE547" s="3"/>
      <c r="BF547" s="3"/>
      <c r="BG547" s="3"/>
      <c r="BH547" s="3"/>
      <c r="BI547" s="3"/>
      <c r="BJ547" s="3"/>
      <c r="BK547" s="3"/>
      <c r="BL547" s="3"/>
      <c r="BM547" s="3"/>
      <c r="BN547" s="3"/>
      <c r="BO547" s="3"/>
      <c r="BP547" s="3"/>
      <c r="BQ547" s="3"/>
      <c r="BR547" s="3"/>
      <c r="BS547" s="3"/>
      <c r="BT547" s="3"/>
      <c r="BU547" s="3"/>
      <c r="BV547" s="272" t="s">
        <v>1081</v>
      </c>
      <c r="BW547" s="399">
        <v>1444</v>
      </c>
      <c r="BX547" s="400">
        <v>1546</v>
      </c>
      <c r="BY547" s="399">
        <v>1856</v>
      </c>
      <c r="BZ547" s="400">
        <v>2144</v>
      </c>
      <c r="CA547" s="400">
        <v>2392</v>
      </c>
      <c r="CB547" s="401">
        <v>2640</v>
      </c>
      <c r="CC547" s="3"/>
      <c r="CD547" s="785">
        <v>1003</v>
      </c>
      <c r="CE547" s="785">
        <v>1010</v>
      </c>
      <c r="CF547" s="785">
        <v>1288</v>
      </c>
      <c r="CG547" s="785">
        <v>1830</v>
      </c>
      <c r="CH547" s="78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1453</v>
      </c>
      <c r="AC549" s="74"/>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437"/>
      <c r="BB550" s="3"/>
      <c r="BC550" s="3"/>
      <c r="BD550" s="3"/>
      <c r="BE550" s="3"/>
      <c r="BF550" s="3"/>
      <c r="BG550" s="3"/>
      <c r="BH550" s="3" t="s">
        <v>38</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6" t="s">
        <v>1454</v>
      </c>
      <c r="C551" s="1637"/>
      <c r="D551" s="1637"/>
      <c r="E551" s="1637"/>
      <c r="F551" s="1637"/>
      <c r="G551" s="1637"/>
      <c r="H551" s="1637"/>
      <c r="I551" s="1637"/>
      <c r="J551" s="1637"/>
      <c r="K551" s="1637"/>
      <c r="L551" s="1638"/>
      <c r="M551" s="1636" t="s">
        <v>1455</v>
      </c>
      <c r="N551" s="1637"/>
      <c r="O551" s="1637"/>
      <c r="P551" s="1638"/>
      <c r="Q551" s="1636" t="s">
        <v>1456</v>
      </c>
      <c r="R551" s="1637"/>
      <c r="S551" s="1638"/>
      <c r="T551" s="1636" t="s">
        <v>1457</v>
      </c>
      <c r="U551" s="1637"/>
      <c r="V551" s="1638"/>
      <c r="W551" s="1636" t="s">
        <v>1458</v>
      </c>
      <c r="X551" s="1637"/>
      <c r="Y551" s="1638"/>
      <c r="Z551" s="1636" t="s">
        <v>1459</v>
      </c>
      <c r="AA551" s="1637"/>
      <c r="AB551" s="1637"/>
      <c r="AC551" s="1637"/>
      <c r="AD551" s="1638"/>
      <c r="AE551" s="1636" t="s">
        <v>1460</v>
      </c>
      <c r="AF551" s="1637"/>
      <c r="AG551" s="1637"/>
      <c r="AH551" s="1638"/>
      <c r="AI551" s="1636" t="s">
        <v>1461</v>
      </c>
      <c r="AJ551" s="1637"/>
      <c r="AK551" s="1637"/>
      <c r="AL551" s="1638"/>
      <c r="AM551" s="1636" t="s">
        <v>1462</v>
      </c>
      <c r="AN551" s="1637"/>
      <c r="AO551" s="1637"/>
      <c r="AP551" s="1637"/>
      <c r="AQ551" s="1637"/>
      <c r="AR551" s="1637"/>
      <c r="AS551" s="1638"/>
      <c r="BB551" s="3"/>
      <c r="BC551" s="3"/>
      <c r="BD551" s="3"/>
      <c r="BE551" s="3"/>
      <c r="BF551" s="3"/>
      <c r="BG551" s="3"/>
      <c r="BH551" s="3" t="s">
        <v>81</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9"/>
      <c r="C552" s="1640"/>
      <c r="D552" s="1640"/>
      <c r="E552" s="1640"/>
      <c r="F552" s="1640"/>
      <c r="G552" s="1640"/>
      <c r="H552" s="1640"/>
      <c r="I552" s="1640"/>
      <c r="J552" s="1640"/>
      <c r="K552" s="1640"/>
      <c r="L552" s="1641"/>
      <c r="M552" s="1639"/>
      <c r="N552" s="1640"/>
      <c r="O552" s="1640"/>
      <c r="P552" s="1641"/>
      <c r="Q552" s="1639"/>
      <c r="R552" s="1640"/>
      <c r="S552" s="1641"/>
      <c r="T552" s="1639"/>
      <c r="U552" s="1640"/>
      <c r="V552" s="1641"/>
      <c r="W552" s="1639"/>
      <c r="X552" s="1640"/>
      <c r="Y552" s="1641"/>
      <c r="Z552" s="1639"/>
      <c r="AA552" s="1640"/>
      <c r="AB552" s="1640"/>
      <c r="AC552" s="1640"/>
      <c r="AD552" s="1641"/>
      <c r="AE552" s="1639"/>
      <c r="AF552" s="1640"/>
      <c r="AG552" s="1640"/>
      <c r="AH552" s="1641"/>
      <c r="AI552" s="1639"/>
      <c r="AJ552" s="1640"/>
      <c r="AK552" s="1640"/>
      <c r="AL552" s="1641"/>
      <c r="AM552" s="1639"/>
      <c r="AN552" s="1640"/>
      <c r="AO552" s="1640"/>
      <c r="AP552" s="1640"/>
      <c r="AQ552" s="1640"/>
      <c r="AR552" s="1640"/>
      <c r="AS552" s="1641"/>
      <c r="AU552" s="107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42"/>
      <c r="C553" s="1643"/>
      <c r="D553" s="1643"/>
      <c r="E553" s="1643"/>
      <c r="F553" s="1643"/>
      <c r="G553" s="1643"/>
      <c r="H553" s="1643"/>
      <c r="I553" s="1643"/>
      <c r="J553" s="1643"/>
      <c r="K553" s="1643"/>
      <c r="L553" s="1644"/>
      <c r="M553" s="1642"/>
      <c r="N553" s="1643"/>
      <c r="O553" s="1643"/>
      <c r="P553" s="1644"/>
      <c r="Q553" s="1642"/>
      <c r="R553" s="1643"/>
      <c r="S553" s="1644"/>
      <c r="T553" s="1642"/>
      <c r="U553" s="1643"/>
      <c r="V553" s="1644"/>
      <c r="W553" s="1642"/>
      <c r="X553" s="1643"/>
      <c r="Y553" s="1644"/>
      <c r="Z553" s="1642"/>
      <c r="AA553" s="1643"/>
      <c r="AB553" s="1643"/>
      <c r="AC553" s="1643"/>
      <c r="AD553" s="1644"/>
      <c r="AE553" s="1642"/>
      <c r="AF553" s="1643"/>
      <c r="AG553" s="1643"/>
      <c r="AH553" s="1644"/>
      <c r="AI553" s="1642"/>
      <c r="AJ553" s="1643"/>
      <c r="AK553" s="1643"/>
      <c r="AL553" s="1644"/>
      <c r="AM553" s="1642"/>
      <c r="AN553" s="1643"/>
      <c r="AO553" s="1643"/>
      <c r="AP553" s="1643"/>
      <c r="AQ553" s="1643"/>
      <c r="AR553" s="1643"/>
      <c r="AS553" s="1644"/>
      <c r="AU553" s="107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4" t="s">
        <v>17</v>
      </c>
      <c r="C554" s="1585" t="s">
        <v>1463</v>
      </c>
      <c r="D554" s="1585"/>
      <c r="E554" s="1585"/>
      <c r="F554" s="1585"/>
      <c r="G554" s="1585"/>
      <c r="H554" s="1585"/>
      <c r="I554" s="1585"/>
      <c r="J554" s="1585"/>
      <c r="K554" s="1585"/>
      <c r="L554" s="1585"/>
      <c r="M554" s="1585" t="s">
        <v>1437</v>
      </c>
      <c r="N554" s="1585"/>
      <c r="O554" s="1585"/>
      <c r="P554" s="1585"/>
      <c r="Q554" s="1446">
        <v>30</v>
      </c>
      <c r="R554" s="1446"/>
      <c r="S554" s="1447"/>
      <c r="T554" s="1445"/>
      <c r="U554" s="1446"/>
      <c r="V554" s="1447"/>
      <c r="W554" s="1439">
        <v>7.7499999999999999E-2</v>
      </c>
      <c r="X554" s="1440"/>
      <c r="Y554" s="1441"/>
      <c r="Z554" s="1466" t="s">
        <v>1464</v>
      </c>
      <c r="AA554" s="1466"/>
      <c r="AB554" s="1466"/>
      <c r="AC554" s="1466"/>
      <c r="AD554" s="1466"/>
      <c r="AE554" s="1442">
        <v>1</v>
      </c>
      <c r="AF554" s="1443"/>
      <c r="AG554" s="1443"/>
      <c r="AH554" s="1444"/>
      <c r="AI554" s="1586"/>
      <c r="AJ554" s="1587"/>
      <c r="AK554" s="1587"/>
      <c r="AL554" s="1588"/>
      <c r="AM554" s="1453">
        <v>74000000</v>
      </c>
      <c r="AN554" s="1454"/>
      <c r="AO554" s="1454"/>
      <c r="AP554" s="1454"/>
      <c r="AQ554" s="1454"/>
      <c r="AR554" s="1454"/>
      <c r="AS554" s="1455"/>
      <c r="AT554" s="1072"/>
      <c r="AU554" s="107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30</v>
      </c>
      <c r="C555" s="1584" t="s">
        <v>1465</v>
      </c>
      <c r="D555" s="1584"/>
      <c r="E555" s="1584"/>
      <c r="F555" s="1584"/>
      <c r="G555" s="1584"/>
      <c r="H555" s="1584"/>
      <c r="I555" s="1584"/>
      <c r="J555" s="1584"/>
      <c r="K555" s="1584"/>
      <c r="L555" s="1584"/>
      <c r="M555" s="1585" t="s">
        <v>1438</v>
      </c>
      <c r="N555" s="1585"/>
      <c r="O555" s="1585"/>
      <c r="P555" s="1585"/>
      <c r="Q555" s="1445">
        <v>30</v>
      </c>
      <c r="R555" s="1446"/>
      <c r="S555" s="1447"/>
      <c r="T555" s="1445"/>
      <c r="U555" s="1446"/>
      <c r="V555" s="1447"/>
      <c r="W555" s="1439">
        <f>W554</f>
        <v>7.7499999999999999E-2</v>
      </c>
      <c r="X555" s="1440"/>
      <c r="Y555" s="1441"/>
      <c r="Z555" s="1466" t="s">
        <v>1464</v>
      </c>
      <c r="AA555" s="1466"/>
      <c r="AB555" s="1466"/>
      <c r="AC555" s="1466"/>
      <c r="AD555" s="1466"/>
      <c r="AE555" s="1442">
        <v>2</v>
      </c>
      <c r="AF555" s="1443"/>
      <c r="AG555" s="1443"/>
      <c r="AH555" s="1444"/>
      <c r="AI555" s="1586"/>
      <c r="AJ555" s="1587"/>
      <c r="AK555" s="1587"/>
      <c r="AL555" s="1588"/>
      <c r="AM555" s="1453">
        <v>24000000</v>
      </c>
      <c r="AN555" s="1454"/>
      <c r="AO555" s="1454"/>
      <c r="AP555" s="1454"/>
      <c r="AQ555" s="1454"/>
      <c r="AR555" s="1454"/>
      <c r="AS555" s="1455"/>
      <c r="AT555" s="1072" t="str">
        <f>IF(AND(NOT(C554=""),C555="",NOT(C556="")),"!","")</f>
        <v/>
      </c>
      <c r="AU555" s="107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38</v>
      </c>
      <c r="C556" s="1584" t="s">
        <v>1466</v>
      </c>
      <c r="D556" s="1584"/>
      <c r="E556" s="1584"/>
      <c r="F556" s="1584"/>
      <c r="G556" s="1584"/>
      <c r="H556" s="1584"/>
      <c r="I556" s="1584"/>
      <c r="J556" s="1584"/>
      <c r="K556" s="1584"/>
      <c r="L556" s="1584"/>
      <c r="M556" s="1585" t="s">
        <v>1436</v>
      </c>
      <c r="N556" s="1585"/>
      <c r="O556" s="1585"/>
      <c r="P556" s="1585"/>
      <c r="Q556" s="1445">
        <v>30</v>
      </c>
      <c r="R556" s="1446"/>
      <c r="S556" s="1447"/>
      <c r="T556" s="1445"/>
      <c r="U556" s="1446"/>
      <c r="V556" s="1447"/>
      <c r="W556" s="1439">
        <f>W554</f>
        <v>7.7499999999999999E-2</v>
      </c>
      <c r="X556" s="1440"/>
      <c r="Y556" s="1441"/>
      <c r="Z556" s="1466" t="s">
        <v>1464</v>
      </c>
      <c r="AA556" s="1466"/>
      <c r="AB556" s="1466"/>
      <c r="AC556" s="1466"/>
      <c r="AD556" s="1466"/>
      <c r="AE556" s="1442">
        <v>3</v>
      </c>
      <c r="AF556" s="1443"/>
      <c r="AG556" s="1443"/>
      <c r="AH556" s="1444"/>
      <c r="AI556" s="1586"/>
      <c r="AJ556" s="1587"/>
      <c r="AK556" s="1587"/>
      <c r="AL556" s="1588"/>
      <c r="AM556" s="1453">
        <f>110000000-AM554-AM555</f>
        <v>12000000</v>
      </c>
      <c r="AN556" s="1454"/>
      <c r="AO556" s="1454"/>
      <c r="AP556" s="1454"/>
      <c r="AQ556" s="1454"/>
      <c r="AR556" s="1454"/>
      <c r="AS556" s="1455"/>
      <c r="AT556" s="1072" t="str">
        <f>IF(AND(NOT(C555=""),C556="",NOT(C557="")),"!","")</f>
        <v/>
      </c>
      <c r="AU556" s="107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81</v>
      </c>
      <c r="C557" s="1584" t="s">
        <v>1473</v>
      </c>
      <c r="D557" s="1584"/>
      <c r="E557" s="1584"/>
      <c r="F557" s="1584"/>
      <c r="G557" s="1584"/>
      <c r="H557" s="1584"/>
      <c r="I557" s="1584"/>
      <c r="J557" s="1584"/>
      <c r="K557" s="1584"/>
      <c r="L557" s="1584"/>
      <c r="M557" s="1585" t="s">
        <v>1418</v>
      </c>
      <c r="N557" s="1585"/>
      <c r="O557" s="1585"/>
      <c r="P557" s="1585"/>
      <c r="Q557" s="1445"/>
      <c r="R557" s="1446"/>
      <c r="S557" s="1447"/>
      <c r="T557" s="1445"/>
      <c r="U557" s="1446"/>
      <c r="V557" s="1447"/>
      <c r="W557" s="1439"/>
      <c r="X557" s="1440"/>
      <c r="Y557" s="1441"/>
      <c r="Z557" s="1466" t="s">
        <v>1464</v>
      </c>
      <c r="AA557" s="1466"/>
      <c r="AB557" s="1466"/>
      <c r="AC557" s="1466"/>
      <c r="AD557" s="1466"/>
      <c r="AE557" s="1442"/>
      <c r="AF557" s="1443"/>
      <c r="AG557" s="1443"/>
      <c r="AH557" s="1444"/>
      <c r="AI557" s="1586"/>
      <c r="AJ557" s="1587"/>
      <c r="AK557" s="1587"/>
      <c r="AL557" s="1588"/>
      <c r="AM557" s="1453">
        <f>MAX(AO630,'Sources and Uses Budget'!C99-3500000)</f>
        <v>19300054</v>
      </c>
      <c r="AN557" s="1454"/>
      <c r="AO557" s="1454"/>
      <c r="AP557" s="1454"/>
      <c r="AQ557" s="1454"/>
      <c r="AR557" s="1454"/>
      <c r="AS557" s="1455"/>
      <c r="AT557" s="1072" t="str">
        <f>IF(AND(NOT(C556=""),C557="",NOT(C558="")),"!","")</f>
        <v/>
      </c>
      <c r="AU557" s="107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85</v>
      </c>
      <c r="C558" s="1584" t="s">
        <v>1467</v>
      </c>
      <c r="D558" s="1584"/>
      <c r="E558" s="1584"/>
      <c r="F558" s="1584"/>
      <c r="G558" s="1584"/>
      <c r="H558" s="1584"/>
      <c r="I558" s="1584"/>
      <c r="J558" s="1584"/>
      <c r="K558" s="1584"/>
      <c r="L558" s="1584"/>
      <c r="M558" s="1585" t="s">
        <v>1432</v>
      </c>
      <c r="N558" s="1585"/>
      <c r="O558" s="1585"/>
      <c r="P558" s="1585"/>
      <c r="Q558" s="1445">
        <v>30</v>
      </c>
      <c r="R558" s="1446"/>
      <c r="S558" s="1447"/>
      <c r="T558" s="1445"/>
      <c r="U558" s="1446"/>
      <c r="V558" s="1447"/>
      <c r="W558" s="1439">
        <v>0.06</v>
      </c>
      <c r="X558" s="1440"/>
      <c r="Y558" s="1441"/>
      <c r="Z558" s="1466" t="s">
        <v>1464</v>
      </c>
      <c r="AA558" s="1466"/>
      <c r="AB558" s="1466"/>
      <c r="AC558" s="1466"/>
      <c r="AD558" s="1466"/>
      <c r="AE558" s="1442">
        <v>5</v>
      </c>
      <c r="AF558" s="1443"/>
      <c r="AG558" s="1443"/>
      <c r="AH558" s="1444"/>
      <c r="AI558" s="1586"/>
      <c r="AJ558" s="1587"/>
      <c r="AK558" s="1587"/>
      <c r="AL558" s="1588"/>
      <c r="AM558" s="1453">
        <f>AO629</f>
        <v>1529556</v>
      </c>
      <c r="AN558" s="1454"/>
      <c r="AO558" s="1454"/>
      <c r="AP558" s="1454"/>
      <c r="AQ558" s="1454"/>
      <c r="AR558" s="1454"/>
      <c r="AS558" s="1455"/>
      <c r="AT558" s="1072" t="str">
        <f t="shared" ref="AT558:AT565" si="1">IF(AND(NOT(C557=""),C558="",NOT(C559="")),"!","")</f>
        <v/>
      </c>
      <c r="AU558" s="1071"/>
      <c r="BB558" s="3"/>
      <c r="BC558" s="3"/>
      <c r="BD558" s="3"/>
      <c r="BE558" s="3"/>
      <c r="BF558" s="3"/>
      <c r="BG558" s="3"/>
      <c r="BH558" s="3" t="s">
        <v>85</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1468</v>
      </c>
      <c r="C559" s="1584" t="s">
        <v>1469</v>
      </c>
      <c r="D559" s="1584"/>
      <c r="E559" s="1584"/>
      <c r="F559" s="1584"/>
      <c r="G559" s="1584"/>
      <c r="H559" s="1584"/>
      <c r="I559" s="1584"/>
      <c r="J559" s="1584"/>
      <c r="K559" s="1584"/>
      <c r="L559" s="1584"/>
      <c r="M559" s="1585" t="s">
        <v>1423</v>
      </c>
      <c r="N559" s="1585"/>
      <c r="O559" s="1585"/>
      <c r="P559" s="1585"/>
      <c r="Q559" s="1445"/>
      <c r="R559" s="1446"/>
      <c r="S559" s="1447"/>
      <c r="T559" s="1445"/>
      <c r="U559" s="1446"/>
      <c r="V559" s="1447"/>
      <c r="W559" s="1439">
        <v>9.9900000000000003E-2</v>
      </c>
      <c r="X559" s="1440"/>
      <c r="Y559" s="1441"/>
      <c r="Z559" s="1466" t="s">
        <v>1071</v>
      </c>
      <c r="AA559" s="1466"/>
      <c r="AB559" s="1466"/>
      <c r="AC559" s="1466"/>
      <c r="AD559" s="1466"/>
      <c r="AE559" s="1442">
        <v>4</v>
      </c>
      <c r="AF559" s="1443"/>
      <c r="AG559" s="1443"/>
      <c r="AH559" s="1444"/>
      <c r="AI559" s="1586"/>
      <c r="AJ559" s="1587"/>
      <c r="AK559" s="1587"/>
      <c r="AL559" s="1588"/>
      <c r="AM559" s="1453">
        <f>'Sources and Uses Budget'!B105-AM554-AM555-AM556-AM557-AM558-AM560-AM561</f>
        <v>13114594.827200005</v>
      </c>
      <c r="AN559" s="1454"/>
      <c r="AO559" s="1454"/>
      <c r="AP559" s="1454"/>
      <c r="AQ559" s="1454"/>
      <c r="AR559" s="1454"/>
      <c r="AS559" s="1455"/>
      <c r="AT559" s="1072" t="str">
        <f t="shared" si="1"/>
        <v/>
      </c>
      <c r="AU559" s="1071"/>
      <c r="BB559" s="3"/>
      <c r="BC559" s="3"/>
      <c r="BD559" s="3"/>
      <c r="BE559" s="3"/>
      <c r="BF559" s="3"/>
      <c r="BG559" s="3"/>
      <c r="BH559" s="3" t="s">
        <v>1468</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1470</v>
      </c>
      <c r="C560" s="1584" t="s">
        <v>1471</v>
      </c>
      <c r="D560" s="1584"/>
      <c r="E560" s="1584"/>
      <c r="F560" s="1584"/>
      <c r="G560" s="1584"/>
      <c r="H560" s="1584"/>
      <c r="I560" s="1584"/>
      <c r="J560" s="1584"/>
      <c r="K560" s="1584"/>
      <c r="L560" s="1584"/>
      <c r="M560" s="1585" t="s">
        <v>1418</v>
      </c>
      <c r="N560" s="1585"/>
      <c r="O560" s="1585"/>
      <c r="P560" s="1585"/>
      <c r="Q560" s="1445"/>
      <c r="R560" s="1446"/>
      <c r="S560" s="1447"/>
      <c r="T560" s="1445"/>
      <c r="U560" s="1446"/>
      <c r="V560" s="1447"/>
      <c r="W560" s="1439"/>
      <c r="X560" s="1440"/>
      <c r="Y560" s="1441"/>
      <c r="Z560" s="1466" t="s">
        <v>1071</v>
      </c>
      <c r="AA560" s="1466"/>
      <c r="AB560" s="1466"/>
      <c r="AC560" s="1466"/>
      <c r="AD560" s="1466"/>
      <c r="AE560" s="1442"/>
      <c r="AF560" s="1443"/>
      <c r="AG560" s="1443"/>
      <c r="AH560" s="1444"/>
      <c r="AI560" s="1586"/>
      <c r="AJ560" s="1587"/>
      <c r="AK560" s="1587"/>
      <c r="AL560" s="1588"/>
      <c r="AM560" s="1453">
        <f>'Sources and Uses Budget'!C77+'Sources and Uses Budget'!C88+'Sources and Uses Budget'!C38*0.05</f>
        <v>7349871.2413599994</v>
      </c>
      <c r="AN560" s="1454"/>
      <c r="AO560" s="1454"/>
      <c r="AP560" s="1454"/>
      <c r="AQ560" s="1454"/>
      <c r="AR560" s="1454"/>
      <c r="AS560" s="1455"/>
      <c r="AT560" s="1072" t="str">
        <f t="shared" si="1"/>
        <v/>
      </c>
      <c r="AU560" s="107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1472</v>
      </c>
      <c r="C561" s="1584"/>
      <c r="D561" s="1584"/>
      <c r="E561" s="1584"/>
      <c r="F561" s="1584"/>
      <c r="G561" s="1584"/>
      <c r="H561" s="1584"/>
      <c r="I561" s="1584"/>
      <c r="J561" s="1584"/>
      <c r="K561" s="1584"/>
      <c r="L561" s="1584"/>
      <c r="M561" s="1585" t="s">
        <v>1071</v>
      </c>
      <c r="N561" s="1585"/>
      <c r="O561" s="1585"/>
      <c r="P561" s="1585"/>
      <c r="Q561" s="1445"/>
      <c r="R561" s="1446"/>
      <c r="S561" s="1447"/>
      <c r="T561" s="1445"/>
      <c r="U561" s="1446"/>
      <c r="V561" s="1447"/>
      <c r="W561" s="1439"/>
      <c r="X561" s="1440"/>
      <c r="Y561" s="1441"/>
      <c r="Z561" s="1466" t="s">
        <v>1071</v>
      </c>
      <c r="AA561" s="1466"/>
      <c r="AB561" s="1466"/>
      <c r="AC561" s="1466"/>
      <c r="AD561" s="1466"/>
      <c r="AE561" s="1442"/>
      <c r="AF561" s="1443"/>
      <c r="AG561" s="1443"/>
      <c r="AH561" s="1444"/>
      <c r="AI561" s="1586"/>
      <c r="AJ561" s="1587"/>
      <c r="AK561" s="1587"/>
      <c r="AL561" s="1588"/>
      <c r="AM561" s="1453"/>
      <c r="AN561" s="1454"/>
      <c r="AO561" s="1454"/>
      <c r="AP561" s="1454"/>
      <c r="AQ561" s="1454"/>
      <c r="AR561" s="1454"/>
      <c r="AS561" s="1455"/>
      <c r="AT561" s="1072" t="str">
        <f t="shared" si="1"/>
        <v/>
      </c>
      <c r="AU561" s="107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45" t="s">
        <v>1474</v>
      </c>
      <c r="C562" s="1584"/>
      <c r="D562" s="1584"/>
      <c r="E562" s="1584"/>
      <c r="F562" s="1584"/>
      <c r="G562" s="1584"/>
      <c r="H562" s="1584"/>
      <c r="I562" s="1584"/>
      <c r="J562" s="1584"/>
      <c r="K562" s="1584"/>
      <c r="L562" s="1584"/>
      <c r="M562" s="1585" t="s">
        <v>1071</v>
      </c>
      <c r="N562" s="1585"/>
      <c r="O562" s="1585"/>
      <c r="P562" s="1585"/>
      <c r="Q562" s="1445"/>
      <c r="R562" s="1446"/>
      <c r="S562" s="1447"/>
      <c r="T562" s="1445"/>
      <c r="U562" s="1446"/>
      <c r="V562" s="1447"/>
      <c r="W562" s="1439"/>
      <c r="X562" s="1440"/>
      <c r="Y562" s="1441"/>
      <c r="Z562" s="1466" t="s">
        <v>1071</v>
      </c>
      <c r="AA562" s="1466"/>
      <c r="AB562" s="1466"/>
      <c r="AC562" s="1466"/>
      <c r="AD562" s="1466"/>
      <c r="AE562" s="1442"/>
      <c r="AF562" s="1443"/>
      <c r="AG562" s="1443"/>
      <c r="AH562" s="1444"/>
      <c r="AI562" s="1586"/>
      <c r="AJ562" s="1587"/>
      <c r="AK562" s="1587"/>
      <c r="AL562" s="1588"/>
      <c r="AM562" s="1453"/>
      <c r="AN562" s="1454"/>
      <c r="AO562" s="1454"/>
      <c r="AP562" s="1454"/>
      <c r="AQ562" s="1454"/>
      <c r="AR562" s="1454"/>
      <c r="AS562" s="1455"/>
      <c r="AT562" s="1072" t="str">
        <f t="shared" si="1"/>
        <v/>
      </c>
      <c r="AU562" s="107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5" t="s">
        <v>1475</v>
      </c>
      <c r="C563" s="1584"/>
      <c r="D563" s="1584"/>
      <c r="E563" s="1584"/>
      <c r="F563" s="1584"/>
      <c r="G563" s="1584"/>
      <c r="H563" s="1584"/>
      <c r="I563" s="1584"/>
      <c r="J563" s="1584"/>
      <c r="K563" s="1584"/>
      <c r="L563" s="1584"/>
      <c r="M563" s="1585" t="s">
        <v>1071</v>
      </c>
      <c r="N563" s="1585"/>
      <c r="O563" s="1585"/>
      <c r="P563" s="1585"/>
      <c r="Q563" s="1445"/>
      <c r="R563" s="1446"/>
      <c r="S563" s="1447"/>
      <c r="T563" s="1445"/>
      <c r="U563" s="1446"/>
      <c r="V563" s="1447"/>
      <c r="W563" s="1439"/>
      <c r="X563" s="1440"/>
      <c r="Y563" s="1441"/>
      <c r="Z563" s="1466" t="s">
        <v>1071</v>
      </c>
      <c r="AA563" s="1466"/>
      <c r="AB563" s="1466"/>
      <c r="AC563" s="1466"/>
      <c r="AD563" s="1466"/>
      <c r="AE563" s="1442"/>
      <c r="AF563" s="1443"/>
      <c r="AG563" s="1443"/>
      <c r="AH563" s="1444"/>
      <c r="AI563" s="1586"/>
      <c r="AJ563" s="1587"/>
      <c r="AK563" s="1587"/>
      <c r="AL563" s="1588"/>
      <c r="AM563" s="1453"/>
      <c r="AN563" s="1454"/>
      <c r="AO563" s="1454"/>
      <c r="AP563" s="1454"/>
      <c r="AQ563" s="1454"/>
      <c r="AR563" s="1454"/>
      <c r="AS563" s="1455"/>
      <c r="AT563" s="1072" t="str">
        <f t="shared" si="1"/>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45" t="s">
        <v>1476</v>
      </c>
      <c r="C564" s="1584"/>
      <c r="D564" s="1584"/>
      <c r="E564" s="1584"/>
      <c r="F564" s="1584"/>
      <c r="G564" s="1584"/>
      <c r="H564" s="1584"/>
      <c r="I564" s="1584"/>
      <c r="J564" s="1584"/>
      <c r="K564" s="1584"/>
      <c r="L564" s="1584"/>
      <c r="M564" s="1585" t="s">
        <v>1071</v>
      </c>
      <c r="N564" s="1585"/>
      <c r="O564" s="1585"/>
      <c r="P564" s="1585"/>
      <c r="Q564" s="1445"/>
      <c r="R564" s="1446"/>
      <c r="S564" s="1447"/>
      <c r="T564" s="1445"/>
      <c r="U564" s="1446"/>
      <c r="V564" s="1447"/>
      <c r="W564" s="1439"/>
      <c r="X564" s="1440"/>
      <c r="Y564" s="1441"/>
      <c r="Z564" s="1466" t="s">
        <v>1071</v>
      </c>
      <c r="AA564" s="1466"/>
      <c r="AB564" s="1466"/>
      <c r="AC564" s="1466"/>
      <c r="AD564" s="1466"/>
      <c r="AE564" s="1442"/>
      <c r="AF564" s="1443"/>
      <c r="AG564" s="1443"/>
      <c r="AH564" s="1444"/>
      <c r="AI564" s="1586"/>
      <c r="AJ564" s="1587"/>
      <c r="AK564" s="1587"/>
      <c r="AL564" s="1588"/>
      <c r="AM564" s="1453"/>
      <c r="AN564" s="1454"/>
      <c r="AO564" s="1454"/>
      <c r="AP564" s="1454"/>
      <c r="AQ564" s="1454"/>
      <c r="AR564" s="1454"/>
      <c r="AS564" s="1455"/>
      <c r="AT564" s="1072" t="str">
        <f t="shared" si="1"/>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45" t="s">
        <v>1477</v>
      </c>
      <c r="C565" s="1584"/>
      <c r="D565" s="1584"/>
      <c r="E565" s="1584"/>
      <c r="F565" s="1584"/>
      <c r="G565" s="1584"/>
      <c r="H565" s="1584"/>
      <c r="I565" s="1584"/>
      <c r="J565" s="1584"/>
      <c r="K565" s="1584"/>
      <c r="L565" s="1584"/>
      <c r="M565" s="1585" t="s">
        <v>1071</v>
      </c>
      <c r="N565" s="1585"/>
      <c r="O565" s="1585"/>
      <c r="P565" s="1585"/>
      <c r="Q565" s="1445"/>
      <c r="R565" s="1446"/>
      <c r="S565" s="1447"/>
      <c r="T565" s="1445"/>
      <c r="U565" s="1446"/>
      <c r="V565" s="1447"/>
      <c r="W565" s="1439"/>
      <c r="X565" s="1440"/>
      <c r="Y565" s="1441"/>
      <c r="Z565" s="1466" t="s">
        <v>1071</v>
      </c>
      <c r="AA565" s="1466"/>
      <c r="AB565" s="1466"/>
      <c r="AC565" s="1466"/>
      <c r="AD565" s="1466"/>
      <c r="AE565" s="1442"/>
      <c r="AF565" s="1443"/>
      <c r="AG565" s="1443"/>
      <c r="AH565" s="1444"/>
      <c r="AI565" s="1586"/>
      <c r="AJ565" s="1587"/>
      <c r="AK565" s="1587"/>
      <c r="AL565" s="1588"/>
      <c r="AM565" s="1453"/>
      <c r="AN565" s="1454"/>
      <c r="AO565" s="1454"/>
      <c r="AP565" s="1454"/>
      <c r="AQ565" s="1454"/>
      <c r="AR565" s="1454"/>
      <c r="AS565" s="1455"/>
      <c r="AT565" s="1072" t="str">
        <f t="shared" si="1"/>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5" t="s">
        <v>1478</v>
      </c>
      <c r="C566" s="1596"/>
      <c r="D566" s="1596"/>
      <c r="E566" s="1596"/>
      <c r="F566" s="1596"/>
      <c r="G566" s="1596"/>
      <c r="H566" s="1596"/>
      <c r="I566" s="1596"/>
      <c r="J566" s="1596"/>
      <c r="K566" s="1596"/>
      <c r="L566" s="1596"/>
      <c r="M566" s="1596"/>
      <c r="N566" s="1596"/>
      <c r="O566" s="1596"/>
      <c r="P566" s="1596"/>
      <c r="Q566" s="1596"/>
      <c r="R566" s="1596"/>
      <c r="S566" s="1596"/>
      <c r="T566" s="1596"/>
      <c r="U566" s="1627"/>
      <c r="V566" s="1596"/>
      <c r="W566" s="1596"/>
      <c r="X566" s="1596"/>
      <c r="Y566" s="1596"/>
      <c r="Z566" s="1596"/>
      <c r="AA566" s="1596"/>
      <c r="AB566" s="1596"/>
      <c r="AC566" s="1596"/>
      <c r="AD566" s="1596"/>
      <c r="AE566" s="1596"/>
      <c r="AF566" s="1596"/>
      <c r="AG566" s="1596"/>
      <c r="AH566" s="1596"/>
      <c r="AI566" s="1596"/>
      <c r="AJ566" s="1596"/>
      <c r="AK566" s="1596"/>
      <c r="AL566" s="1597"/>
      <c r="AM566" s="1569">
        <f>SUM(AM554:AS565)</f>
        <v>151294076.06856</v>
      </c>
      <c r="AN566" s="1570"/>
      <c r="AO566" s="1570"/>
      <c r="AP566" s="1570"/>
      <c r="AQ566" s="1570"/>
      <c r="AR566" s="1570"/>
      <c r="AS566" s="1571"/>
      <c r="BB566" s="3"/>
      <c r="BC566" s="3"/>
      <c r="BD566" s="3"/>
      <c r="BE566" s="3"/>
      <c r="BF566" s="3"/>
      <c r="BG566" s="3"/>
      <c r="BH566" s="3" t="s">
        <v>1470</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c r="AD567" s="49"/>
      <c r="AE567" s="90"/>
      <c r="AF567" s="90"/>
      <c r="AG567" s="90"/>
      <c r="AH567" s="90"/>
      <c r="AI567" s="90"/>
      <c r="AJ567" s="90"/>
      <c r="AK567" s="90"/>
      <c r="BB567" s="3"/>
      <c r="BC567" s="3"/>
      <c r="BD567" s="3"/>
      <c r="BE567" s="3"/>
      <c r="BF567" s="3"/>
      <c r="BG567" s="3"/>
      <c r="BH567" s="3" t="s">
        <v>1472</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48" t="s">
        <v>17</v>
      </c>
      <c r="B568" t="s">
        <v>1479</v>
      </c>
      <c r="G568" s="1401" t="str">
        <f>C554</f>
        <v>CalHFA/GreyStone-TxExempt</v>
      </c>
      <c r="H568" s="1401"/>
      <c r="I568" s="1401"/>
      <c r="J568" s="1401"/>
      <c r="K568" s="1401"/>
      <c r="L568" s="1401"/>
      <c r="M568" s="1401"/>
      <c r="N568" s="1401"/>
      <c r="O568" s="1401"/>
      <c r="P568" s="1401"/>
      <c r="Q568" s="1401"/>
      <c r="R568" s="1401"/>
      <c r="S568" s="8"/>
      <c r="T568" s="48" t="s">
        <v>30</v>
      </c>
      <c r="U568" t="s">
        <v>1479</v>
      </c>
      <c r="Z568" s="1401" t="str">
        <f>C555</f>
        <v>CalHFA/GreyStone-Recycled</v>
      </c>
      <c r="AA568" s="1401"/>
      <c r="AB568" s="1401"/>
      <c r="AC568" s="1401"/>
      <c r="AD568" s="1401"/>
      <c r="AE568" s="1401"/>
      <c r="AF568" s="1401"/>
      <c r="AG568" s="1401"/>
      <c r="AH568" s="1401"/>
      <c r="AI568" s="1401"/>
      <c r="AJ568" s="1401"/>
      <c r="AK568" s="140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1104</v>
      </c>
      <c r="G569" s="1434" t="s">
        <v>1480</v>
      </c>
      <c r="H569" s="1434"/>
      <c r="I569" s="1434"/>
      <c r="J569" s="1434"/>
      <c r="K569" s="1434"/>
      <c r="L569" s="1434"/>
      <c r="M569" s="1434"/>
      <c r="N569" s="1434"/>
      <c r="O569" s="1434"/>
      <c r="P569" s="1434"/>
      <c r="Q569" s="1434"/>
      <c r="R569" s="1434"/>
      <c r="S569" s="8"/>
      <c r="T569" s="20"/>
      <c r="U569" t="s">
        <v>1104</v>
      </c>
      <c r="Z569" s="1434" t="str">
        <f>G569</f>
        <v>14301 FNB Parkway Suite 211</v>
      </c>
      <c r="AA569" s="1434"/>
      <c r="AB569" s="1434"/>
      <c r="AC569" s="1434"/>
      <c r="AD569" s="1434"/>
      <c r="AE569" s="1434"/>
      <c r="AF569" s="1434"/>
      <c r="AG569" s="1434"/>
      <c r="AH569" s="1434"/>
      <c r="AI569" s="1434"/>
      <c r="AJ569" s="1434"/>
      <c r="AK569" s="143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t="s">
        <v>974</v>
      </c>
      <c r="G570" s="1434" t="s">
        <v>1481</v>
      </c>
      <c r="H570" s="1434"/>
      <c r="I570" s="1434"/>
      <c r="J570" s="1434"/>
      <c r="K570" s="1434"/>
      <c r="L570" s="1434"/>
      <c r="M570" s="1434"/>
      <c r="N570" s="1434"/>
      <c r="O570" s="1434"/>
      <c r="P570" s="1434"/>
      <c r="Q570" s="1434"/>
      <c r="R570" s="1434"/>
      <c r="T570" s="20"/>
      <c r="U570" t="s">
        <v>974</v>
      </c>
      <c r="Z570" s="1450" t="str">
        <f>G570</f>
        <v>Omaha, NE 68154</v>
      </c>
      <c r="AA570" s="1450"/>
      <c r="AB570" s="1450"/>
      <c r="AC570" s="1450"/>
      <c r="AD570" s="1450"/>
      <c r="AE570" s="1450"/>
      <c r="AF570" s="1450"/>
      <c r="AG570" s="1450"/>
      <c r="AH570" s="1450"/>
      <c r="AI570" s="1450"/>
      <c r="AJ570" s="1450"/>
      <c r="AK570" s="145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1482</v>
      </c>
      <c r="G571" s="1434" t="s">
        <v>1483</v>
      </c>
      <c r="H571" s="1434"/>
      <c r="I571" s="1434"/>
      <c r="J571" s="1434"/>
      <c r="K571" s="1434"/>
      <c r="L571" s="1434"/>
      <c r="M571" s="1434"/>
      <c r="N571" s="1434"/>
      <c r="O571" s="1434"/>
      <c r="P571" s="1434"/>
      <c r="Q571" s="1434"/>
      <c r="R571" s="1434"/>
      <c r="S571" s="8"/>
      <c r="T571" s="20"/>
      <c r="U571" t="s">
        <v>1482</v>
      </c>
      <c r="Z571" s="1450" t="str">
        <f>G571</f>
        <v>Frank Bravo</v>
      </c>
      <c r="AA571" s="1450"/>
      <c r="AB571" s="1450"/>
      <c r="AC571" s="1450"/>
      <c r="AD571" s="1450"/>
      <c r="AE571" s="1450"/>
      <c r="AF571" s="1450"/>
      <c r="AG571" s="1450"/>
      <c r="AH571" s="1450"/>
      <c r="AI571" s="1450"/>
      <c r="AJ571" s="1450"/>
      <c r="AK571" s="145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B572" t="s">
        <v>878</v>
      </c>
      <c r="G572" s="1403" t="s">
        <v>1484</v>
      </c>
      <c r="H572" s="1403"/>
      <c r="I572" s="1403"/>
      <c r="J572" s="1403"/>
      <c r="K572" s="1403"/>
      <c r="L572" s="1403"/>
      <c r="O572" s="949" t="s">
        <v>1112</v>
      </c>
      <c r="P572" s="1368"/>
      <c r="Q572" s="1368"/>
      <c r="R572" s="1368"/>
      <c r="S572" s="10"/>
      <c r="T572" s="20"/>
      <c r="U572" t="s">
        <v>878</v>
      </c>
      <c r="Z572" s="1403" t="str">
        <f>G572</f>
        <v>619 613 5527</v>
      </c>
      <c r="AA572" s="1403"/>
      <c r="AB572" s="1403"/>
      <c r="AC572" s="1403"/>
      <c r="AD572" s="1403"/>
      <c r="AE572" s="1403"/>
      <c r="AH572" s="949" t="s">
        <v>1112</v>
      </c>
      <c r="AI572" s="1368"/>
      <c r="AJ572" s="1368"/>
      <c r="AK572" s="136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0"/>
      <c r="B573" t="s">
        <v>1485</v>
      </c>
      <c r="H573" s="1434" t="s">
        <v>1486</v>
      </c>
      <c r="I573" s="1434"/>
      <c r="J573" s="1434"/>
      <c r="K573" s="1434"/>
      <c r="L573" s="1434"/>
      <c r="M573" s="1434"/>
      <c r="N573" s="1434"/>
      <c r="O573" s="1434"/>
      <c r="P573" s="1434"/>
      <c r="Q573" s="1434"/>
      <c r="R573" s="1434"/>
      <c r="S573" s="8"/>
      <c r="T573" s="20"/>
      <c r="U573" t="s">
        <v>1485</v>
      </c>
      <c r="AA573" s="1434" t="s">
        <v>1487</v>
      </c>
      <c r="AB573" s="1434"/>
      <c r="AC573" s="1434"/>
      <c r="AD573" s="1434"/>
      <c r="AE573" s="1434"/>
      <c r="AF573" s="1434"/>
      <c r="AG573" s="1434"/>
      <c r="AH573" s="1434"/>
      <c r="AI573" s="1434"/>
      <c r="AJ573" s="1434"/>
      <c r="AK573" s="143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s="244" t="s">
        <v>1488</v>
      </c>
      <c r="H574" s="8"/>
      <c r="I574" s="8"/>
      <c r="J574" s="8"/>
      <c r="K574" s="8"/>
      <c r="L574" s="8"/>
      <c r="M574" s="1604"/>
      <c r="N574" s="1604"/>
      <c r="O574" s="1604"/>
      <c r="P574" s="1604"/>
      <c r="Q574" s="1604"/>
      <c r="R574" s="1604"/>
      <c r="S574" s="8"/>
      <c r="T574" s="20"/>
      <c r="U574" s="244" t="s">
        <v>1488</v>
      </c>
      <c r="AA574" s="8"/>
      <c r="AB574" s="8"/>
      <c r="AC574" s="8"/>
      <c r="AD574" s="8"/>
      <c r="AE574" s="8"/>
      <c r="AF574" s="1604"/>
      <c r="AG574" s="1604"/>
      <c r="AH574" s="1604"/>
      <c r="AI574" s="1604"/>
      <c r="AJ574" s="1604"/>
      <c r="AK574" s="160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1489</v>
      </c>
      <c r="N575" s="1402" t="s">
        <v>891</v>
      </c>
      <c r="O575" s="1402"/>
      <c r="T575" s="20"/>
      <c r="U575" t="s">
        <v>1489</v>
      </c>
      <c r="AG575" s="1402" t="s">
        <v>891</v>
      </c>
      <c r="AH575" s="140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T576" s="2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48" t="s">
        <v>38</v>
      </c>
      <c r="B577" t="s">
        <v>1479</v>
      </c>
      <c r="G577" s="1401" t="str">
        <f>C556</f>
        <v>CalHFA/GreyStone-Taxable</v>
      </c>
      <c r="H577" s="1401"/>
      <c r="I577" s="1401"/>
      <c r="J577" s="1401"/>
      <c r="K577" s="1401"/>
      <c r="L577" s="1401"/>
      <c r="M577" s="1401"/>
      <c r="N577" s="1401"/>
      <c r="O577" s="1401"/>
      <c r="P577" s="1401"/>
      <c r="Q577" s="1401"/>
      <c r="R577" s="1401"/>
      <c r="T577" s="48" t="s">
        <v>81</v>
      </c>
      <c r="U577" t="s">
        <v>1479</v>
      </c>
      <c r="Z577" s="1401" t="str">
        <f>C557</f>
        <v>GP - Deferred Developer Fee</v>
      </c>
      <c r="AA577" s="1401"/>
      <c r="AB577" s="1401"/>
      <c r="AC577" s="1401"/>
      <c r="AD577" s="1401"/>
      <c r="AE577" s="1401"/>
      <c r="AF577" s="1401"/>
      <c r="AG577" s="1401"/>
      <c r="AH577" s="1401"/>
      <c r="AI577" s="1401"/>
      <c r="AJ577" s="1401"/>
      <c r="AK577" s="140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1104</v>
      </c>
      <c r="G578" s="1434" t="str">
        <f>G569</f>
        <v>14301 FNB Parkway Suite 211</v>
      </c>
      <c r="H578" s="1434"/>
      <c r="I578" s="1434"/>
      <c r="J578" s="1434"/>
      <c r="K578" s="1434"/>
      <c r="L578" s="1434"/>
      <c r="M578" s="1434"/>
      <c r="N578" s="1434"/>
      <c r="O578" s="1434"/>
      <c r="P578" s="1434"/>
      <c r="Q578" s="1434"/>
      <c r="R578" s="1434"/>
      <c r="T578" s="20"/>
      <c r="U578" t="s">
        <v>1104</v>
      </c>
      <c r="Z578" s="1434" t="str">
        <f>G586</f>
        <v>5500 Hollywood Blvd</v>
      </c>
      <c r="AA578" s="1434"/>
      <c r="AB578" s="1434"/>
      <c r="AC578" s="1434"/>
      <c r="AD578" s="1434"/>
      <c r="AE578" s="1434"/>
      <c r="AF578" s="1434"/>
      <c r="AG578" s="1434"/>
      <c r="AH578" s="1434"/>
      <c r="AI578" s="1434"/>
      <c r="AJ578" s="1434"/>
      <c r="AK578" s="143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974</v>
      </c>
      <c r="G579" s="1450" t="str">
        <f>G570</f>
        <v>Omaha, NE 68154</v>
      </c>
      <c r="H579" s="1450"/>
      <c r="I579" s="1450"/>
      <c r="J579" s="1450"/>
      <c r="K579" s="1450"/>
      <c r="L579" s="1450"/>
      <c r="M579" s="1450"/>
      <c r="N579" s="1450"/>
      <c r="O579" s="1450"/>
      <c r="P579" s="1450"/>
      <c r="Q579" s="1450"/>
      <c r="R579" s="1450"/>
      <c r="T579" s="20"/>
      <c r="U579" t="s">
        <v>974</v>
      </c>
      <c r="Z579" s="1450" t="str">
        <f>G587</f>
        <v>Los Angeles, CA 90028</v>
      </c>
      <c r="AA579" s="1450"/>
      <c r="AB579" s="1450"/>
      <c r="AC579" s="1450"/>
      <c r="AD579" s="1450"/>
      <c r="AE579" s="1450"/>
      <c r="AF579" s="1450"/>
      <c r="AG579" s="1450"/>
      <c r="AH579" s="1450"/>
      <c r="AI579" s="1450"/>
      <c r="AJ579" s="1450"/>
      <c r="AK579" s="145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B580" t="s">
        <v>1482</v>
      </c>
      <c r="G580" s="1450" t="str">
        <f>G571</f>
        <v>Frank Bravo</v>
      </c>
      <c r="H580" s="1450"/>
      <c r="I580" s="1450"/>
      <c r="J580" s="1450"/>
      <c r="K580" s="1450"/>
      <c r="L580" s="1450"/>
      <c r="M580" s="1450"/>
      <c r="N580" s="1450"/>
      <c r="O580" s="1450"/>
      <c r="P580" s="1450"/>
      <c r="Q580" s="1450"/>
      <c r="R580" s="1450"/>
      <c r="T580" s="20"/>
      <c r="U580" t="s">
        <v>1482</v>
      </c>
      <c r="Z580" s="1450" t="str">
        <f>G588</f>
        <v>Samir Srivastava</v>
      </c>
      <c r="AA580" s="1450"/>
      <c r="AB580" s="1450"/>
      <c r="AC580" s="1450"/>
      <c r="AD580" s="1450"/>
      <c r="AE580" s="1450"/>
      <c r="AF580" s="1450"/>
      <c r="AG580" s="1450"/>
      <c r="AH580" s="1450"/>
      <c r="AI580" s="1450"/>
      <c r="AJ580" s="1450"/>
      <c r="AK580" s="145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0"/>
      <c r="B581" t="s">
        <v>878</v>
      </c>
      <c r="G581" s="1403" t="str">
        <f>G572</f>
        <v>619 613 5527</v>
      </c>
      <c r="H581" s="1403"/>
      <c r="I581" s="1403"/>
      <c r="J581" s="1403"/>
      <c r="K581" s="1403"/>
      <c r="L581" s="1403"/>
      <c r="O581" s="949" t="s">
        <v>1112</v>
      </c>
      <c r="P581" s="1368"/>
      <c r="Q581" s="1368"/>
      <c r="R581" s="1368"/>
      <c r="T581" s="20"/>
      <c r="U581" t="s">
        <v>878</v>
      </c>
      <c r="Z581" s="1403" t="str">
        <f>G589</f>
        <v>213 268 2723</v>
      </c>
      <c r="AA581" s="1403"/>
      <c r="AB581" s="1403"/>
      <c r="AC581" s="1403"/>
      <c r="AD581" s="1403"/>
      <c r="AE581" s="1403"/>
      <c r="AH581" s="949" t="s">
        <v>1112</v>
      </c>
      <c r="AI581" s="1368"/>
      <c r="AJ581" s="1368"/>
      <c r="AK581" s="136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1485</v>
      </c>
      <c r="H582" s="1434" t="s">
        <v>1490</v>
      </c>
      <c r="I582" s="1434"/>
      <c r="J582" s="1434"/>
      <c r="K582" s="1434"/>
      <c r="L582" s="1434"/>
      <c r="M582" s="1434"/>
      <c r="N582" s="1434"/>
      <c r="O582" s="1434"/>
      <c r="P582" s="1434"/>
      <c r="Q582" s="1434"/>
      <c r="R582" s="1434"/>
      <c r="T582" s="20"/>
      <c r="U582" t="s">
        <v>1485</v>
      </c>
      <c r="AA582" s="1400" t="s">
        <v>1501</v>
      </c>
      <c r="AB582" s="1434"/>
      <c r="AC582" s="1434"/>
      <c r="AD582" s="1434"/>
      <c r="AE582" s="1434"/>
      <c r="AF582" s="1434"/>
      <c r="AG582" s="1434"/>
      <c r="AH582" s="1434"/>
      <c r="AI582" s="1434"/>
      <c r="AJ582" s="1434"/>
      <c r="AK582" s="143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1489</v>
      </c>
      <c r="N583" s="1402" t="s">
        <v>891</v>
      </c>
      <c r="O583" s="1402"/>
      <c r="T583" s="20"/>
      <c r="U583" t="s">
        <v>1489</v>
      </c>
      <c r="AG583" s="1402" t="s">
        <v>891</v>
      </c>
      <c r="AH583" s="140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T584" s="2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48" t="s">
        <v>85</v>
      </c>
      <c r="B585" t="s">
        <v>1479</v>
      </c>
      <c r="G585" s="1401" t="str">
        <f>C558</f>
        <v>Seller Subordinate Financing</v>
      </c>
      <c r="H585" s="1401"/>
      <c r="I585" s="1401"/>
      <c r="J585" s="1401"/>
      <c r="K585" s="1401"/>
      <c r="L585" s="1401"/>
      <c r="M585" s="1401"/>
      <c r="N585" s="1401"/>
      <c r="O585" s="1401"/>
      <c r="P585" s="1401"/>
      <c r="Q585" s="1401"/>
      <c r="R585" s="1401"/>
      <c r="T585" s="48" t="s">
        <v>1468</v>
      </c>
      <c r="U585" t="s">
        <v>1479</v>
      </c>
      <c r="Z585" s="1401" t="str">
        <f>C559</f>
        <v>BF Tax Credit/Bridge Equity</v>
      </c>
      <c r="AA585" s="1401"/>
      <c r="AB585" s="1401"/>
      <c r="AC585" s="1401"/>
      <c r="AD585" s="1401"/>
      <c r="AE585" s="1401"/>
      <c r="AF585" s="1401"/>
      <c r="AG585" s="1401"/>
      <c r="AH585" s="1401"/>
      <c r="AI585" s="1401"/>
      <c r="AJ585" s="1401"/>
      <c r="AK585" s="140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1104</v>
      </c>
      <c r="G586" s="1434" t="str">
        <f>G594</f>
        <v>5500 Hollywood Blvd</v>
      </c>
      <c r="H586" s="1434"/>
      <c r="I586" s="1434"/>
      <c r="J586" s="1434"/>
      <c r="K586" s="1434"/>
      <c r="L586" s="1434"/>
      <c r="M586" s="1434"/>
      <c r="N586" s="1434"/>
      <c r="O586" s="1434"/>
      <c r="P586" s="1434"/>
      <c r="Q586" s="1434"/>
      <c r="R586" s="1434"/>
      <c r="T586" s="20"/>
      <c r="U586" t="s">
        <v>1104</v>
      </c>
      <c r="Z586" s="1434" t="s">
        <v>1194</v>
      </c>
      <c r="AA586" s="1434"/>
      <c r="AB586" s="1434"/>
      <c r="AC586" s="1434"/>
      <c r="AD586" s="1434"/>
      <c r="AE586" s="1434"/>
      <c r="AF586" s="1434"/>
      <c r="AG586" s="1434"/>
      <c r="AH586" s="1434"/>
      <c r="AI586" s="1434"/>
      <c r="AJ586" s="1434"/>
      <c r="AK586" s="143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974</v>
      </c>
      <c r="G587" s="1434" t="str">
        <f>G595</f>
        <v>Los Angeles, CA 90028</v>
      </c>
      <c r="H587" s="1434"/>
      <c r="I587" s="1434"/>
      <c r="J587" s="1434"/>
      <c r="K587" s="1434"/>
      <c r="L587" s="1434"/>
      <c r="M587" s="1434"/>
      <c r="N587" s="1434"/>
      <c r="O587" s="1434"/>
      <c r="P587" s="1434"/>
      <c r="Q587" s="1434"/>
      <c r="R587" s="1434"/>
      <c r="T587" s="20"/>
      <c r="U587" t="s">
        <v>974</v>
      </c>
      <c r="Z587" s="1450" t="s">
        <v>1196</v>
      </c>
      <c r="AA587" s="1450"/>
      <c r="AB587" s="1450"/>
      <c r="AC587" s="1450"/>
      <c r="AD587" s="1450"/>
      <c r="AE587" s="1450"/>
      <c r="AF587" s="1450"/>
      <c r="AG587" s="1450"/>
      <c r="AH587" s="1450"/>
      <c r="AI587" s="1450"/>
      <c r="AJ587" s="1450"/>
      <c r="AK587" s="145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0"/>
      <c r="B588" t="s">
        <v>1482</v>
      </c>
      <c r="G588" s="1434" t="str">
        <f>G596</f>
        <v>Samir Srivastava</v>
      </c>
      <c r="H588" s="1434"/>
      <c r="I588" s="1434"/>
      <c r="J588" s="1434"/>
      <c r="K588" s="1434"/>
      <c r="L588" s="1434"/>
      <c r="M588" s="1434"/>
      <c r="N588" s="1434"/>
      <c r="O588" s="1434"/>
      <c r="P588" s="1434"/>
      <c r="Q588" s="1434"/>
      <c r="R588" s="1434"/>
      <c r="T588" s="20"/>
      <c r="U588" t="s">
        <v>1482</v>
      </c>
      <c r="Z588" s="1450" t="s">
        <v>1198</v>
      </c>
      <c r="AA588" s="1450"/>
      <c r="AB588" s="1450"/>
      <c r="AC588" s="1450"/>
      <c r="AD588" s="1450"/>
      <c r="AE588" s="1450"/>
      <c r="AF588" s="1450"/>
      <c r="AG588" s="1450"/>
      <c r="AH588" s="1450"/>
      <c r="AI588" s="1450"/>
      <c r="AJ588" s="1450"/>
      <c r="AK588" s="1450"/>
    </row>
    <row r="589" spans="1:110" ht="12.95" customHeight="1">
      <c r="A589" s="20"/>
      <c r="B589" t="s">
        <v>878</v>
      </c>
      <c r="G589" s="1403" t="str">
        <f>G597</f>
        <v>213 268 2723</v>
      </c>
      <c r="H589" s="1403"/>
      <c r="I589" s="1403"/>
      <c r="J589" s="1403"/>
      <c r="K589" s="1403"/>
      <c r="L589" s="1403"/>
      <c r="O589" s="949" t="s">
        <v>1112</v>
      </c>
      <c r="P589" s="1368"/>
      <c r="Q589" s="1368"/>
      <c r="R589" s="1368"/>
      <c r="T589" s="20"/>
      <c r="U589" t="s">
        <v>878</v>
      </c>
      <c r="Z589" s="1403" t="s">
        <v>1200</v>
      </c>
      <c r="AA589" s="1403"/>
      <c r="AB589" s="1403"/>
      <c r="AC589" s="1403"/>
      <c r="AD589" s="1403"/>
      <c r="AE589" s="1403"/>
      <c r="AH589" s="949" t="s">
        <v>1112</v>
      </c>
      <c r="AI589" s="1368"/>
      <c r="AJ589" s="1368"/>
      <c r="AK589" s="136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1485</v>
      </c>
      <c r="H590" s="1434" t="s">
        <v>1467</v>
      </c>
      <c r="I590" s="1434"/>
      <c r="J590" s="1434"/>
      <c r="K590" s="1434"/>
      <c r="L590" s="1434"/>
      <c r="M590" s="1434"/>
      <c r="N590" s="1434"/>
      <c r="O590" s="1434"/>
      <c r="P590" s="1434"/>
      <c r="Q590" s="1434"/>
      <c r="R590" s="1434"/>
      <c r="T590" s="20"/>
      <c r="U590" t="s">
        <v>1485</v>
      </c>
      <c r="AA590" s="1434" t="s">
        <v>1491</v>
      </c>
      <c r="AB590" s="1434"/>
      <c r="AC590" s="1434"/>
      <c r="AD590" s="1434"/>
      <c r="AE590" s="1434"/>
      <c r="AF590" s="1434"/>
      <c r="AG590" s="1434"/>
      <c r="AH590" s="1434"/>
      <c r="AI590" s="1434"/>
      <c r="AJ590" s="1434"/>
      <c r="AK590" s="143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1489</v>
      </c>
      <c r="N591" s="1402" t="s">
        <v>891</v>
      </c>
      <c r="O591" s="1402"/>
      <c r="T591" s="20"/>
      <c r="U591" t="s">
        <v>1489</v>
      </c>
      <c r="AG591" s="1402" t="s">
        <v>891</v>
      </c>
      <c r="AH591" s="140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T592" s="2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48" t="s">
        <v>1470</v>
      </c>
      <c r="B593" t="s">
        <v>1479</v>
      </c>
      <c r="G593" s="1401" t="str">
        <f>C560</f>
        <v>GP - Deferred Construction Costs</v>
      </c>
      <c r="H593" s="1401"/>
      <c r="I593" s="1401"/>
      <c r="J593" s="1401"/>
      <c r="K593" s="1401"/>
      <c r="L593" s="1401"/>
      <c r="M593" s="1401"/>
      <c r="N593" s="1401"/>
      <c r="O593" s="1401"/>
      <c r="P593" s="1401"/>
      <c r="Q593" s="1401"/>
      <c r="R593" s="1401"/>
      <c r="T593" s="48" t="s">
        <v>1472</v>
      </c>
      <c r="U593" t="s">
        <v>1479</v>
      </c>
      <c r="Z593" s="1401">
        <f>C561</f>
        <v>0</v>
      </c>
      <c r="AA593" s="1401"/>
      <c r="AB593" s="1401"/>
      <c r="AC593" s="1401"/>
      <c r="AD593" s="1401"/>
      <c r="AE593" s="1401"/>
      <c r="AF593" s="1401"/>
      <c r="AG593" s="1401"/>
      <c r="AH593" s="1401"/>
      <c r="AI593" s="1401"/>
      <c r="AJ593" s="1401"/>
      <c r="AK593" s="140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0"/>
      <c r="B594" t="s">
        <v>1104</v>
      </c>
      <c r="C594"/>
      <c r="D594"/>
      <c r="E594"/>
      <c r="F594"/>
      <c r="G594" s="1434" t="s">
        <v>1105</v>
      </c>
      <c r="H594" s="1434"/>
      <c r="I594" s="1434"/>
      <c r="J594" s="1434"/>
      <c r="K594" s="1434"/>
      <c r="L594" s="1434"/>
      <c r="M594" s="1434"/>
      <c r="N594" s="1434"/>
      <c r="O594" s="1434"/>
      <c r="P594" s="1434"/>
      <c r="Q594" s="1434"/>
      <c r="R594" s="1434"/>
      <c r="S594"/>
      <c r="T594" s="20"/>
      <c r="U594" t="s">
        <v>1104</v>
      </c>
      <c r="V594"/>
      <c r="W594"/>
      <c r="X594"/>
      <c r="Y594"/>
      <c r="Z594" s="1434"/>
      <c r="AA594" s="1434"/>
      <c r="AB594" s="1434"/>
      <c r="AC594" s="1434"/>
      <c r="AD594" s="1434"/>
      <c r="AE594" s="1434"/>
      <c r="AF594" s="1434"/>
      <c r="AG594" s="1434"/>
      <c r="AH594" s="1434"/>
      <c r="AI594" s="1434"/>
      <c r="AJ594" s="1434"/>
      <c r="AK594" s="143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974</v>
      </c>
      <c r="C595"/>
      <c r="D595"/>
      <c r="E595"/>
      <c r="F595"/>
      <c r="G595" s="1434" t="s">
        <v>1492</v>
      </c>
      <c r="H595" s="1434"/>
      <c r="I595" s="1434"/>
      <c r="J595" s="1434"/>
      <c r="K595" s="1434"/>
      <c r="L595" s="1434"/>
      <c r="M595" s="1434"/>
      <c r="N595" s="1434"/>
      <c r="O595" s="1434"/>
      <c r="P595" s="1434"/>
      <c r="Q595" s="1434"/>
      <c r="R595" s="1434"/>
      <c r="S595"/>
      <c r="T595" s="20"/>
      <c r="U595" t="s">
        <v>974</v>
      </c>
      <c r="V595"/>
      <c r="W595"/>
      <c r="X595"/>
      <c r="Y595"/>
      <c r="Z595" s="1450"/>
      <c r="AA595" s="1450"/>
      <c r="AB595" s="1450"/>
      <c r="AC595" s="1450"/>
      <c r="AD595" s="1450"/>
      <c r="AE595" s="1450"/>
      <c r="AF595" s="1450"/>
      <c r="AG595" s="1450"/>
      <c r="AH595" s="1450"/>
      <c r="AI595" s="1450"/>
      <c r="AJ595" s="1450"/>
      <c r="AK595" s="145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1493</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1494</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t="s">
        <v>1495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0"/>
      <c r="B596" t="s">
        <v>1482</v>
      </c>
      <c r="C596"/>
      <c r="D596"/>
      <c r="E596"/>
      <c r="F596"/>
      <c r="G596" s="1434" t="s">
        <v>1109</v>
      </c>
      <c r="H596" s="1434"/>
      <c r="I596" s="1434"/>
      <c r="J596" s="1434"/>
      <c r="K596" s="1434"/>
      <c r="L596" s="1434"/>
      <c r="M596" s="1434"/>
      <c r="N596" s="1434"/>
      <c r="O596" s="1434"/>
      <c r="P596" s="1434"/>
      <c r="Q596" s="1434"/>
      <c r="R596" s="1434"/>
      <c r="S596"/>
      <c r="T596" s="20"/>
      <c r="U596" t="s">
        <v>1482</v>
      </c>
      <c r="V596"/>
      <c r="W596"/>
      <c r="X596"/>
      <c r="Y596"/>
      <c r="Z596" s="1450"/>
      <c r="AA596" s="1450"/>
      <c r="AB596" s="1450"/>
      <c r="AC596" s="1450"/>
      <c r="AD596" s="1450"/>
      <c r="AE596" s="1450"/>
      <c r="AF596" s="1450"/>
      <c r="AG596" s="1450"/>
      <c r="AH596" s="1450"/>
      <c r="AI596" s="1450"/>
      <c r="AJ596" s="1450"/>
      <c r="AK596" s="1450"/>
      <c r="AL596"/>
      <c r="AM596"/>
      <c r="AN596"/>
      <c r="AO596"/>
      <c r="AP596"/>
      <c r="AQ596"/>
      <c r="AR596"/>
      <c r="AS596"/>
      <c r="AT596"/>
      <c r="AU596"/>
      <c r="AV596"/>
      <c r="AW596"/>
      <c r="AX596"/>
      <c r="AY596"/>
      <c r="AZ596" s="3"/>
      <c r="BA596" s="3" t="s">
        <v>1383</v>
      </c>
      <c r="BB596" s="3"/>
      <c r="BC596" s="3"/>
      <c r="BD596" s="3"/>
      <c r="BE596" s="88" t="s">
        <v>1496</v>
      </c>
      <c r="BF596" s="89"/>
      <c r="BG596" s="1491"/>
      <c r="BH596" s="1493"/>
      <c r="BI596" s="88" t="s">
        <v>1497</v>
      </c>
      <c r="BJ596" s="89"/>
      <c r="BK596" s="1491"/>
      <c r="BL596" s="1493"/>
      <c r="BM596" s="3"/>
      <c r="BN596" s="1341" t="s">
        <v>1498</v>
      </c>
      <c r="BO596" s="1342"/>
      <c r="BP596" s="1342"/>
      <c r="BQ596" s="1342"/>
      <c r="BR596" s="1343"/>
      <c r="BS596" s="1507" t="s">
        <v>1384</v>
      </c>
      <c r="BT596" s="1507"/>
      <c r="BU596" s="1507"/>
      <c r="BV596" s="1507"/>
      <c r="BW596" s="1507"/>
      <c r="BX596" s="1507" t="s">
        <v>1385</v>
      </c>
      <c r="BY596" s="1507"/>
      <c r="BZ596" s="1507"/>
      <c r="CA596" s="1507"/>
      <c r="CB596" s="1507"/>
      <c r="CC596" s="1507" t="s">
        <v>1386</v>
      </c>
      <c r="CD596" s="1507"/>
      <c r="CE596" s="1507"/>
      <c r="CF596" s="1507"/>
      <c r="CG596" s="1507"/>
      <c r="CH596" s="1507" t="s">
        <v>1499</v>
      </c>
      <c r="CI596" s="1507"/>
      <c r="CJ596" s="1507"/>
      <c r="CK596" s="1507"/>
      <c r="CL596" s="1507"/>
      <c r="CM596" s="1507" t="s">
        <v>1388</v>
      </c>
      <c r="CN596" s="1507"/>
      <c r="CO596" s="1507"/>
      <c r="CP596" s="1507"/>
      <c r="CQ596" s="1507"/>
      <c r="CR596" s="66"/>
      <c r="CS596" s="1507" t="s">
        <v>1498</v>
      </c>
      <c r="CT596" s="1507"/>
      <c r="CU596" s="1507"/>
      <c r="CV596" s="1507"/>
      <c r="CW596" s="1507"/>
      <c r="CX596" s="1507" t="s">
        <v>1384</v>
      </c>
      <c r="CY596" s="1507"/>
      <c r="CZ596" s="1507"/>
      <c r="DA596" s="1507"/>
      <c r="DB596" s="1507"/>
      <c r="DC596" s="1507" t="s">
        <v>1385</v>
      </c>
      <c r="DD596" s="1507"/>
      <c r="DE596" s="1507"/>
      <c r="DF596" s="1507"/>
      <c r="DG596" s="1507"/>
      <c r="DH596" s="1507" t="s">
        <v>1386</v>
      </c>
      <c r="DI596" s="1507"/>
      <c r="DJ596" s="1507"/>
      <c r="DK596" s="1507"/>
      <c r="DL596" s="1507"/>
      <c r="DM596" s="1507" t="s">
        <v>1499</v>
      </c>
      <c r="DN596" s="1507"/>
      <c r="DO596" s="1507"/>
      <c r="DP596" s="1507"/>
      <c r="DQ596" s="1507"/>
      <c r="DR596" s="1507" t="s">
        <v>1388</v>
      </c>
      <c r="DS596" s="1507"/>
      <c r="DT596" s="1507"/>
      <c r="DU596" s="1507"/>
      <c r="DV596" s="1507"/>
      <c r="DW596" s="3"/>
      <c r="DX596" s="1507" t="s">
        <v>1498</v>
      </c>
      <c r="DY596" s="1507"/>
      <c r="DZ596" s="1507"/>
      <c r="EA596" s="1507"/>
      <c r="EB596" s="1507"/>
      <c r="EC596" s="1507" t="s">
        <v>1384</v>
      </c>
      <c r="ED596" s="1507"/>
      <c r="EE596" s="1507"/>
      <c r="EF596" s="1507"/>
      <c r="EG596" s="1507"/>
      <c r="EH596" s="1507" t="s">
        <v>1385</v>
      </c>
      <c r="EI596" s="1507"/>
      <c r="EJ596" s="1507"/>
      <c r="EK596" s="1507"/>
      <c r="EL596" s="1507"/>
      <c r="EM596" s="1507" t="s">
        <v>1386</v>
      </c>
      <c r="EN596" s="1507"/>
      <c r="EO596" s="1507"/>
      <c r="EP596" s="1507"/>
      <c r="EQ596" s="1507"/>
      <c r="ER596" s="1507" t="s">
        <v>1499</v>
      </c>
      <c r="ES596" s="1507"/>
      <c r="ET596" s="1507"/>
      <c r="EU596" s="1507"/>
      <c r="EV596" s="1507"/>
      <c r="EW596" s="1507" t="s">
        <v>1388</v>
      </c>
      <c r="EX596" s="1507"/>
      <c r="EY596" s="1507"/>
      <c r="EZ596" s="1507"/>
      <c r="FA596" s="1507"/>
    </row>
    <row r="597" spans="1:157" s="4" customFormat="1" ht="12.95" customHeight="1">
      <c r="A597" s="20"/>
      <c r="B597" t="s">
        <v>878</v>
      </c>
      <c r="C597"/>
      <c r="D597"/>
      <c r="E597"/>
      <c r="F597"/>
      <c r="G597" s="1403" t="s">
        <v>1290</v>
      </c>
      <c r="H597" s="1403"/>
      <c r="I597" s="1403"/>
      <c r="J597" s="1403"/>
      <c r="K597" s="1403"/>
      <c r="L597" s="1403"/>
      <c r="M597"/>
      <c r="N597"/>
      <c r="O597" s="949" t="s">
        <v>1112</v>
      </c>
      <c r="P597" s="1368"/>
      <c r="Q597" s="1368"/>
      <c r="R597" s="1368"/>
      <c r="S597"/>
      <c r="T597" s="20"/>
      <c r="U597" t="s">
        <v>878</v>
      </c>
      <c r="V597"/>
      <c r="W597"/>
      <c r="X597"/>
      <c r="Y597"/>
      <c r="Z597" s="1403"/>
      <c r="AA597" s="1403"/>
      <c r="AB597" s="1403"/>
      <c r="AC597" s="1403"/>
      <c r="AD597" s="1403"/>
      <c r="AE597" s="1403"/>
      <c r="AF597"/>
      <c r="AG597"/>
      <c r="AH597" s="949" t="s">
        <v>1112</v>
      </c>
      <c r="AI597" s="1368"/>
      <c r="AJ597" s="1368"/>
      <c r="AK597" s="1368"/>
      <c r="AL597"/>
      <c r="AM597"/>
      <c r="AN597"/>
      <c r="AO597"/>
      <c r="AP597"/>
      <c r="AQ597"/>
      <c r="AR597"/>
      <c r="AS597"/>
      <c r="AT597"/>
      <c r="AU597"/>
      <c r="AV597"/>
      <c r="AW597"/>
      <c r="AX597"/>
      <c r="AY597"/>
      <c r="AZ597" s="3"/>
      <c r="BA597" s="3" t="s">
        <v>1384</v>
      </c>
      <c r="BB597" s="3"/>
      <c r="BC597" s="3"/>
      <c r="BD597" s="3"/>
      <c r="BE597" s="1491">
        <f t="shared" ref="BE597:BE631" si="2">IF(AND(AC718&lt;=0.5,AC718&gt;=0.36),1,0)</f>
        <v>0</v>
      </c>
      <c r="BF597" s="1493"/>
      <c r="BG597" s="1491">
        <f t="shared" ref="BG597:BG631" si="3">IF(BE597=1,G718,0)</f>
        <v>0</v>
      </c>
      <c r="BH597" s="1493"/>
      <c r="BI597" s="1491">
        <f t="shared" ref="BI597:BI631" si="4">IF(AND(AC718&lt;=0.35,AC718&gt;0),1,0)</f>
        <v>1</v>
      </c>
      <c r="BJ597" s="1493"/>
      <c r="BK597" s="1491">
        <f t="shared" ref="BK597:BK631" si="5">IF(BI597=1,G718,0)</f>
        <v>55</v>
      </c>
      <c r="BL597" s="1493"/>
      <c r="BM597" s="3"/>
      <c r="BN597" s="1498">
        <f t="shared" ref="BN597:BN631" si="6">IF(B718="SRO/Studio",G718,0)</f>
        <v>55</v>
      </c>
      <c r="BO597" s="1499"/>
      <c r="BP597" s="1499"/>
      <c r="BQ597" s="1499"/>
      <c r="BR597" s="1500"/>
      <c r="BS597" s="1502">
        <f t="shared" ref="BS597:BS631" si="7">IF(B718="1 Bedroom",G718,0)</f>
        <v>0</v>
      </c>
      <c r="BT597" s="1502"/>
      <c r="BU597" s="1502"/>
      <c r="BV597" s="1502"/>
      <c r="BW597" s="1502"/>
      <c r="BX597" s="1502">
        <f t="shared" ref="BX597:BX631" si="8">IF(B718="2 Bedrooms",G718,0)</f>
        <v>0</v>
      </c>
      <c r="BY597" s="1502"/>
      <c r="BZ597" s="1502"/>
      <c r="CA597" s="1502"/>
      <c r="CB597" s="1502"/>
      <c r="CC597" s="1502">
        <f t="shared" ref="CC597:CC631" si="9">IF(B718="3 Bedrooms",G718,0)</f>
        <v>0</v>
      </c>
      <c r="CD597" s="1502"/>
      <c r="CE597" s="1502"/>
      <c r="CF597" s="1502"/>
      <c r="CG597" s="1502"/>
      <c r="CH597" s="1502">
        <f t="shared" ref="CH597:CH631" si="10">IF(B718="4 Bedrooms",G718,0)</f>
        <v>0</v>
      </c>
      <c r="CI597" s="1502"/>
      <c r="CJ597" s="1502"/>
      <c r="CK597" s="1502"/>
      <c r="CL597" s="1502"/>
      <c r="CM597" s="1502">
        <f t="shared" ref="CM597:CM631" si="11">IF(B718="5 Bedrooms",G718,0)</f>
        <v>0</v>
      </c>
      <c r="CN597" s="1502"/>
      <c r="CO597" s="1502"/>
      <c r="CP597" s="1502"/>
      <c r="CQ597" s="1502"/>
      <c r="CR597" s="279"/>
      <c r="CS597" s="1503">
        <f t="shared" ref="CS597:CS631" si="12">IF(AND(B718="SRO/Studio",AC718&lt;=0.3),G718,0)</f>
        <v>55</v>
      </c>
      <c r="CT597" s="1503"/>
      <c r="CU597" s="1503"/>
      <c r="CV597" s="1503"/>
      <c r="CW597" s="1503"/>
      <c r="CX597" s="1503">
        <f t="shared" ref="CX597:CX631" si="13">IF(AND(B718="1 Bedroom",AC718&lt;=0.3),G718,0)</f>
        <v>0</v>
      </c>
      <c r="CY597" s="1503"/>
      <c r="CZ597" s="1503"/>
      <c r="DA597" s="1503"/>
      <c r="DB597" s="1503"/>
      <c r="DC597" s="1503">
        <f t="shared" ref="DC597:DC631" si="14">IF(AND(B718="2 Bedrooms",AC718&lt;=0.3),G718,0)</f>
        <v>0</v>
      </c>
      <c r="DD597" s="1503"/>
      <c r="DE597" s="1503"/>
      <c r="DF597" s="1503"/>
      <c r="DG597" s="1503"/>
      <c r="DH597" s="1503">
        <f t="shared" ref="DH597:DH631" si="15">IF(AND(B718="3 Bedrooms",AC718&lt;=0.3),G718,0)</f>
        <v>0</v>
      </c>
      <c r="DI597" s="1503"/>
      <c r="DJ597" s="1503"/>
      <c r="DK597" s="1503"/>
      <c r="DL597" s="1503"/>
      <c r="DM597" s="1503">
        <f t="shared" ref="DM597:DM631" si="16">IF(AND(B718="4 Bedrooms",AC718&lt;=0.3),G718,0)</f>
        <v>0</v>
      </c>
      <c r="DN597" s="1503"/>
      <c r="DO597" s="1503"/>
      <c r="DP597" s="1503"/>
      <c r="DQ597" s="1503"/>
      <c r="DR597" s="1503">
        <f t="shared" ref="DR597:DR631" si="17">IF(AND(B718="5 Bedrooms",AC718&lt;=0.3),G718,0)</f>
        <v>0</v>
      </c>
      <c r="DS597" s="1503"/>
      <c r="DT597" s="1503"/>
      <c r="DU597" s="1503"/>
      <c r="DV597" s="1503"/>
      <c r="DW597" s="3"/>
      <c r="DX597" s="1491">
        <f t="shared" ref="DX597:DX631" si="18">IF(BN597&gt;0,O718,"")</f>
        <v>630.79999999999995</v>
      </c>
      <c r="DY597" s="1492"/>
      <c r="DZ597" s="1492"/>
      <c r="EA597" s="1492"/>
      <c r="EB597" s="1493"/>
      <c r="EC597" s="1491" t="str">
        <f t="shared" ref="EC597:EC631" si="19">IF(BS597&gt;0,O718,"")</f>
        <v/>
      </c>
      <c r="ED597" s="1492"/>
      <c r="EE597" s="1492"/>
      <c r="EF597" s="1492"/>
      <c r="EG597" s="1493"/>
      <c r="EH597" s="1491" t="str">
        <f t="shared" ref="EH597:EH631" si="20">IF(BX597&gt;0,O718,"")</f>
        <v/>
      </c>
      <c r="EI597" s="1492"/>
      <c r="EJ597" s="1492"/>
      <c r="EK597" s="1492"/>
      <c r="EL597" s="1493"/>
      <c r="EM597" s="1491" t="str">
        <f t="shared" ref="EM597:EM631" si="21">IF(CC597&gt;0,O718,"")</f>
        <v/>
      </c>
      <c r="EN597" s="1492"/>
      <c r="EO597" s="1492"/>
      <c r="EP597" s="1492"/>
      <c r="EQ597" s="1493"/>
      <c r="ER597" s="1491" t="str">
        <f t="shared" ref="ER597:ER631" si="22">IF(CH597&gt;0,O718,"")</f>
        <v/>
      </c>
      <c r="ES597" s="1492"/>
      <c r="ET597" s="1492"/>
      <c r="EU597" s="1492"/>
      <c r="EV597" s="1493"/>
      <c r="EW597" s="1491" t="str">
        <f t="shared" ref="EW597:EW631" si="23">IF(CM597&gt;0,O718,"")</f>
        <v/>
      </c>
      <c r="EX597" s="1492"/>
      <c r="EY597" s="1492"/>
      <c r="EZ597" s="1492"/>
      <c r="FA597" s="1493"/>
    </row>
    <row r="598" spans="1:157" s="4" customFormat="1" ht="12.95" customHeight="1">
      <c r="A598" s="20"/>
      <c r="B598" t="s">
        <v>1485</v>
      </c>
      <c r="C598"/>
      <c r="D598"/>
      <c r="E598"/>
      <c r="F598"/>
      <c r="G598"/>
      <c r="H598" s="1434" t="s">
        <v>1500</v>
      </c>
      <c r="I598" s="1434"/>
      <c r="J598" s="1434"/>
      <c r="K598" s="1434"/>
      <c r="L598" s="1434"/>
      <c r="M598" s="1434"/>
      <c r="N598" s="1434"/>
      <c r="O598" s="1434"/>
      <c r="P598" s="1434"/>
      <c r="Q598" s="1434"/>
      <c r="R598" s="1434"/>
      <c r="S598"/>
      <c r="T598" s="20"/>
      <c r="U598" t="s">
        <v>1485</v>
      </c>
      <c r="V598"/>
      <c r="W598"/>
      <c r="X598"/>
      <c r="Y598"/>
      <c r="Z598"/>
      <c r="AA598" s="1434"/>
      <c r="AB598" s="1434"/>
      <c r="AC598" s="1434"/>
      <c r="AD598" s="1434"/>
      <c r="AE598" s="1434"/>
      <c r="AF598" s="1434"/>
      <c r="AG598" s="1434"/>
      <c r="AH598" s="1434"/>
      <c r="AI598" s="1434"/>
      <c r="AJ598" s="1434"/>
      <c r="AK598" s="1434"/>
      <c r="AL598"/>
      <c r="AM598"/>
      <c r="AN598"/>
      <c r="AO598"/>
      <c r="AP598"/>
      <c r="AQ598"/>
      <c r="AR598"/>
      <c r="AS598"/>
      <c r="AT598"/>
      <c r="AU598"/>
      <c r="AV598"/>
      <c r="AW598"/>
      <c r="AX598"/>
      <c r="AY598"/>
      <c r="AZ598" s="3"/>
      <c r="BA598" s="3" t="s">
        <v>1385</v>
      </c>
      <c r="BB598" s="3"/>
      <c r="BC598" s="3"/>
      <c r="BD598" s="3"/>
      <c r="BE598" s="1491">
        <f t="shared" si="2"/>
        <v>1</v>
      </c>
      <c r="BF598" s="1493"/>
      <c r="BG598" s="1491">
        <f t="shared" si="3"/>
        <v>19</v>
      </c>
      <c r="BH598" s="1493"/>
      <c r="BI598" s="1491">
        <f t="shared" si="4"/>
        <v>0</v>
      </c>
      <c r="BJ598" s="1493"/>
      <c r="BK598" s="1491">
        <f t="shared" si="5"/>
        <v>0</v>
      </c>
      <c r="BL598" s="1493"/>
      <c r="BM598" s="3"/>
      <c r="BN598" s="1498">
        <f t="shared" si="6"/>
        <v>19</v>
      </c>
      <c r="BO598" s="1499"/>
      <c r="BP598" s="1499"/>
      <c r="BQ598" s="1499"/>
      <c r="BR598" s="1500"/>
      <c r="BS598" s="1502">
        <f t="shared" si="7"/>
        <v>0</v>
      </c>
      <c r="BT598" s="1502"/>
      <c r="BU598" s="1502"/>
      <c r="BV598" s="1502"/>
      <c r="BW598" s="1502"/>
      <c r="BX598" s="1502">
        <f t="shared" si="8"/>
        <v>0</v>
      </c>
      <c r="BY598" s="1502"/>
      <c r="BZ598" s="1502"/>
      <c r="CA598" s="1502"/>
      <c r="CB598" s="1502"/>
      <c r="CC598" s="1502">
        <f t="shared" si="9"/>
        <v>0</v>
      </c>
      <c r="CD598" s="1502"/>
      <c r="CE598" s="1502"/>
      <c r="CF598" s="1502"/>
      <c r="CG598" s="1502"/>
      <c r="CH598" s="1502">
        <f t="shared" si="10"/>
        <v>0</v>
      </c>
      <c r="CI598" s="1502"/>
      <c r="CJ598" s="1502"/>
      <c r="CK598" s="1502"/>
      <c r="CL598" s="1502"/>
      <c r="CM598" s="1502">
        <f t="shared" si="11"/>
        <v>0</v>
      </c>
      <c r="CN598" s="1502"/>
      <c r="CO598" s="1502"/>
      <c r="CP598" s="1502"/>
      <c r="CQ598" s="1502"/>
      <c r="CR598" s="279"/>
      <c r="CS598" s="1503">
        <f t="shared" si="12"/>
        <v>0</v>
      </c>
      <c r="CT598" s="1503"/>
      <c r="CU598" s="1503"/>
      <c r="CV598" s="1503"/>
      <c r="CW598" s="1503"/>
      <c r="CX598" s="1503">
        <f t="shared" si="13"/>
        <v>0</v>
      </c>
      <c r="CY598" s="1503"/>
      <c r="CZ598" s="1503"/>
      <c r="DA598" s="1503"/>
      <c r="DB598" s="1503"/>
      <c r="DC598" s="1503">
        <f t="shared" si="14"/>
        <v>0</v>
      </c>
      <c r="DD598" s="1503"/>
      <c r="DE598" s="1503"/>
      <c r="DF598" s="1503"/>
      <c r="DG598" s="1503"/>
      <c r="DH598" s="1503">
        <f t="shared" si="15"/>
        <v>0</v>
      </c>
      <c r="DI598" s="1503"/>
      <c r="DJ598" s="1503"/>
      <c r="DK598" s="1503"/>
      <c r="DL598" s="1503"/>
      <c r="DM598" s="1503">
        <f t="shared" si="16"/>
        <v>0</v>
      </c>
      <c r="DN598" s="1503"/>
      <c r="DO598" s="1503"/>
      <c r="DP598" s="1503"/>
      <c r="DQ598" s="1503"/>
      <c r="DR598" s="1503">
        <f t="shared" si="17"/>
        <v>0</v>
      </c>
      <c r="DS598" s="1503"/>
      <c r="DT598" s="1503"/>
      <c r="DU598" s="1503"/>
      <c r="DV598" s="1503"/>
      <c r="DW598" s="3"/>
      <c r="DX598" s="1491">
        <f t="shared" si="18"/>
        <v>1072</v>
      </c>
      <c r="DY598" s="1492"/>
      <c r="DZ598" s="1492"/>
      <c r="EA598" s="1492"/>
      <c r="EB598" s="1493"/>
      <c r="EC598" s="1491" t="str">
        <f t="shared" si="19"/>
        <v/>
      </c>
      <c r="ED598" s="1492"/>
      <c r="EE598" s="1492"/>
      <c r="EF598" s="1492"/>
      <c r="EG598" s="1493"/>
      <c r="EH598" s="1491" t="str">
        <f t="shared" si="20"/>
        <v/>
      </c>
      <c r="EI598" s="1492"/>
      <c r="EJ598" s="1492"/>
      <c r="EK598" s="1492"/>
      <c r="EL598" s="1493"/>
      <c r="EM598" s="1491" t="str">
        <f t="shared" si="21"/>
        <v/>
      </c>
      <c r="EN598" s="1492"/>
      <c r="EO598" s="1492"/>
      <c r="EP598" s="1492"/>
      <c r="EQ598" s="1493"/>
      <c r="ER598" s="1491" t="str">
        <f t="shared" si="22"/>
        <v/>
      </c>
      <c r="ES598" s="1492"/>
      <c r="ET598" s="1492"/>
      <c r="EU598" s="1492"/>
      <c r="EV598" s="1493"/>
      <c r="EW598" s="1491" t="str">
        <f t="shared" si="23"/>
        <v/>
      </c>
      <c r="EX598" s="1492"/>
      <c r="EY598" s="1492"/>
      <c r="EZ598" s="1492"/>
      <c r="FA598" s="1493"/>
    </row>
    <row r="599" spans="1:157" ht="12.95" customHeight="1">
      <c r="A599" s="20"/>
      <c r="B599" t="s">
        <v>1489</v>
      </c>
      <c r="N599" s="1402" t="s">
        <v>891</v>
      </c>
      <c r="O599" s="1402"/>
      <c r="T599" s="20"/>
      <c r="U599" t="s">
        <v>1489</v>
      </c>
      <c r="AG599" s="1402" t="s">
        <v>835</v>
      </c>
      <c r="AH599" s="1402"/>
      <c r="BA599" s="3" t="s">
        <v>1386</v>
      </c>
      <c r="BB599" s="3"/>
      <c r="BC599" s="3"/>
      <c r="BD599" s="3"/>
      <c r="BE599" s="1491">
        <f t="shared" si="2"/>
        <v>0</v>
      </c>
      <c r="BF599" s="1493"/>
      <c r="BG599" s="1491">
        <f t="shared" si="3"/>
        <v>0</v>
      </c>
      <c r="BH599" s="1493"/>
      <c r="BI599" s="1491">
        <f t="shared" si="4"/>
        <v>0</v>
      </c>
      <c r="BJ599" s="1493"/>
      <c r="BK599" s="1491">
        <f t="shared" si="5"/>
        <v>0</v>
      </c>
      <c r="BL599" s="1493"/>
      <c r="BM599" s="3"/>
      <c r="BN599" s="1498">
        <f t="shared" si="6"/>
        <v>6</v>
      </c>
      <c r="BO599" s="1499"/>
      <c r="BP599" s="1499"/>
      <c r="BQ599" s="1499"/>
      <c r="BR599" s="1500"/>
      <c r="BS599" s="1502">
        <f t="shared" si="7"/>
        <v>0</v>
      </c>
      <c r="BT599" s="1502"/>
      <c r="BU599" s="1502"/>
      <c r="BV599" s="1502"/>
      <c r="BW599" s="1502"/>
      <c r="BX599" s="1502">
        <f t="shared" si="8"/>
        <v>0</v>
      </c>
      <c r="BY599" s="1502"/>
      <c r="BZ599" s="1502"/>
      <c r="CA599" s="1502"/>
      <c r="CB599" s="1502"/>
      <c r="CC599" s="1502">
        <f t="shared" si="9"/>
        <v>0</v>
      </c>
      <c r="CD599" s="1502"/>
      <c r="CE599" s="1502"/>
      <c r="CF599" s="1502"/>
      <c r="CG599" s="1502"/>
      <c r="CH599" s="1502">
        <f t="shared" si="10"/>
        <v>0</v>
      </c>
      <c r="CI599" s="1502"/>
      <c r="CJ599" s="1502"/>
      <c r="CK599" s="1502"/>
      <c r="CL599" s="1502"/>
      <c r="CM599" s="1502">
        <f t="shared" si="11"/>
        <v>0</v>
      </c>
      <c r="CN599" s="1502"/>
      <c r="CO599" s="1502"/>
      <c r="CP599" s="1502"/>
      <c r="CQ599" s="1502"/>
      <c r="CR599" s="279"/>
      <c r="CS599" s="1503">
        <f t="shared" si="12"/>
        <v>0</v>
      </c>
      <c r="CT599" s="1503"/>
      <c r="CU599" s="1503"/>
      <c r="CV599" s="1503"/>
      <c r="CW599" s="1503"/>
      <c r="CX599" s="1503">
        <f t="shared" si="13"/>
        <v>0</v>
      </c>
      <c r="CY599" s="1503"/>
      <c r="CZ599" s="1503"/>
      <c r="DA599" s="1503"/>
      <c r="DB599" s="1503"/>
      <c r="DC599" s="1503">
        <f t="shared" si="14"/>
        <v>0</v>
      </c>
      <c r="DD599" s="1503"/>
      <c r="DE599" s="1503"/>
      <c r="DF599" s="1503"/>
      <c r="DG599" s="1503"/>
      <c r="DH599" s="1503">
        <f t="shared" si="15"/>
        <v>0</v>
      </c>
      <c r="DI599" s="1503"/>
      <c r="DJ599" s="1503"/>
      <c r="DK599" s="1503"/>
      <c r="DL599" s="1503"/>
      <c r="DM599" s="1503">
        <f t="shared" si="16"/>
        <v>0</v>
      </c>
      <c r="DN599" s="1503"/>
      <c r="DO599" s="1503"/>
      <c r="DP599" s="1503"/>
      <c r="DQ599" s="1503"/>
      <c r="DR599" s="1503">
        <f t="shared" si="17"/>
        <v>0</v>
      </c>
      <c r="DS599" s="1503"/>
      <c r="DT599" s="1503"/>
      <c r="DU599" s="1503"/>
      <c r="DV599" s="1503"/>
      <c r="DX599" s="1491">
        <f t="shared" si="18"/>
        <v>1513.1999999999998</v>
      </c>
      <c r="DY599" s="1492"/>
      <c r="DZ599" s="1492"/>
      <c r="EA599" s="1492"/>
      <c r="EB599" s="1493"/>
      <c r="EC599" s="1491" t="str">
        <f t="shared" si="19"/>
        <v/>
      </c>
      <c r="ED599" s="1492"/>
      <c r="EE599" s="1492"/>
      <c r="EF599" s="1492"/>
      <c r="EG599" s="1493"/>
      <c r="EH599" s="1491" t="str">
        <f t="shared" si="20"/>
        <v/>
      </c>
      <c r="EI599" s="1492"/>
      <c r="EJ599" s="1492"/>
      <c r="EK599" s="1492"/>
      <c r="EL599" s="1493"/>
      <c r="EM599" s="1491" t="str">
        <f t="shared" si="21"/>
        <v/>
      </c>
      <c r="EN599" s="1492"/>
      <c r="EO599" s="1492"/>
      <c r="EP599" s="1492"/>
      <c r="EQ599" s="1493"/>
      <c r="ER599" s="1491" t="str">
        <f t="shared" si="22"/>
        <v/>
      </c>
      <c r="ES599" s="1492"/>
      <c r="ET599" s="1492"/>
      <c r="EU599" s="1492"/>
      <c r="EV599" s="1493"/>
      <c r="EW599" s="1491" t="str">
        <f t="shared" si="23"/>
        <v/>
      </c>
      <c r="EX599" s="1492"/>
      <c r="EY599" s="1492"/>
      <c r="EZ599" s="1492"/>
      <c r="FA599" s="1493"/>
    </row>
    <row r="600" spans="1:157" ht="12.95" customHeight="1">
      <c r="A600" s="20"/>
      <c r="T600" s="20"/>
      <c r="BA600" s="3" t="s">
        <v>1387</v>
      </c>
      <c r="BB600" s="3"/>
      <c r="BC600" s="3"/>
      <c r="BD600" s="3"/>
      <c r="BE600" s="1491">
        <f t="shared" si="2"/>
        <v>0</v>
      </c>
      <c r="BF600" s="1493"/>
      <c r="BG600" s="1491">
        <f t="shared" si="3"/>
        <v>0</v>
      </c>
      <c r="BH600" s="1493"/>
      <c r="BI600" s="1491">
        <f t="shared" si="4"/>
        <v>0</v>
      </c>
      <c r="BJ600" s="1493"/>
      <c r="BK600" s="1491">
        <f t="shared" si="5"/>
        <v>0</v>
      </c>
      <c r="BL600" s="1493"/>
      <c r="BM600" s="3"/>
      <c r="BN600" s="1498">
        <f t="shared" si="6"/>
        <v>18</v>
      </c>
      <c r="BO600" s="1499"/>
      <c r="BP600" s="1499"/>
      <c r="BQ600" s="1499"/>
      <c r="BR600" s="1500"/>
      <c r="BS600" s="1502">
        <f t="shared" si="7"/>
        <v>0</v>
      </c>
      <c r="BT600" s="1502"/>
      <c r="BU600" s="1502"/>
      <c r="BV600" s="1502"/>
      <c r="BW600" s="1502"/>
      <c r="BX600" s="1502">
        <f t="shared" si="8"/>
        <v>0</v>
      </c>
      <c r="BY600" s="1502"/>
      <c r="BZ600" s="1502"/>
      <c r="CA600" s="1502"/>
      <c r="CB600" s="1502"/>
      <c r="CC600" s="1502">
        <f t="shared" si="9"/>
        <v>0</v>
      </c>
      <c r="CD600" s="1502"/>
      <c r="CE600" s="1502"/>
      <c r="CF600" s="1502"/>
      <c r="CG600" s="1502"/>
      <c r="CH600" s="1502">
        <f t="shared" si="10"/>
        <v>0</v>
      </c>
      <c r="CI600" s="1502"/>
      <c r="CJ600" s="1502"/>
      <c r="CK600" s="1502"/>
      <c r="CL600" s="1502"/>
      <c r="CM600" s="1502">
        <f t="shared" si="11"/>
        <v>0</v>
      </c>
      <c r="CN600" s="1502"/>
      <c r="CO600" s="1502"/>
      <c r="CP600" s="1502"/>
      <c r="CQ600" s="1502"/>
      <c r="CR600" s="279"/>
      <c r="CS600" s="1503">
        <f t="shared" si="12"/>
        <v>0</v>
      </c>
      <c r="CT600" s="1503"/>
      <c r="CU600" s="1503"/>
      <c r="CV600" s="1503"/>
      <c r="CW600" s="1503"/>
      <c r="CX600" s="1503">
        <f t="shared" si="13"/>
        <v>0</v>
      </c>
      <c r="CY600" s="1503"/>
      <c r="CZ600" s="1503"/>
      <c r="DA600" s="1503"/>
      <c r="DB600" s="1503"/>
      <c r="DC600" s="1503">
        <f t="shared" si="14"/>
        <v>0</v>
      </c>
      <c r="DD600" s="1503"/>
      <c r="DE600" s="1503"/>
      <c r="DF600" s="1503"/>
      <c r="DG600" s="1503"/>
      <c r="DH600" s="1503">
        <f t="shared" si="15"/>
        <v>0</v>
      </c>
      <c r="DI600" s="1503"/>
      <c r="DJ600" s="1503"/>
      <c r="DK600" s="1503"/>
      <c r="DL600" s="1503"/>
      <c r="DM600" s="1503">
        <f t="shared" si="16"/>
        <v>0</v>
      </c>
      <c r="DN600" s="1503"/>
      <c r="DO600" s="1503"/>
      <c r="DP600" s="1503"/>
      <c r="DQ600" s="1503"/>
      <c r="DR600" s="1503">
        <f t="shared" si="17"/>
        <v>0</v>
      </c>
      <c r="DS600" s="1503"/>
      <c r="DT600" s="1503"/>
      <c r="DU600" s="1503"/>
      <c r="DV600" s="1503"/>
      <c r="DX600" s="1491">
        <f t="shared" si="18"/>
        <v>1733.8000000000002</v>
      </c>
      <c r="DY600" s="1492"/>
      <c r="DZ600" s="1492"/>
      <c r="EA600" s="1492"/>
      <c r="EB600" s="1493"/>
      <c r="EC600" s="1491" t="str">
        <f t="shared" si="19"/>
        <v/>
      </c>
      <c r="ED600" s="1492"/>
      <c r="EE600" s="1492"/>
      <c r="EF600" s="1492"/>
      <c r="EG600" s="1493"/>
      <c r="EH600" s="1491" t="str">
        <f t="shared" si="20"/>
        <v/>
      </c>
      <c r="EI600" s="1492"/>
      <c r="EJ600" s="1492"/>
      <c r="EK600" s="1492"/>
      <c r="EL600" s="1493"/>
      <c r="EM600" s="1491" t="str">
        <f t="shared" si="21"/>
        <v/>
      </c>
      <c r="EN600" s="1492"/>
      <c r="EO600" s="1492"/>
      <c r="EP600" s="1492"/>
      <c r="EQ600" s="1493"/>
      <c r="ER600" s="1491" t="str">
        <f t="shared" si="22"/>
        <v/>
      </c>
      <c r="ES600" s="1492"/>
      <c r="ET600" s="1492"/>
      <c r="EU600" s="1492"/>
      <c r="EV600" s="1493"/>
      <c r="EW600" s="1491" t="str">
        <f t="shared" si="23"/>
        <v/>
      </c>
      <c r="EX600" s="1492"/>
      <c r="EY600" s="1492"/>
      <c r="EZ600" s="1492"/>
      <c r="FA600" s="1493"/>
    </row>
    <row r="601" spans="1:157" ht="12.95" customHeight="1">
      <c r="A601" s="48" t="s">
        <v>1474</v>
      </c>
      <c r="B601" t="s">
        <v>1479</v>
      </c>
      <c r="G601" s="1401">
        <f>C562</f>
        <v>0</v>
      </c>
      <c r="H601" s="1401"/>
      <c r="I601" s="1401"/>
      <c r="J601" s="1401"/>
      <c r="K601" s="1401"/>
      <c r="L601" s="1401"/>
      <c r="M601" s="1401"/>
      <c r="N601" s="1401"/>
      <c r="O601" s="1401"/>
      <c r="P601" s="1401"/>
      <c r="Q601" s="1401"/>
      <c r="R601" s="1401"/>
      <c r="T601" s="48" t="s">
        <v>1475</v>
      </c>
      <c r="U601" t="s">
        <v>1479</v>
      </c>
      <c r="Z601" s="1401">
        <f>C563</f>
        <v>0</v>
      </c>
      <c r="AA601" s="1401"/>
      <c r="AB601" s="1401"/>
      <c r="AC601" s="1401"/>
      <c r="AD601" s="1401"/>
      <c r="AE601" s="1401"/>
      <c r="AF601" s="1401"/>
      <c r="AG601" s="1401"/>
      <c r="AH601" s="1401"/>
      <c r="AI601" s="1401"/>
      <c r="AJ601" s="1401"/>
      <c r="AK601" s="1401"/>
      <c r="BA601" s="3" t="s">
        <v>1388</v>
      </c>
      <c r="BB601" s="3"/>
      <c r="BC601" s="3"/>
      <c r="BD601" s="3"/>
      <c r="BE601" s="1491">
        <f t="shared" si="2"/>
        <v>0</v>
      </c>
      <c r="BF601" s="1493"/>
      <c r="BG601" s="1491">
        <f t="shared" si="3"/>
        <v>0</v>
      </c>
      <c r="BH601" s="1493"/>
      <c r="BI601" s="1491">
        <f t="shared" si="4"/>
        <v>0</v>
      </c>
      <c r="BJ601" s="1493"/>
      <c r="BK601" s="1491">
        <f t="shared" si="5"/>
        <v>0</v>
      </c>
      <c r="BL601" s="1493"/>
      <c r="BM601" s="3"/>
      <c r="BN601" s="1498">
        <f t="shared" si="6"/>
        <v>0</v>
      </c>
      <c r="BO601" s="1499"/>
      <c r="BP601" s="1499"/>
      <c r="BQ601" s="1499"/>
      <c r="BR601" s="1500"/>
      <c r="BS601" s="1502">
        <f t="shared" si="7"/>
        <v>0</v>
      </c>
      <c r="BT601" s="1502"/>
      <c r="BU601" s="1502"/>
      <c r="BV601" s="1502"/>
      <c r="BW601" s="1502"/>
      <c r="BX601" s="1502">
        <f t="shared" si="8"/>
        <v>0</v>
      </c>
      <c r="BY601" s="1502"/>
      <c r="BZ601" s="1502"/>
      <c r="CA601" s="1502"/>
      <c r="CB601" s="1502"/>
      <c r="CC601" s="1502">
        <f t="shared" si="9"/>
        <v>0</v>
      </c>
      <c r="CD601" s="1502"/>
      <c r="CE601" s="1502"/>
      <c r="CF601" s="1502"/>
      <c r="CG601" s="1502"/>
      <c r="CH601" s="1502">
        <f t="shared" si="10"/>
        <v>0</v>
      </c>
      <c r="CI601" s="1502"/>
      <c r="CJ601" s="1502"/>
      <c r="CK601" s="1502"/>
      <c r="CL601" s="1502"/>
      <c r="CM601" s="1502">
        <f t="shared" si="11"/>
        <v>0</v>
      </c>
      <c r="CN601" s="1502"/>
      <c r="CO601" s="1502"/>
      <c r="CP601" s="1502"/>
      <c r="CQ601" s="1502"/>
      <c r="CR601" s="279"/>
      <c r="CS601" s="1503">
        <f t="shared" si="12"/>
        <v>0</v>
      </c>
      <c r="CT601" s="1503"/>
      <c r="CU601" s="1503"/>
      <c r="CV601" s="1503"/>
      <c r="CW601" s="1503"/>
      <c r="CX601" s="1503">
        <f t="shared" si="13"/>
        <v>0</v>
      </c>
      <c r="CY601" s="1503"/>
      <c r="CZ601" s="1503"/>
      <c r="DA601" s="1503"/>
      <c r="DB601" s="1503"/>
      <c r="DC601" s="1503">
        <f t="shared" si="14"/>
        <v>0</v>
      </c>
      <c r="DD601" s="1503"/>
      <c r="DE601" s="1503"/>
      <c r="DF601" s="1503"/>
      <c r="DG601" s="1503"/>
      <c r="DH601" s="1503">
        <f t="shared" si="15"/>
        <v>0</v>
      </c>
      <c r="DI601" s="1503"/>
      <c r="DJ601" s="1503"/>
      <c r="DK601" s="1503"/>
      <c r="DL601" s="1503"/>
      <c r="DM601" s="1503">
        <f t="shared" si="16"/>
        <v>0</v>
      </c>
      <c r="DN601" s="1503"/>
      <c r="DO601" s="1503"/>
      <c r="DP601" s="1503"/>
      <c r="DQ601" s="1503"/>
      <c r="DR601" s="1503">
        <f t="shared" si="17"/>
        <v>0</v>
      </c>
      <c r="DS601" s="1503"/>
      <c r="DT601" s="1503"/>
      <c r="DU601" s="1503"/>
      <c r="DV601" s="1503"/>
      <c r="DX601" s="1491" t="str">
        <f t="shared" si="18"/>
        <v/>
      </c>
      <c r="DY601" s="1492"/>
      <c r="DZ601" s="1492"/>
      <c r="EA601" s="1492"/>
      <c r="EB601" s="1493"/>
      <c r="EC601" s="1491" t="str">
        <f t="shared" si="19"/>
        <v/>
      </c>
      <c r="ED601" s="1492"/>
      <c r="EE601" s="1492"/>
      <c r="EF601" s="1492"/>
      <c r="EG601" s="1493"/>
      <c r="EH601" s="1491" t="str">
        <f t="shared" si="20"/>
        <v/>
      </c>
      <c r="EI601" s="1492"/>
      <c r="EJ601" s="1492"/>
      <c r="EK601" s="1492"/>
      <c r="EL601" s="1493"/>
      <c r="EM601" s="1491" t="str">
        <f t="shared" si="21"/>
        <v/>
      </c>
      <c r="EN601" s="1492"/>
      <c r="EO601" s="1492"/>
      <c r="EP601" s="1492"/>
      <c r="EQ601" s="1493"/>
      <c r="ER601" s="1491" t="str">
        <f t="shared" si="22"/>
        <v/>
      </c>
      <c r="ES601" s="1492"/>
      <c r="ET601" s="1492"/>
      <c r="EU601" s="1492"/>
      <c r="EV601" s="1493"/>
      <c r="EW601" s="1491" t="str">
        <f t="shared" si="23"/>
        <v/>
      </c>
      <c r="EX601" s="1492"/>
      <c r="EY601" s="1492"/>
      <c r="EZ601" s="1492"/>
      <c r="FA601" s="1493"/>
    </row>
    <row r="602" spans="1:157" ht="12.95" customHeight="1">
      <c r="A602" s="20"/>
      <c r="B602" t="s">
        <v>1104</v>
      </c>
      <c r="G602" s="1434"/>
      <c r="H602" s="1434"/>
      <c r="I602" s="1434"/>
      <c r="J602" s="1434"/>
      <c r="K602" s="1434"/>
      <c r="L602" s="1434"/>
      <c r="M602" s="1434"/>
      <c r="N602" s="1434"/>
      <c r="O602" s="1434"/>
      <c r="P602" s="1434"/>
      <c r="Q602" s="1434"/>
      <c r="R602" s="1434"/>
      <c r="T602" s="20"/>
      <c r="U602" t="s">
        <v>1104</v>
      </c>
      <c r="Z602" s="1434"/>
      <c r="AA602" s="1434"/>
      <c r="AB602" s="1434"/>
      <c r="AC602" s="1434"/>
      <c r="AD602" s="1434"/>
      <c r="AE602" s="1434"/>
      <c r="AF602" s="1434"/>
      <c r="AG602" s="1434"/>
      <c r="AH602" s="1434"/>
      <c r="AI602" s="1434"/>
      <c r="AJ602" s="1434"/>
      <c r="AK602" s="1434"/>
      <c r="AZ602" s="3"/>
      <c r="BA602" s="3"/>
      <c r="BB602" s="3"/>
      <c r="BC602" s="3"/>
      <c r="BD602" s="3"/>
      <c r="BE602" s="1491">
        <f t="shared" si="2"/>
        <v>0</v>
      </c>
      <c r="BF602" s="1493"/>
      <c r="BG602" s="1491">
        <f t="shared" si="3"/>
        <v>0</v>
      </c>
      <c r="BH602" s="1493"/>
      <c r="BI602" s="1491">
        <f t="shared" si="4"/>
        <v>1</v>
      </c>
      <c r="BJ602" s="1493"/>
      <c r="BK602" s="1491">
        <f t="shared" si="5"/>
        <v>62</v>
      </c>
      <c r="BL602" s="1493"/>
      <c r="BM602" s="3"/>
      <c r="BN602" s="1498">
        <f t="shared" si="6"/>
        <v>0</v>
      </c>
      <c r="BO602" s="1499"/>
      <c r="BP602" s="1499"/>
      <c r="BQ602" s="1499"/>
      <c r="BR602" s="1500"/>
      <c r="BS602" s="1502">
        <f t="shared" si="7"/>
        <v>62</v>
      </c>
      <c r="BT602" s="1502"/>
      <c r="BU602" s="1502"/>
      <c r="BV602" s="1502"/>
      <c r="BW602" s="1502"/>
      <c r="BX602" s="1502">
        <f t="shared" si="8"/>
        <v>0</v>
      </c>
      <c r="BY602" s="1502"/>
      <c r="BZ602" s="1502"/>
      <c r="CA602" s="1502"/>
      <c r="CB602" s="1502"/>
      <c r="CC602" s="1502">
        <f t="shared" si="9"/>
        <v>0</v>
      </c>
      <c r="CD602" s="1502"/>
      <c r="CE602" s="1502"/>
      <c r="CF602" s="1502"/>
      <c r="CG602" s="1502"/>
      <c r="CH602" s="1502">
        <f t="shared" si="10"/>
        <v>0</v>
      </c>
      <c r="CI602" s="1502"/>
      <c r="CJ602" s="1502"/>
      <c r="CK602" s="1502"/>
      <c r="CL602" s="1502"/>
      <c r="CM602" s="1502">
        <f t="shared" si="11"/>
        <v>0</v>
      </c>
      <c r="CN602" s="1502"/>
      <c r="CO602" s="1502"/>
      <c r="CP602" s="1502"/>
      <c r="CQ602" s="1502"/>
      <c r="CR602" s="279"/>
      <c r="CS602" s="1503">
        <f t="shared" si="12"/>
        <v>0</v>
      </c>
      <c r="CT602" s="1503"/>
      <c r="CU602" s="1503"/>
      <c r="CV602" s="1503"/>
      <c r="CW602" s="1503"/>
      <c r="CX602" s="1503">
        <f t="shared" si="13"/>
        <v>62</v>
      </c>
      <c r="CY602" s="1503"/>
      <c r="CZ602" s="1503"/>
      <c r="DA602" s="1503"/>
      <c r="DB602" s="1503"/>
      <c r="DC602" s="1503">
        <f t="shared" si="14"/>
        <v>0</v>
      </c>
      <c r="DD602" s="1503"/>
      <c r="DE602" s="1503"/>
      <c r="DF602" s="1503"/>
      <c r="DG602" s="1503"/>
      <c r="DH602" s="1503">
        <f t="shared" si="15"/>
        <v>0</v>
      </c>
      <c r="DI602" s="1503"/>
      <c r="DJ602" s="1503"/>
      <c r="DK602" s="1503"/>
      <c r="DL602" s="1503"/>
      <c r="DM602" s="1503">
        <f t="shared" si="16"/>
        <v>0</v>
      </c>
      <c r="DN602" s="1503"/>
      <c r="DO602" s="1503"/>
      <c r="DP602" s="1503"/>
      <c r="DQ602" s="1503"/>
      <c r="DR602" s="1503">
        <f t="shared" si="17"/>
        <v>0</v>
      </c>
      <c r="DS602" s="1503"/>
      <c r="DT602" s="1503"/>
      <c r="DU602" s="1503"/>
      <c r="DV602" s="1503"/>
      <c r="DX602" s="1491" t="str">
        <f t="shared" si="18"/>
        <v/>
      </c>
      <c r="DY602" s="1492"/>
      <c r="DZ602" s="1492"/>
      <c r="EA602" s="1492"/>
      <c r="EB602" s="1493"/>
      <c r="EC602" s="1491">
        <f t="shared" si="19"/>
        <v>665.19999999999993</v>
      </c>
      <c r="ED602" s="1492"/>
      <c r="EE602" s="1492"/>
      <c r="EF602" s="1492"/>
      <c r="EG602" s="1493"/>
      <c r="EH602" s="1491" t="str">
        <f t="shared" si="20"/>
        <v/>
      </c>
      <c r="EI602" s="1492"/>
      <c r="EJ602" s="1492"/>
      <c r="EK602" s="1492"/>
      <c r="EL602" s="1493"/>
      <c r="EM602" s="1491" t="str">
        <f t="shared" si="21"/>
        <v/>
      </c>
      <c r="EN602" s="1492"/>
      <c r="EO602" s="1492"/>
      <c r="EP602" s="1492"/>
      <c r="EQ602" s="1493"/>
      <c r="ER602" s="1491" t="str">
        <f t="shared" si="22"/>
        <v/>
      </c>
      <c r="ES602" s="1492"/>
      <c r="ET602" s="1492"/>
      <c r="EU602" s="1492"/>
      <c r="EV602" s="1493"/>
      <c r="EW602" s="1491" t="str">
        <f t="shared" si="23"/>
        <v/>
      </c>
      <c r="EX602" s="1492"/>
      <c r="EY602" s="1492"/>
      <c r="EZ602" s="1492"/>
      <c r="FA602" s="1493"/>
    </row>
    <row r="603" spans="1:157" ht="12.95" customHeight="1">
      <c r="A603" s="20"/>
      <c r="B603" t="s">
        <v>974</v>
      </c>
      <c r="G603" s="1434"/>
      <c r="H603" s="1434"/>
      <c r="I603" s="1434"/>
      <c r="J603" s="1434"/>
      <c r="K603" s="1434"/>
      <c r="L603" s="1434"/>
      <c r="M603" s="1434"/>
      <c r="N603" s="1434"/>
      <c r="O603" s="1434"/>
      <c r="P603" s="1434"/>
      <c r="Q603" s="1434"/>
      <c r="R603" s="1434"/>
      <c r="T603" s="20"/>
      <c r="U603" t="s">
        <v>974</v>
      </c>
      <c r="Z603" s="1450"/>
      <c r="AA603" s="1450"/>
      <c r="AB603" s="1450"/>
      <c r="AC603" s="1450"/>
      <c r="AD603" s="1450"/>
      <c r="AE603" s="1450"/>
      <c r="AF603" s="1450"/>
      <c r="AG603" s="1450"/>
      <c r="AH603" s="1450"/>
      <c r="AI603" s="1450"/>
      <c r="AJ603" s="1450"/>
      <c r="AK603" s="1450"/>
      <c r="AZ603" s="3"/>
      <c r="BA603" s="3"/>
      <c r="BB603" s="3"/>
      <c r="BC603" s="3"/>
      <c r="BD603" s="3"/>
      <c r="BE603" s="1491">
        <f t="shared" si="2"/>
        <v>1</v>
      </c>
      <c r="BF603" s="1493"/>
      <c r="BG603" s="1491">
        <f t="shared" si="3"/>
        <v>34</v>
      </c>
      <c r="BH603" s="1493"/>
      <c r="BI603" s="1491">
        <f t="shared" si="4"/>
        <v>0</v>
      </c>
      <c r="BJ603" s="1493"/>
      <c r="BK603" s="1491">
        <f t="shared" si="5"/>
        <v>0</v>
      </c>
      <c r="BL603" s="1493"/>
      <c r="BM603" s="3"/>
      <c r="BN603" s="1498">
        <f t="shared" si="6"/>
        <v>0</v>
      </c>
      <c r="BO603" s="1499"/>
      <c r="BP603" s="1499"/>
      <c r="BQ603" s="1499"/>
      <c r="BR603" s="1500"/>
      <c r="BS603" s="1502">
        <f t="shared" si="7"/>
        <v>34</v>
      </c>
      <c r="BT603" s="1502"/>
      <c r="BU603" s="1502"/>
      <c r="BV603" s="1502"/>
      <c r="BW603" s="1502"/>
      <c r="BX603" s="1502">
        <f t="shared" si="8"/>
        <v>0</v>
      </c>
      <c r="BY603" s="1502"/>
      <c r="BZ603" s="1502"/>
      <c r="CA603" s="1502"/>
      <c r="CB603" s="1502"/>
      <c r="CC603" s="1502">
        <f t="shared" si="9"/>
        <v>0</v>
      </c>
      <c r="CD603" s="1502"/>
      <c r="CE603" s="1502"/>
      <c r="CF603" s="1502"/>
      <c r="CG603" s="1502"/>
      <c r="CH603" s="1502">
        <f t="shared" si="10"/>
        <v>0</v>
      </c>
      <c r="CI603" s="1502"/>
      <c r="CJ603" s="1502"/>
      <c r="CK603" s="1502"/>
      <c r="CL603" s="1502"/>
      <c r="CM603" s="1502">
        <f t="shared" si="11"/>
        <v>0</v>
      </c>
      <c r="CN603" s="1502"/>
      <c r="CO603" s="1502"/>
      <c r="CP603" s="1502"/>
      <c r="CQ603" s="1502"/>
      <c r="CR603" s="279"/>
      <c r="CS603" s="1503">
        <f t="shared" si="12"/>
        <v>0</v>
      </c>
      <c r="CT603" s="1503"/>
      <c r="CU603" s="1503"/>
      <c r="CV603" s="1503"/>
      <c r="CW603" s="1503"/>
      <c r="CX603" s="1503">
        <f t="shared" si="13"/>
        <v>0</v>
      </c>
      <c r="CY603" s="1503"/>
      <c r="CZ603" s="1503"/>
      <c r="DA603" s="1503"/>
      <c r="DB603" s="1503"/>
      <c r="DC603" s="1503">
        <f t="shared" si="14"/>
        <v>0</v>
      </c>
      <c r="DD603" s="1503"/>
      <c r="DE603" s="1503"/>
      <c r="DF603" s="1503"/>
      <c r="DG603" s="1503"/>
      <c r="DH603" s="1503">
        <f t="shared" si="15"/>
        <v>0</v>
      </c>
      <c r="DI603" s="1503"/>
      <c r="DJ603" s="1503"/>
      <c r="DK603" s="1503"/>
      <c r="DL603" s="1503"/>
      <c r="DM603" s="1503">
        <f t="shared" si="16"/>
        <v>0</v>
      </c>
      <c r="DN603" s="1503"/>
      <c r="DO603" s="1503"/>
      <c r="DP603" s="1503"/>
      <c r="DQ603" s="1503"/>
      <c r="DR603" s="1503">
        <f t="shared" si="17"/>
        <v>0</v>
      </c>
      <c r="DS603" s="1503"/>
      <c r="DT603" s="1503"/>
      <c r="DU603" s="1503"/>
      <c r="DV603" s="1503"/>
      <c r="DX603" s="1491" t="str">
        <f t="shared" si="18"/>
        <v/>
      </c>
      <c r="DY603" s="1492"/>
      <c r="DZ603" s="1492"/>
      <c r="EA603" s="1492"/>
      <c r="EB603" s="1493"/>
      <c r="EC603" s="1491">
        <f t="shared" si="19"/>
        <v>1138</v>
      </c>
      <c r="ED603" s="1492"/>
      <c r="EE603" s="1492"/>
      <c r="EF603" s="1492"/>
      <c r="EG603" s="1493"/>
      <c r="EH603" s="1491" t="str">
        <f t="shared" si="20"/>
        <v/>
      </c>
      <c r="EI603" s="1492"/>
      <c r="EJ603" s="1492"/>
      <c r="EK603" s="1492"/>
      <c r="EL603" s="1493"/>
      <c r="EM603" s="1491" t="str">
        <f t="shared" si="21"/>
        <v/>
      </c>
      <c r="EN603" s="1492"/>
      <c r="EO603" s="1492"/>
      <c r="EP603" s="1492"/>
      <c r="EQ603" s="1493"/>
      <c r="ER603" s="1491" t="str">
        <f t="shared" si="22"/>
        <v/>
      </c>
      <c r="ES603" s="1492"/>
      <c r="ET603" s="1492"/>
      <c r="EU603" s="1492"/>
      <c r="EV603" s="1493"/>
      <c r="EW603" s="1491" t="str">
        <f t="shared" si="23"/>
        <v/>
      </c>
      <c r="EX603" s="1492"/>
      <c r="EY603" s="1492"/>
      <c r="EZ603" s="1492"/>
      <c r="FA603" s="1493"/>
    </row>
    <row r="604" spans="1:157" ht="12.95" customHeight="1">
      <c r="A604" s="20"/>
      <c r="B604" t="s">
        <v>1482</v>
      </c>
      <c r="G604" s="1434"/>
      <c r="H604" s="1434"/>
      <c r="I604" s="1434"/>
      <c r="J604" s="1434"/>
      <c r="K604" s="1434"/>
      <c r="L604" s="1434"/>
      <c r="M604" s="1434"/>
      <c r="N604" s="1434"/>
      <c r="O604" s="1434"/>
      <c r="P604" s="1434"/>
      <c r="Q604" s="1434"/>
      <c r="R604" s="1434"/>
      <c r="T604" s="20"/>
      <c r="U604" t="s">
        <v>1482</v>
      </c>
      <c r="Z604" s="1450"/>
      <c r="AA604" s="1450"/>
      <c r="AB604" s="1450"/>
      <c r="AC604" s="1450"/>
      <c r="AD604" s="1450"/>
      <c r="AE604" s="1450"/>
      <c r="AF604" s="1450"/>
      <c r="AG604" s="1450"/>
      <c r="AH604" s="1450"/>
      <c r="AI604" s="1450"/>
      <c r="AJ604" s="1450"/>
      <c r="AK604" s="1450"/>
      <c r="AZ604" s="3"/>
      <c r="BA604" s="3"/>
      <c r="BB604" s="3"/>
      <c r="BC604" s="3"/>
      <c r="BD604" s="3"/>
      <c r="BE604" s="1491">
        <f t="shared" si="2"/>
        <v>0</v>
      </c>
      <c r="BF604" s="1493"/>
      <c r="BG604" s="1491">
        <f t="shared" si="3"/>
        <v>0</v>
      </c>
      <c r="BH604" s="1493"/>
      <c r="BI604" s="1491">
        <f t="shared" si="4"/>
        <v>0</v>
      </c>
      <c r="BJ604" s="1493"/>
      <c r="BK604" s="1491">
        <f t="shared" si="5"/>
        <v>0</v>
      </c>
      <c r="BL604" s="1493"/>
      <c r="BM604" s="3"/>
      <c r="BN604" s="1498">
        <f t="shared" si="6"/>
        <v>0</v>
      </c>
      <c r="BO604" s="1499"/>
      <c r="BP604" s="1499"/>
      <c r="BQ604" s="1499"/>
      <c r="BR604" s="1500"/>
      <c r="BS604" s="1502">
        <f t="shared" si="7"/>
        <v>8</v>
      </c>
      <c r="BT604" s="1502"/>
      <c r="BU604" s="1502"/>
      <c r="BV604" s="1502"/>
      <c r="BW604" s="1502"/>
      <c r="BX604" s="1502">
        <f t="shared" si="8"/>
        <v>0</v>
      </c>
      <c r="BY604" s="1502"/>
      <c r="BZ604" s="1502"/>
      <c r="CA604" s="1502"/>
      <c r="CB604" s="1502"/>
      <c r="CC604" s="1502">
        <f t="shared" si="9"/>
        <v>0</v>
      </c>
      <c r="CD604" s="1502"/>
      <c r="CE604" s="1502"/>
      <c r="CF604" s="1502"/>
      <c r="CG604" s="1502"/>
      <c r="CH604" s="1502">
        <f t="shared" si="10"/>
        <v>0</v>
      </c>
      <c r="CI604" s="1502"/>
      <c r="CJ604" s="1502"/>
      <c r="CK604" s="1502"/>
      <c r="CL604" s="1502"/>
      <c r="CM604" s="1502">
        <f t="shared" si="11"/>
        <v>0</v>
      </c>
      <c r="CN604" s="1502"/>
      <c r="CO604" s="1502"/>
      <c r="CP604" s="1502"/>
      <c r="CQ604" s="1502"/>
      <c r="CR604" s="279"/>
      <c r="CS604" s="1503">
        <f t="shared" si="12"/>
        <v>0</v>
      </c>
      <c r="CT604" s="1503"/>
      <c r="CU604" s="1503"/>
      <c r="CV604" s="1503"/>
      <c r="CW604" s="1503"/>
      <c r="CX604" s="1503">
        <f t="shared" si="13"/>
        <v>0</v>
      </c>
      <c r="CY604" s="1503"/>
      <c r="CZ604" s="1503"/>
      <c r="DA604" s="1503"/>
      <c r="DB604" s="1503"/>
      <c r="DC604" s="1503">
        <f t="shared" si="14"/>
        <v>0</v>
      </c>
      <c r="DD604" s="1503"/>
      <c r="DE604" s="1503"/>
      <c r="DF604" s="1503"/>
      <c r="DG604" s="1503"/>
      <c r="DH604" s="1503">
        <f t="shared" si="15"/>
        <v>0</v>
      </c>
      <c r="DI604" s="1503"/>
      <c r="DJ604" s="1503"/>
      <c r="DK604" s="1503"/>
      <c r="DL604" s="1503"/>
      <c r="DM604" s="1503">
        <f t="shared" si="16"/>
        <v>0</v>
      </c>
      <c r="DN604" s="1503"/>
      <c r="DO604" s="1503"/>
      <c r="DP604" s="1503"/>
      <c r="DQ604" s="1503"/>
      <c r="DR604" s="1503">
        <f t="shared" si="17"/>
        <v>0</v>
      </c>
      <c r="DS604" s="1503"/>
      <c r="DT604" s="1503"/>
      <c r="DU604" s="1503"/>
      <c r="DV604" s="1503"/>
      <c r="DX604" s="1491" t="str">
        <f t="shared" si="18"/>
        <v/>
      </c>
      <c r="DY604" s="1492"/>
      <c r="DZ604" s="1492"/>
      <c r="EA604" s="1492"/>
      <c r="EB604" s="1493"/>
      <c r="EC604" s="1491">
        <f t="shared" si="19"/>
        <v>1610.8</v>
      </c>
      <c r="ED604" s="1492"/>
      <c r="EE604" s="1492"/>
      <c r="EF604" s="1492"/>
      <c r="EG604" s="1493"/>
      <c r="EH604" s="1491" t="str">
        <f t="shared" si="20"/>
        <v/>
      </c>
      <c r="EI604" s="1492"/>
      <c r="EJ604" s="1492"/>
      <c r="EK604" s="1492"/>
      <c r="EL604" s="1493"/>
      <c r="EM604" s="1491" t="str">
        <f t="shared" si="21"/>
        <v/>
      </c>
      <c r="EN604" s="1492"/>
      <c r="EO604" s="1492"/>
      <c r="EP604" s="1492"/>
      <c r="EQ604" s="1493"/>
      <c r="ER604" s="1491" t="str">
        <f t="shared" si="22"/>
        <v/>
      </c>
      <c r="ES604" s="1492"/>
      <c r="ET604" s="1492"/>
      <c r="EU604" s="1492"/>
      <c r="EV604" s="1493"/>
      <c r="EW604" s="1491" t="str">
        <f t="shared" si="23"/>
        <v/>
      </c>
      <c r="EX604" s="1492"/>
      <c r="EY604" s="1492"/>
      <c r="EZ604" s="1492"/>
      <c r="FA604" s="1493"/>
    </row>
    <row r="605" spans="1:157" s="4" customFormat="1" ht="12.95" customHeight="1">
      <c r="A605" s="20"/>
      <c r="B605" t="s">
        <v>878</v>
      </c>
      <c r="C605"/>
      <c r="D605"/>
      <c r="E605"/>
      <c r="F605"/>
      <c r="G605" s="1403"/>
      <c r="H605" s="1403"/>
      <c r="I605" s="1403"/>
      <c r="J605" s="1403"/>
      <c r="K605" s="1403"/>
      <c r="L605" s="1403"/>
      <c r="M605"/>
      <c r="N605"/>
      <c r="O605" s="949" t="s">
        <v>1112</v>
      </c>
      <c r="P605" s="1368"/>
      <c r="Q605" s="1368"/>
      <c r="R605" s="1368"/>
      <c r="S605"/>
      <c r="T605" s="20"/>
      <c r="U605" t="s">
        <v>878</v>
      </c>
      <c r="V605"/>
      <c r="W605"/>
      <c r="X605"/>
      <c r="Y605"/>
      <c r="Z605" s="1403"/>
      <c r="AA605" s="1403"/>
      <c r="AB605" s="1403"/>
      <c r="AC605" s="1403"/>
      <c r="AD605" s="1403"/>
      <c r="AE605" s="1403"/>
      <c r="AF605"/>
      <c r="AG605"/>
      <c r="AH605" s="949" t="s">
        <v>1112</v>
      </c>
      <c r="AI605" s="1368"/>
      <c r="AJ605" s="1368"/>
      <c r="AK605" s="1368"/>
      <c r="AL605"/>
      <c r="AM605"/>
      <c r="AN605"/>
      <c r="AO605"/>
      <c r="AP605"/>
      <c r="AQ605"/>
      <c r="AR605"/>
      <c r="AS605"/>
      <c r="AT605"/>
      <c r="AU605"/>
      <c r="AV605"/>
      <c r="AW605"/>
      <c r="AX605"/>
      <c r="AY605"/>
      <c r="AZ605" s="3"/>
      <c r="BA605" s="3"/>
      <c r="BB605" s="3"/>
      <c r="BC605" s="3"/>
      <c r="BD605" s="3"/>
      <c r="BE605" s="1491">
        <f t="shared" si="2"/>
        <v>0</v>
      </c>
      <c r="BF605" s="1493"/>
      <c r="BG605" s="1491">
        <f t="shared" si="3"/>
        <v>0</v>
      </c>
      <c r="BH605" s="1493"/>
      <c r="BI605" s="1491">
        <f t="shared" si="4"/>
        <v>0</v>
      </c>
      <c r="BJ605" s="1493"/>
      <c r="BK605" s="1491">
        <f t="shared" si="5"/>
        <v>0</v>
      </c>
      <c r="BL605" s="1493"/>
      <c r="BM605" s="3"/>
      <c r="BN605" s="1498">
        <f t="shared" si="6"/>
        <v>0</v>
      </c>
      <c r="BO605" s="1499"/>
      <c r="BP605" s="1499"/>
      <c r="BQ605" s="1499"/>
      <c r="BR605" s="1500"/>
      <c r="BS605" s="1502">
        <f t="shared" si="7"/>
        <v>33</v>
      </c>
      <c r="BT605" s="1502"/>
      <c r="BU605" s="1502"/>
      <c r="BV605" s="1502"/>
      <c r="BW605" s="1502"/>
      <c r="BX605" s="1502">
        <f t="shared" si="8"/>
        <v>0</v>
      </c>
      <c r="BY605" s="1502"/>
      <c r="BZ605" s="1502"/>
      <c r="CA605" s="1502"/>
      <c r="CB605" s="1502"/>
      <c r="CC605" s="1502">
        <f t="shared" si="9"/>
        <v>0</v>
      </c>
      <c r="CD605" s="1502"/>
      <c r="CE605" s="1502"/>
      <c r="CF605" s="1502"/>
      <c r="CG605" s="1502"/>
      <c r="CH605" s="1502">
        <f t="shared" si="10"/>
        <v>0</v>
      </c>
      <c r="CI605" s="1502"/>
      <c r="CJ605" s="1502"/>
      <c r="CK605" s="1502"/>
      <c r="CL605" s="1502"/>
      <c r="CM605" s="1502">
        <f t="shared" si="11"/>
        <v>0</v>
      </c>
      <c r="CN605" s="1502"/>
      <c r="CO605" s="1502"/>
      <c r="CP605" s="1502"/>
      <c r="CQ605" s="1502"/>
      <c r="CR605" s="279"/>
      <c r="CS605" s="1503">
        <f t="shared" si="12"/>
        <v>0</v>
      </c>
      <c r="CT605" s="1503"/>
      <c r="CU605" s="1503"/>
      <c r="CV605" s="1503"/>
      <c r="CW605" s="1503"/>
      <c r="CX605" s="1503">
        <f t="shared" si="13"/>
        <v>0</v>
      </c>
      <c r="CY605" s="1503"/>
      <c r="CZ605" s="1503"/>
      <c r="DA605" s="1503"/>
      <c r="DB605" s="1503"/>
      <c r="DC605" s="1503">
        <f t="shared" si="14"/>
        <v>0</v>
      </c>
      <c r="DD605" s="1503"/>
      <c r="DE605" s="1503"/>
      <c r="DF605" s="1503"/>
      <c r="DG605" s="1503"/>
      <c r="DH605" s="1503">
        <f t="shared" si="15"/>
        <v>0</v>
      </c>
      <c r="DI605" s="1503"/>
      <c r="DJ605" s="1503"/>
      <c r="DK605" s="1503"/>
      <c r="DL605" s="1503"/>
      <c r="DM605" s="1503">
        <f t="shared" si="16"/>
        <v>0</v>
      </c>
      <c r="DN605" s="1503"/>
      <c r="DO605" s="1503"/>
      <c r="DP605" s="1503"/>
      <c r="DQ605" s="1503"/>
      <c r="DR605" s="1503">
        <f t="shared" si="17"/>
        <v>0</v>
      </c>
      <c r="DS605" s="1503"/>
      <c r="DT605" s="1503"/>
      <c r="DU605" s="1503"/>
      <c r="DV605" s="1503"/>
      <c r="DW605" s="3"/>
      <c r="DX605" s="1491" t="str">
        <f t="shared" si="18"/>
        <v/>
      </c>
      <c r="DY605" s="1492"/>
      <c r="DZ605" s="1492"/>
      <c r="EA605" s="1492"/>
      <c r="EB605" s="1493"/>
      <c r="EC605" s="1491">
        <f t="shared" si="19"/>
        <v>1847.2</v>
      </c>
      <c r="ED605" s="1492"/>
      <c r="EE605" s="1492"/>
      <c r="EF605" s="1492"/>
      <c r="EG605" s="1493"/>
      <c r="EH605" s="1491" t="str">
        <f t="shared" si="20"/>
        <v/>
      </c>
      <c r="EI605" s="1492"/>
      <c r="EJ605" s="1492"/>
      <c r="EK605" s="1492"/>
      <c r="EL605" s="1493"/>
      <c r="EM605" s="1491" t="str">
        <f t="shared" si="21"/>
        <v/>
      </c>
      <c r="EN605" s="1492"/>
      <c r="EO605" s="1492"/>
      <c r="EP605" s="1492"/>
      <c r="EQ605" s="1493"/>
      <c r="ER605" s="1491" t="str">
        <f t="shared" si="22"/>
        <v/>
      </c>
      <c r="ES605" s="1492"/>
      <c r="ET605" s="1492"/>
      <c r="EU605" s="1492"/>
      <c r="EV605" s="1493"/>
      <c r="EW605" s="1491" t="str">
        <f t="shared" si="23"/>
        <v/>
      </c>
      <c r="EX605" s="1492"/>
      <c r="EY605" s="1492"/>
      <c r="EZ605" s="1492"/>
      <c r="FA605" s="1493"/>
    </row>
    <row r="606" spans="1:157" s="4" customFormat="1" ht="12.95" customHeight="1">
      <c r="A606" s="20"/>
      <c r="B606" t="s">
        <v>1485</v>
      </c>
      <c r="C606"/>
      <c r="D606"/>
      <c r="E606"/>
      <c r="F606"/>
      <c r="G606"/>
      <c r="H606" s="1434"/>
      <c r="I606" s="1434"/>
      <c r="J606" s="1434"/>
      <c r="K606" s="1434"/>
      <c r="L606" s="1434"/>
      <c r="M606" s="1434"/>
      <c r="N606" s="1434"/>
      <c r="O606" s="1434"/>
      <c r="P606" s="1434"/>
      <c r="Q606" s="1434"/>
      <c r="R606" s="1434"/>
      <c r="S606"/>
      <c r="T606" s="20"/>
      <c r="U606" t="s">
        <v>1485</v>
      </c>
      <c r="V606"/>
      <c r="W606"/>
      <c r="X606"/>
      <c r="Y606"/>
      <c r="Z606"/>
      <c r="AA606" s="1434"/>
      <c r="AB606" s="1434"/>
      <c r="AC606" s="1434"/>
      <c r="AD606" s="1434"/>
      <c r="AE606" s="1434"/>
      <c r="AF606" s="1434"/>
      <c r="AG606" s="1434"/>
      <c r="AH606" s="1434"/>
      <c r="AI606" s="1434"/>
      <c r="AJ606" s="1434"/>
      <c r="AK606" s="1434"/>
      <c r="AL606"/>
      <c r="AM606"/>
      <c r="AN606"/>
      <c r="AO606"/>
      <c r="AP606"/>
      <c r="AQ606"/>
      <c r="AR606"/>
      <c r="AS606"/>
      <c r="AT606"/>
      <c r="AU606"/>
      <c r="AV606"/>
      <c r="AW606"/>
      <c r="AX606"/>
      <c r="AY606"/>
      <c r="AZ606" s="3"/>
      <c r="BA606" s="3"/>
      <c r="BB606" s="3"/>
      <c r="BC606" s="3"/>
      <c r="BD606" s="3"/>
      <c r="BE606" s="1491">
        <f t="shared" si="2"/>
        <v>0</v>
      </c>
      <c r="BF606" s="1493"/>
      <c r="BG606" s="1491">
        <f t="shared" si="3"/>
        <v>0</v>
      </c>
      <c r="BH606" s="1493"/>
      <c r="BI606" s="1491">
        <f t="shared" si="4"/>
        <v>0</v>
      </c>
      <c r="BJ606" s="1493"/>
      <c r="BK606" s="1491">
        <f t="shared" si="5"/>
        <v>0</v>
      </c>
      <c r="BL606" s="1493"/>
      <c r="BM606" s="3"/>
      <c r="BN606" s="1498">
        <f t="shared" si="6"/>
        <v>0</v>
      </c>
      <c r="BO606" s="1499"/>
      <c r="BP606" s="1499"/>
      <c r="BQ606" s="1499"/>
      <c r="BR606" s="1500"/>
      <c r="BS606" s="1502">
        <f t="shared" si="7"/>
        <v>0</v>
      </c>
      <c r="BT606" s="1502"/>
      <c r="BU606" s="1502"/>
      <c r="BV606" s="1502"/>
      <c r="BW606" s="1502"/>
      <c r="BX606" s="1502">
        <f t="shared" si="8"/>
        <v>0</v>
      </c>
      <c r="BY606" s="1502"/>
      <c r="BZ606" s="1502"/>
      <c r="CA606" s="1502"/>
      <c r="CB606" s="1502"/>
      <c r="CC606" s="1502">
        <f t="shared" si="9"/>
        <v>0</v>
      </c>
      <c r="CD606" s="1502"/>
      <c r="CE606" s="1502"/>
      <c r="CF606" s="1502"/>
      <c r="CG606" s="1502"/>
      <c r="CH606" s="1502">
        <f t="shared" si="10"/>
        <v>0</v>
      </c>
      <c r="CI606" s="1502"/>
      <c r="CJ606" s="1502"/>
      <c r="CK606" s="1502"/>
      <c r="CL606" s="1502"/>
      <c r="CM606" s="1502">
        <f t="shared" si="11"/>
        <v>0</v>
      </c>
      <c r="CN606" s="1502"/>
      <c r="CO606" s="1502"/>
      <c r="CP606" s="1502"/>
      <c r="CQ606" s="1502"/>
      <c r="CR606" s="279"/>
      <c r="CS606" s="1503">
        <f t="shared" si="12"/>
        <v>0</v>
      </c>
      <c r="CT606" s="1503"/>
      <c r="CU606" s="1503"/>
      <c r="CV606" s="1503"/>
      <c r="CW606" s="1503"/>
      <c r="CX606" s="1503">
        <f t="shared" si="13"/>
        <v>0</v>
      </c>
      <c r="CY606" s="1503"/>
      <c r="CZ606" s="1503"/>
      <c r="DA606" s="1503"/>
      <c r="DB606" s="1503"/>
      <c r="DC606" s="1503">
        <f t="shared" si="14"/>
        <v>0</v>
      </c>
      <c r="DD606" s="1503"/>
      <c r="DE606" s="1503"/>
      <c r="DF606" s="1503"/>
      <c r="DG606" s="1503"/>
      <c r="DH606" s="1503">
        <f t="shared" si="15"/>
        <v>0</v>
      </c>
      <c r="DI606" s="1503"/>
      <c r="DJ606" s="1503"/>
      <c r="DK606" s="1503"/>
      <c r="DL606" s="1503"/>
      <c r="DM606" s="1503">
        <f t="shared" si="16"/>
        <v>0</v>
      </c>
      <c r="DN606" s="1503"/>
      <c r="DO606" s="1503"/>
      <c r="DP606" s="1503"/>
      <c r="DQ606" s="1503"/>
      <c r="DR606" s="1503">
        <f t="shared" si="17"/>
        <v>0</v>
      </c>
      <c r="DS606" s="1503"/>
      <c r="DT606" s="1503"/>
      <c r="DU606" s="1503"/>
      <c r="DV606" s="1503"/>
      <c r="DW606" s="3"/>
      <c r="DX606" s="1491" t="str">
        <f t="shared" si="18"/>
        <v/>
      </c>
      <c r="DY606" s="1492"/>
      <c r="DZ606" s="1492"/>
      <c r="EA606" s="1492"/>
      <c r="EB606" s="1493"/>
      <c r="EC606" s="1491" t="str">
        <f t="shared" si="19"/>
        <v/>
      </c>
      <c r="ED606" s="1492"/>
      <c r="EE606" s="1492"/>
      <c r="EF606" s="1492"/>
      <c r="EG606" s="1493"/>
      <c r="EH606" s="1491" t="str">
        <f t="shared" si="20"/>
        <v/>
      </c>
      <c r="EI606" s="1492"/>
      <c r="EJ606" s="1492"/>
      <c r="EK606" s="1492"/>
      <c r="EL606" s="1493"/>
      <c r="EM606" s="1491" t="str">
        <f t="shared" si="21"/>
        <v/>
      </c>
      <c r="EN606" s="1492"/>
      <c r="EO606" s="1492"/>
      <c r="EP606" s="1492"/>
      <c r="EQ606" s="1493"/>
      <c r="ER606" s="1491" t="str">
        <f t="shared" si="22"/>
        <v/>
      </c>
      <c r="ES606" s="1492"/>
      <c r="ET606" s="1492"/>
      <c r="EU606" s="1492"/>
      <c r="EV606" s="1493"/>
      <c r="EW606" s="1491" t="str">
        <f t="shared" si="23"/>
        <v/>
      </c>
      <c r="EX606" s="1492"/>
      <c r="EY606" s="1492"/>
      <c r="EZ606" s="1492"/>
      <c r="FA606" s="1493"/>
    </row>
    <row r="607" spans="1:157" s="4" customFormat="1" ht="12.95" customHeight="1">
      <c r="A607" s="20"/>
      <c r="B607" t="s">
        <v>1489</v>
      </c>
      <c r="C607"/>
      <c r="D607"/>
      <c r="E607"/>
      <c r="F607"/>
      <c r="G607"/>
      <c r="H607"/>
      <c r="I607"/>
      <c r="J607"/>
      <c r="K607"/>
      <c r="L607"/>
      <c r="M607"/>
      <c r="N607" s="1402" t="s">
        <v>835</v>
      </c>
      <c r="O607" s="1402"/>
      <c r="P607"/>
      <c r="Q607"/>
      <c r="R607"/>
      <c r="S607"/>
      <c r="T607" s="20"/>
      <c r="U607" t="s">
        <v>1489</v>
      </c>
      <c r="V607"/>
      <c r="W607"/>
      <c r="X607"/>
      <c r="Y607"/>
      <c r="Z607"/>
      <c r="AA607"/>
      <c r="AB607"/>
      <c r="AC607"/>
      <c r="AD607"/>
      <c r="AE607"/>
      <c r="AF607"/>
      <c r="AG607" s="1402" t="s">
        <v>835</v>
      </c>
      <c r="AH607" s="1402"/>
      <c r="AI607"/>
      <c r="AJ607"/>
      <c r="AK607"/>
      <c r="AL607"/>
      <c r="AM607"/>
      <c r="AN607"/>
      <c r="AO607"/>
      <c r="AP607"/>
      <c r="AQ607"/>
      <c r="AR607"/>
      <c r="AS607"/>
      <c r="AT607"/>
      <c r="AU607"/>
      <c r="AV607"/>
      <c r="AW607"/>
      <c r="AX607"/>
      <c r="AY607"/>
      <c r="AZ607" s="3"/>
      <c r="BA607" s="3"/>
      <c r="BB607" s="3"/>
      <c r="BC607" s="3"/>
      <c r="BD607" s="3"/>
      <c r="BE607" s="1491">
        <f t="shared" si="2"/>
        <v>0</v>
      </c>
      <c r="BF607" s="1493"/>
      <c r="BG607" s="1491">
        <f t="shared" si="3"/>
        <v>0</v>
      </c>
      <c r="BH607" s="1493"/>
      <c r="BI607" s="1491">
        <f t="shared" si="4"/>
        <v>0</v>
      </c>
      <c r="BJ607" s="1493"/>
      <c r="BK607" s="1491">
        <f t="shared" si="5"/>
        <v>0</v>
      </c>
      <c r="BL607" s="1493"/>
      <c r="BM607" s="3"/>
      <c r="BN607" s="1498">
        <f t="shared" si="6"/>
        <v>0</v>
      </c>
      <c r="BO607" s="1499"/>
      <c r="BP607" s="1499"/>
      <c r="BQ607" s="1499"/>
      <c r="BR607" s="1500"/>
      <c r="BS607" s="1502">
        <f t="shared" si="7"/>
        <v>0</v>
      </c>
      <c r="BT607" s="1502"/>
      <c r="BU607" s="1502"/>
      <c r="BV607" s="1502"/>
      <c r="BW607" s="1502"/>
      <c r="BX607" s="1502">
        <f t="shared" si="8"/>
        <v>0</v>
      </c>
      <c r="BY607" s="1502"/>
      <c r="BZ607" s="1502"/>
      <c r="CA607" s="1502"/>
      <c r="CB607" s="1502"/>
      <c r="CC607" s="1502">
        <f t="shared" si="9"/>
        <v>0</v>
      </c>
      <c r="CD607" s="1502"/>
      <c r="CE607" s="1502"/>
      <c r="CF607" s="1502"/>
      <c r="CG607" s="1502"/>
      <c r="CH607" s="1502">
        <f t="shared" si="10"/>
        <v>0</v>
      </c>
      <c r="CI607" s="1502"/>
      <c r="CJ607" s="1502"/>
      <c r="CK607" s="1502"/>
      <c r="CL607" s="1502"/>
      <c r="CM607" s="1502">
        <f t="shared" si="11"/>
        <v>0</v>
      </c>
      <c r="CN607" s="1502"/>
      <c r="CO607" s="1502"/>
      <c r="CP607" s="1502"/>
      <c r="CQ607" s="1502"/>
      <c r="CR607" s="279"/>
      <c r="CS607" s="1503">
        <f t="shared" si="12"/>
        <v>0</v>
      </c>
      <c r="CT607" s="1503"/>
      <c r="CU607" s="1503"/>
      <c r="CV607" s="1503"/>
      <c r="CW607" s="1503"/>
      <c r="CX607" s="1503">
        <f t="shared" si="13"/>
        <v>0</v>
      </c>
      <c r="CY607" s="1503"/>
      <c r="CZ607" s="1503"/>
      <c r="DA607" s="1503"/>
      <c r="DB607" s="1503"/>
      <c r="DC607" s="1503">
        <f t="shared" si="14"/>
        <v>0</v>
      </c>
      <c r="DD607" s="1503"/>
      <c r="DE607" s="1503"/>
      <c r="DF607" s="1503"/>
      <c r="DG607" s="1503"/>
      <c r="DH607" s="1503">
        <f t="shared" si="15"/>
        <v>0</v>
      </c>
      <c r="DI607" s="1503"/>
      <c r="DJ607" s="1503"/>
      <c r="DK607" s="1503"/>
      <c r="DL607" s="1503"/>
      <c r="DM607" s="1503">
        <f t="shared" si="16"/>
        <v>0</v>
      </c>
      <c r="DN607" s="1503"/>
      <c r="DO607" s="1503"/>
      <c r="DP607" s="1503"/>
      <c r="DQ607" s="1503"/>
      <c r="DR607" s="1503">
        <f t="shared" si="17"/>
        <v>0</v>
      </c>
      <c r="DS607" s="1503"/>
      <c r="DT607" s="1503"/>
      <c r="DU607" s="1503"/>
      <c r="DV607" s="1503"/>
      <c r="DW607" s="3"/>
      <c r="DX607" s="1491" t="str">
        <f t="shared" si="18"/>
        <v/>
      </c>
      <c r="DY607" s="1492"/>
      <c r="DZ607" s="1492"/>
      <c r="EA607" s="1492"/>
      <c r="EB607" s="1493"/>
      <c r="EC607" s="1491" t="str">
        <f t="shared" si="19"/>
        <v/>
      </c>
      <c r="ED607" s="1492"/>
      <c r="EE607" s="1492"/>
      <c r="EF607" s="1492"/>
      <c r="EG607" s="1493"/>
      <c r="EH607" s="1491" t="str">
        <f t="shared" si="20"/>
        <v/>
      </c>
      <c r="EI607" s="1492"/>
      <c r="EJ607" s="1492"/>
      <c r="EK607" s="1492"/>
      <c r="EL607" s="1493"/>
      <c r="EM607" s="1491" t="str">
        <f t="shared" si="21"/>
        <v/>
      </c>
      <c r="EN607" s="1492"/>
      <c r="EO607" s="1492"/>
      <c r="EP607" s="1492"/>
      <c r="EQ607" s="1493"/>
      <c r="ER607" s="1491" t="str">
        <f t="shared" si="22"/>
        <v/>
      </c>
      <c r="ES607" s="1492"/>
      <c r="ET607" s="1492"/>
      <c r="EU607" s="1492"/>
      <c r="EV607" s="1493"/>
      <c r="EW607" s="1491" t="str">
        <f t="shared" si="23"/>
        <v/>
      </c>
      <c r="EX607" s="1492"/>
      <c r="EY607" s="1492"/>
      <c r="EZ607" s="1492"/>
      <c r="FA607" s="1493"/>
    </row>
    <row r="608" spans="1:157" ht="12.95" customHeight="1">
      <c r="A608" s="20"/>
      <c r="T608" s="20"/>
      <c r="AZ608" s="3"/>
      <c r="BA608" s="3"/>
      <c r="BB608" s="3"/>
      <c r="BC608" s="3"/>
      <c r="BD608" s="3"/>
      <c r="BE608" s="1491">
        <f t="shared" si="2"/>
        <v>0</v>
      </c>
      <c r="BF608" s="1493"/>
      <c r="BG608" s="1491">
        <f t="shared" si="3"/>
        <v>0</v>
      </c>
      <c r="BH608" s="1493"/>
      <c r="BI608" s="1491">
        <f t="shared" si="4"/>
        <v>0</v>
      </c>
      <c r="BJ608" s="1493"/>
      <c r="BK608" s="1491">
        <f t="shared" si="5"/>
        <v>0</v>
      </c>
      <c r="BL608" s="1493"/>
      <c r="BM608" s="3"/>
      <c r="BN608" s="1498">
        <f t="shared" si="6"/>
        <v>0</v>
      </c>
      <c r="BO608" s="1499"/>
      <c r="BP608" s="1499"/>
      <c r="BQ608" s="1499"/>
      <c r="BR608" s="1500"/>
      <c r="BS608" s="1502">
        <f t="shared" si="7"/>
        <v>0</v>
      </c>
      <c r="BT608" s="1502"/>
      <c r="BU608" s="1502"/>
      <c r="BV608" s="1502"/>
      <c r="BW608" s="1502"/>
      <c r="BX608" s="1502">
        <f t="shared" si="8"/>
        <v>0</v>
      </c>
      <c r="BY608" s="1502"/>
      <c r="BZ608" s="1502"/>
      <c r="CA608" s="1502"/>
      <c r="CB608" s="1502"/>
      <c r="CC608" s="1502">
        <f t="shared" si="9"/>
        <v>0</v>
      </c>
      <c r="CD608" s="1502"/>
      <c r="CE608" s="1502"/>
      <c r="CF608" s="1502"/>
      <c r="CG608" s="1502"/>
      <c r="CH608" s="1502">
        <f t="shared" si="10"/>
        <v>0</v>
      </c>
      <c r="CI608" s="1502"/>
      <c r="CJ608" s="1502"/>
      <c r="CK608" s="1502"/>
      <c r="CL608" s="1502"/>
      <c r="CM608" s="1502">
        <f t="shared" si="11"/>
        <v>0</v>
      </c>
      <c r="CN608" s="1502"/>
      <c r="CO608" s="1502"/>
      <c r="CP608" s="1502"/>
      <c r="CQ608" s="1502"/>
      <c r="CR608" s="279"/>
      <c r="CS608" s="1503">
        <f t="shared" si="12"/>
        <v>0</v>
      </c>
      <c r="CT608" s="1503"/>
      <c r="CU608" s="1503"/>
      <c r="CV608" s="1503"/>
      <c r="CW608" s="1503"/>
      <c r="CX608" s="1503">
        <f t="shared" si="13"/>
        <v>0</v>
      </c>
      <c r="CY608" s="1503"/>
      <c r="CZ608" s="1503"/>
      <c r="DA608" s="1503"/>
      <c r="DB608" s="1503"/>
      <c r="DC608" s="1503">
        <f t="shared" si="14"/>
        <v>0</v>
      </c>
      <c r="DD608" s="1503"/>
      <c r="DE608" s="1503"/>
      <c r="DF608" s="1503"/>
      <c r="DG608" s="1503"/>
      <c r="DH608" s="1503">
        <f t="shared" si="15"/>
        <v>0</v>
      </c>
      <c r="DI608" s="1503"/>
      <c r="DJ608" s="1503"/>
      <c r="DK608" s="1503"/>
      <c r="DL608" s="1503"/>
      <c r="DM608" s="1503">
        <f t="shared" si="16"/>
        <v>0</v>
      </c>
      <c r="DN608" s="1503"/>
      <c r="DO608" s="1503"/>
      <c r="DP608" s="1503"/>
      <c r="DQ608" s="1503"/>
      <c r="DR608" s="1503">
        <f t="shared" si="17"/>
        <v>0</v>
      </c>
      <c r="DS608" s="1503"/>
      <c r="DT608" s="1503"/>
      <c r="DU608" s="1503"/>
      <c r="DV608" s="1503"/>
      <c r="DX608" s="1491" t="str">
        <f t="shared" si="18"/>
        <v/>
      </c>
      <c r="DY608" s="1492"/>
      <c r="DZ608" s="1492"/>
      <c r="EA608" s="1492"/>
      <c r="EB608" s="1493"/>
      <c r="EC608" s="1491" t="str">
        <f t="shared" si="19"/>
        <v/>
      </c>
      <c r="ED608" s="1492"/>
      <c r="EE608" s="1492"/>
      <c r="EF608" s="1492"/>
      <c r="EG608" s="1493"/>
      <c r="EH608" s="1491" t="str">
        <f t="shared" si="20"/>
        <v/>
      </c>
      <c r="EI608" s="1492"/>
      <c r="EJ608" s="1492"/>
      <c r="EK608" s="1492"/>
      <c r="EL608" s="1493"/>
      <c r="EM608" s="1491" t="str">
        <f t="shared" si="21"/>
        <v/>
      </c>
      <c r="EN608" s="1492"/>
      <c r="EO608" s="1492"/>
      <c r="EP608" s="1492"/>
      <c r="EQ608" s="1493"/>
      <c r="ER608" s="1491" t="str">
        <f t="shared" si="22"/>
        <v/>
      </c>
      <c r="ES608" s="1492"/>
      <c r="ET608" s="1492"/>
      <c r="EU608" s="1492"/>
      <c r="EV608" s="1493"/>
      <c r="EW608" s="1491" t="str">
        <f t="shared" si="23"/>
        <v/>
      </c>
      <c r="EX608" s="1492"/>
      <c r="EY608" s="1492"/>
      <c r="EZ608" s="1492"/>
      <c r="FA608" s="1493"/>
    </row>
    <row r="609" spans="1:157" ht="12.95" customHeight="1">
      <c r="A609" s="48" t="s">
        <v>1476</v>
      </c>
      <c r="B609" t="s">
        <v>1479</v>
      </c>
      <c r="G609" s="1401">
        <f>C564</f>
        <v>0</v>
      </c>
      <c r="H609" s="1401"/>
      <c r="I609" s="1401"/>
      <c r="J609" s="1401"/>
      <c r="K609" s="1401"/>
      <c r="L609" s="1401"/>
      <c r="M609" s="1401"/>
      <c r="N609" s="1401"/>
      <c r="O609" s="1401"/>
      <c r="P609" s="1401"/>
      <c r="Q609" s="1401"/>
      <c r="R609" s="1401"/>
      <c r="T609" s="48" t="s">
        <v>1477</v>
      </c>
      <c r="U609" t="s">
        <v>1479</v>
      </c>
      <c r="Z609" s="1401">
        <f>C565</f>
        <v>0</v>
      </c>
      <c r="AA609" s="1401"/>
      <c r="AB609" s="1401"/>
      <c r="AC609" s="1401"/>
      <c r="AD609" s="1401"/>
      <c r="AE609" s="1401"/>
      <c r="AF609" s="1401"/>
      <c r="AG609" s="1401"/>
      <c r="AH609" s="1401"/>
      <c r="AI609" s="1401"/>
      <c r="AJ609" s="1401"/>
      <c r="AK609" s="1401"/>
      <c r="AZ609" s="3"/>
      <c r="BA609" s="3"/>
      <c r="BB609" s="3"/>
      <c r="BC609" s="3"/>
      <c r="BD609" s="3"/>
      <c r="BE609" s="1491">
        <f t="shared" si="2"/>
        <v>0</v>
      </c>
      <c r="BF609" s="1493"/>
      <c r="BG609" s="1491">
        <f t="shared" si="3"/>
        <v>0</v>
      </c>
      <c r="BH609" s="1493"/>
      <c r="BI609" s="1491">
        <f t="shared" si="4"/>
        <v>0</v>
      </c>
      <c r="BJ609" s="1493"/>
      <c r="BK609" s="1491">
        <f t="shared" si="5"/>
        <v>0</v>
      </c>
      <c r="BL609" s="1493"/>
      <c r="BM609" s="3"/>
      <c r="BN609" s="1498">
        <f t="shared" si="6"/>
        <v>0</v>
      </c>
      <c r="BO609" s="1499"/>
      <c r="BP609" s="1499"/>
      <c r="BQ609" s="1499"/>
      <c r="BR609" s="1500"/>
      <c r="BS609" s="1502">
        <f t="shared" si="7"/>
        <v>0</v>
      </c>
      <c r="BT609" s="1502"/>
      <c r="BU609" s="1502"/>
      <c r="BV609" s="1502"/>
      <c r="BW609" s="1502"/>
      <c r="BX609" s="1502">
        <f t="shared" si="8"/>
        <v>0</v>
      </c>
      <c r="BY609" s="1502"/>
      <c r="BZ609" s="1502"/>
      <c r="CA609" s="1502"/>
      <c r="CB609" s="1502"/>
      <c r="CC609" s="1502">
        <f t="shared" si="9"/>
        <v>0</v>
      </c>
      <c r="CD609" s="1502"/>
      <c r="CE609" s="1502"/>
      <c r="CF609" s="1502"/>
      <c r="CG609" s="1502"/>
      <c r="CH609" s="1502">
        <f t="shared" si="10"/>
        <v>0</v>
      </c>
      <c r="CI609" s="1502"/>
      <c r="CJ609" s="1502"/>
      <c r="CK609" s="1502"/>
      <c r="CL609" s="1502"/>
      <c r="CM609" s="1502">
        <f t="shared" si="11"/>
        <v>0</v>
      </c>
      <c r="CN609" s="1502"/>
      <c r="CO609" s="1502"/>
      <c r="CP609" s="1502"/>
      <c r="CQ609" s="1502"/>
      <c r="CR609" s="279"/>
      <c r="CS609" s="1503">
        <f t="shared" si="12"/>
        <v>0</v>
      </c>
      <c r="CT609" s="1503"/>
      <c r="CU609" s="1503"/>
      <c r="CV609" s="1503"/>
      <c r="CW609" s="1503"/>
      <c r="CX609" s="1503">
        <f t="shared" si="13"/>
        <v>0</v>
      </c>
      <c r="CY609" s="1503"/>
      <c r="CZ609" s="1503"/>
      <c r="DA609" s="1503"/>
      <c r="DB609" s="1503"/>
      <c r="DC609" s="1503">
        <f t="shared" si="14"/>
        <v>0</v>
      </c>
      <c r="DD609" s="1503"/>
      <c r="DE609" s="1503"/>
      <c r="DF609" s="1503"/>
      <c r="DG609" s="1503"/>
      <c r="DH609" s="1503">
        <f t="shared" si="15"/>
        <v>0</v>
      </c>
      <c r="DI609" s="1503"/>
      <c r="DJ609" s="1503"/>
      <c r="DK609" s="1503"/>
      <c r="DL609" s="1503"/>
      <c r="DM609" s="1503">
        <f t="shared" si="16"/>
        <v>0</v>
      </c>
      <c r="DN609" s="1503"/>
      <c r="DO609" s="1503"/>
      <c r="DP609" s="1503"/>
      <c r="DQ609" s="1503"/>
      <c r="DR609" s="1503">
        <f t="shared" si="17"/>
        <v>0</v>
      </c>
      <c r="DS609" s="1503"/>
      <c r="DT609" s="1503"/>
      <c r="DU609" s="1503"/>
      <c r="DV609" s="1503"/>
      <c r="DX609" s="1491" t="str">
        <f t="shared" si="18"/>
        <v/>
      </c>
      <c r="DY609" s="1492"/>
      <c r="DZ609" s="1492"/>
      <c r="EA609" s="1492"/>
      <c r="EB609" s="1493"/>
      <c r="EC609" s="1491" t="str">
        <f t="shared" si="19"/>
        <v/>
      </c>
      <c r="ED609" s="1492"/>
      <c r="EE609" s="1492"/>
      <c r="EF609" s="1492"/>
      <c r="EG609" s="1493"/>
      <c r="EH609" s="1491" t="str">
        <f t="shared" si="20"/>
        <v/>
      </c>
      <c r="EI609" s="1492"/>
      <c r="EJ609" s="1492"/>
      <c r="EK609" s="1492"/>
      <c r="EL609" s="1493"/>
      <c r="EM609" s="1491" t="str">
        <f t="shared" si="21"/>
        <v/>
      </c>
      <c r="EN609" s="1492"/>
      <c r="EO609" s="1492"/>
      <c r="EP609" s="1492"/>
      <c r="EQ609" s="1493"/>
      <c r="ER609" s="1491" t="str">
        <f t="shared" si="22"/>
        <v/>
      </c>
      <c r="ES609" s="1492"/>
      <c r="ET609" s="1492"/>
      <c r="EU609" s="1492"/>
      <c r="EV609" s="1493"/>
      <c r="EW609" s="1491" t="str">
        <f t="shared" si="23"/>
        <v/>
      </c>
      <c r="EX609" s="1492"/>
      <c r="EY609" s="1492"/>
      <c r="EZ609" s="1492"/>
      <c r="FA609" s="1493"/>
    </row>
    <row r="610" spans="1:157" ht="12.95" customHeight="1">
      <c r="B610" t="s">
        <v>1104</v>
      </c>
      <c r="G610" s="1434"/>
      <c r="H610" s="1434"/>
      <c r="I610" s="1434"/>
      <c r="J610" s="1434"/>
      <c r="K610" s="1434"/>
      <c r="L610" s="1434"/>
      <c r="M610" s="1434"/>
      <c r="N610" s="1434"/>
      <c r="O610" s="1434"/>
      <c r="P610" s="1434"/>
      <c r="Q610" s="1434"/>
      <c r="R610" s="1434"/>
      <c r="U610" t="s">
        <v>1104</v>
      </c>
      <c r="Z610" s="1434"/>
      <c r="AA610" s="1434"/>
      <c r="AB610" s="1434"/>
      <c r="AC610" s="1434"/>
      <c r="AD610" s="1434"/>
      <c r="AE610" s="1434"/>
      <c r="AF610" s="1434"/>
      <c r="AG610" s="1434"/>
      <c r="AH610" s="1434"/>
      <c r="AI610" s="1434"/>
      <c r="AJ610" s="1434"/>
      <c r="AK610" s="1434"/>
      <c r="AZ610" s="3"/>
      <c r="BA610" s="3"/>
      <c r="BB610" s="3"/>
      <c r="BC610" s="3"/>
      <c r="BD610" s="3"/>
      <c r="BE610" s="1491">
        <f t="shared" si="2"/>
        <v>0</v>
      </c>
      <c r="BF610" s="1493"/>
      <c r="BG610" s="1491">
        <f t="shared" si="3"/>
        <v>0</v>
      </c>
      <c r="BH610" s="1493"/>
      <c r="BI610" s="1491">
        <f t="shared" si="4"/>
        <v>0</v>
      </c>
      <c r="BJ610" s="1493"/>
      <c r="BK610" s="1491">
        <f t="shared" si="5"/>
        <v>0</v>
      </c>
      <c r="BL610" s="1493"/>
      <c r="BM610" s="3"/>
      <c r="BN610" s="1498">
        <f t="shared" si="6"/>
        <v>0</v>
      </c>
      <c r="BO610" s="1499"/>
      <c r="BP610" s="1499"/>
      <c r="BQ610" s="1499"/>
      <c r="BR610" s="1500"/>
      <c r="BS610" s="1502">
        <f t="shared" si="7"/>
        <v>0</v>
      </c>
      <c r="BT610" s="1502"/>
      <c r="BU610" s="1502"/>
      <c r="BV610" s="1502"/>
      <c r="BW610" s="1502"/>
      <c r="BX610" s="1502">
        <f t="shared" si="8"/>
        <v>0</v>
      </c>
      <c r="BY610" s="1502"/>
      <c r="BZ610" s="1502"/>
      <c r="CA610" s="1502"/>
      <c r="CB610" s="1502"/>
      <c r="CC610" s="1502">
        <f t="shared" si="9"/>
        <v>0</v>
      </c>
      <c r="CD610" s="1502"/>
      <c r="CE610" s="1502"/>
      <c r="CF610" s="1502"/>
      <c r="CG610" s="1502"/>
      <c r="CH610" s="1502">
        <f t="shared" si="10"/>
        <v>0</v>
      </c>
      <c r="CI610" s="1502"/>
      <c r="CJ610" s="1502"/>
      <c r="CK610" s="1502"/>
      <c r="CL610" s="1502"/>
      <c r="CM610" s="1502">
        <f t="shared" si="11"/>
        <v>0</v>
      </c>
      <c r="CN610" s="1502"/>
      <c r="CO610" s="1502"/>
      <c r="CP610" s="1502"/>
      <c r="CQ610" s="1502"/>
      <c r="CR610" s="279"/>
      <c r="CS610" s="1503">
        <f t="shared" si="12"/>
        <v>0</v>
      </c>
      <c r="CT610" s="1503"/>
      <c r="CU610" s="1503"/>
      <c r="CV610" s="1503"/>
      <c r="CW610" s="1503"/>
      <c r="CX610" s="1503">
        <f t="shared" si="13"/>
        <v>0</v>
      </c>
      <c r="CY610" s="1503"/>
      <c r="CZ610" s="1503"/>
      <c r="DA610" s="1503"/>
      <c r="DB610" s="1503"/>
      <c r="DC610" s="1503">
        <f t="shared" si="14"/>
        <v>0</v>
      </c>
      <c r="DD610" s="1503"/>
      <c r="DE610" s="1503"/>
      <c r="DF610" s="1503"/>
      <c r="DG610" s="1503"/>
      <c r="DH610" s="1503">
        <f t="shared" si="15"/>
        <v>0</v>
      </c>
      <c r="DI610" s="1503"/>
      <c r="DJ610" s="1503"/>
      <c r="DK610" s="1503"/>
      <c r="DL610" s="1503"/>
      <c r="DM610" s="1503">
        <f t="shared" si="16"/>
        <v>0</v>
      </c>
      <c r="DN610" s="1503"/>
      <c r="DO610" s="1503"/>
      <c r="DP610" s="1503"/>
      <c r="DQ610" s="1503"/>
      <c r="DR610" s="1503">
        <f t="shared" si="17"/>
        <v>0</v>
      </c>
      <c r="DS610" s="1503"/>
      <c r="DT610" s="1503"/>
      <c r="DU610" s="1503"/>
      <c r="DV610" s="1503"/>
      <c r="DX610" s="1491" t="str">
        <f t="shared" si="18"/>
        <v/>
      </c>
      <c r="DY610" s="1492"/>
      <c r="DZ610" s="1492"/>
      <c r="EA610" s="1492"/>
      <c r="EB610" s="1493"/>
      <c r="EC610" s="1491" t="str">
        <f t="shared" si="19"/>
        <v/>
      </c>
      <c r="ED610" s="1492"/>
      <c r="EE610" s="1492"/>
      <c r="EF610" s="1492"/>
      <c r="EG610" s="1493"/>
      <c r="EH610" s="1491" t="str">
        <f t="shared" si="20"/>
        <v/>
      </c>
      <c r="EI610" s="1492"/>
      <c r="EJ610" s="1492"/>
      <c r="EK610" s="1492"/>
      <c r="EL610" s="1493"/>
      <c r="EM610" s="1491" t="str">
        <f t="shared" si="21"/>
        <v/>
      </c>
      <c r="EN610" s="1492"/>
      <c r="EO610" s="1492"/>
      <c r="EP610" s="1492"/>
      <c r="EQ610" s="1493"/>
      <c r="ER610" s="1491" t="str">
        <f t="shared" si="22"/>
        <v/>
      </c>
      <c r="ES610" s="1492"/>
      <c r="ET610" s="1492"/>
      <c r="EU610" s="1492"/>
      <c r="EV610" s="1493"/>
      <c r="EW610" s="1491" t="str">
        <f t="shared" si="23"/>
        <v/>
      </c>
      <c r="EX610" s="1492"/>
      <c r="EY610" s="1492"/>
      <c r="EZ610" s="1492"/>
      <c r="FA610" s="1493"/>
    </row>
    <row r="611" spans="1:157" ht="12.95" customHeight="1">
      <c r="B611" t="s">
        <v>974</v>
      </c>
      <c r="G611" s="1434"/>
      <c r="H611" s="1434"/>
      <c r="I611" s="1434"/>
      <c r="J611" s="1434"/>
      <c r="K611" s="1434"/>
      <c r="L611" s="1434"/>
      <c r="M611" s="1434"/>
      <c r="N611" s="1434"/>
      <c r="O611" s="1434"/>
      <c r="P611" s="1434"/>
      <c r="Q611" s="1434"/>
      <c r="R611" s="1434"/>
      <c r="U611" t="s">
        <v>974</v>
      </c>
      <c r="Z611" s="1450"/>
      <c r="AA611" s="1450"/>
      <c r="AB611" s="1450"/>
      <c r="AC611" s="1450"/>
      <c r="AD611" s="1450"/>
      <c r="AE611" s="1450"/>
      <c r="AF611" s="1450"/>
      <c r="AG611" s="1450"/>
      <c r="AH611" s="1450"/>
      <c r="AI611" s="1450"/>
      <c r="AJ611" s="1450"/>
      <c r="AK611" s="1450"/>
      <c r="AZ611" s="3"/>
      <c r="BA611" s="3"/>
      <c r="BB611" s="3"/>
      <c r="BC611" s="3"/>
      <c r="BD611" s="3"/>
      <c r="BE611" s="1491">
        <f t="shared" si="2"/>
        <v>0</v>
      </c>
      <c r="BF611" s="1493"/>
      <c r="BG611" s="1491">
        <f t="shared" si="3"/>
        <v>0</v>
      </c>
      <c r="BH611" s="1493"/>
      <c r="BI611" s="1491">
        <f t="shared" si="4"/>
        <v>0</v>
      </c>
      <c r="BJ611" s="1493"/>
      <c r="BK611" s="1491">
        <f t="shared" si="5"/>
        <v>0</v>
      </c>
      <c r="BL611" s="1493"/>
      <c r="BM611" s="3"/>
      <c r="BN611" s="1498">
        <f t="shared" si="6"/>
        <v>0</v>
      </c>
      <c r="BO611" s="1499"/>
      <c r="BP611" s="1499"/>
      <c r="BQ611" s="1499"/>
      <c r="BR611" s="1500"/>
      <c r="BS611" s="1502">
        <f t="shared" si="7"/>
        <v>0</v>
      </c>
      <c r="BT611" s="1502"/>
      <c r="BU611" s="1502"/>
      <c r="BV611" s="1502"/>
      <c r="BW611" s="1502"/>
      <c r="BX611" s="1502">
        <f t="shared" si="8"/>
        <v>0</v>
      </c>
      <c r="BY611" s="1502"/>
      <c r="BZ611" s="1502"/>
      <c r="CA611" s="1502"/>
      <c r="CB611" s="1502"/>
      <c r="CC611" s="1502">
        <f t="shared" si="9"/>
        <v>0</v>
      </c>
      <c r="CD611" s="1502"/>
      <c r="CE611" s="1502"/>
      <c r="CF611" s="1502"/>
      <c r="CG611" s="1502"/>
      <c r="CH611" s="1502">
        <f t="shared" si="10"/>
        <v>0</v>
      </c>
      <c r="CI611" s="1502"/>
      <c r="CJ611" s="1502"/>
      <c r="CK611" s="1502"/>
      <c r="CL611" s="1502"/>
      <c r="CM611" s="1502">
        <f t="shared" si="11"/>
        <v>0</v>
      </c>
      <c r="CN611" s="1502"/>
      <c r="CO611" s="1502"/>
      <c r="CP611" s="1502"/>
      <c r="CQ611" s="1502"/>
      <c r="CR611" s="279"/>
      <c r="CS611" s="1503">
        <f t="shared" si="12"/>
        <v>0</v>
      </c>
      <c r="CT611" s="1503"/>
      <c r="CU611" s="1503"/>
      <c r="CV611" s="1503"/>
      <c r="CW611" s="1503"/>
      <c r="CX611" s="1503">
        <f t="shared" si="13"/>
        <v>0</v>
      </c>
      <c r="CY611" s="1503"/>
      <c r="CZ611" s="1503"/>
      <c r="DA611" s="1503"/>
      <c r="DB611" s="1503"/>
      <c r="DC611" s="1503">
        <f t="shared" si="14"/>
        <v>0</v>
      </c>
      <c r="DD611" s="1503"/>
      <c r="DE611" s="1503"/>
      <c r="DF611" s="1503"/>
      <c r="DG611" s="1503"/>
      <c r="DH611" s="1503">
        <f t="shared" si="15"/>
        <v>0</v>
      </c>
      <c r="DI611" s="1503"/>
      <c r="DJ611" s="1503"/>
      <c r="DK611" s="1503"/>
      <c r="DL611" s="1503"/>
      <c r="DM611" s="1503">
        <f t="shared" si="16"/>
        <v>0</v>
      </c>
      <c r="DN611" s="1503"/>
      <c r="DO611" s="1503"/>
      <c r="DP611" s="1503"/>
      <c r="DQ611" s="1503"/>
      <c r="DR611" s="1503">
        <f t="shared" si="17"/>
        <v>0</v>
      </c>
      <c r="DS611" s="1503"/>
      <c r="DT611" s="1503"/>
      <c r="DU611" s="1503"/>
      <c r="DV611" s="1503"/>
      <c r="DX611" s="1491" t="str">
        <f t="shared" si="18"/>
        <v/>
      </c>
      <c r="DY611" s="1492"/>
      <c r="DZ611" s="1492"/>
      <c r="EA611" s="1492"/>
      <c r="EB611" s="1493"/>
      <c r="EC611" s="1491" t="str">
        <f t="shared" si="19"/>
        <v/>
      </c>
      <c r="ED611" s="1492"/>
      <c r="EE611" s="1492"/>
      <c r="EF611" s="1492"/>
      <c r="EG611" s="1493"/>
      <c r="EH611" s="1491" t="str">
        <f t="shared" si="20"/>
        <v/>
      </c>
      <c r="EI611" s="1492"/>
      <c r="EJ611" s="1492"/>
      <c r="EK611" s="1492"/>
      <c r="EL611" s="1493"/>
      <c r="EM611" s="1491" t="str">
        <f t="shared" si="21"/>
        <v/>
      </c>
      <c r="EN611" s="1492"/>
      <c r="EO611" s="1492"/>
      <c r="EP611" s="1492"/>
      <c r="EQ611" s="1493"/>
      <c r="ER611" s="1491" t="str">
        <f t="shared" si="22"/>
        <v/>
      </c>
      <c r="ES611" s="1492"/>
      <c r="ET611" s="1492"/>
      <c r="EU611" s="1492"/>
      <c r="EV611" s="1493"/>
      <c r="EW611" s="1491" t="str">
        <f t="shared" si="23"/>
        <v/>
      </c>
      <c r="EX611" s="1492"/>
      <c r="EY611" s="1492"/>
      <c r="EZ611" s="1492"/>
      <c r="FA611" s="1493"/>
    </row>
    <row r="612" spans="1:157" ht="12.95" customHeight="1">
      <c r="B612" t="s">
        <v>1482</v>
      </c>
      <c r="G612" s="1434"/>
      <c r="H612" s="1434"/>
      <c r="I612" s="1434"/>
      <c r="J612" s="1434"/>
      <c r="K612" s="1434"/>
      <c r="L612" s="1434"/>
      <c r="M612" s="1434"/>
      <c r="N612" s="1434"/>
      <c r="O612" s="1434"/>
      <c r="P612" s="1434"/>
      <c r="Q612" s="1434"/>
      <c r="R612" s="1434"/>
      <c r="U612" t="s">
        <v>1482</v>
      </c>
      <c r="Z612" s="1450"/>
      <c r="AA612" s="1450"/>
      <c r="AB612" s="1450"/>
      <c r="AC612" s="1450"/>
      <c r="AD612" s="1450"/>
      <c r="AE612" s="1450"/>
      <c r="AF612" s="1450"/>
      <c r="AG612" s="1450"/>
      <c r="AH612" s="1450"/>
      <c r="AI612" s="1450"/>
      <c r="AJ612" s="1450"/>
      <c r="AK612" s="1450"/>
      <c r="AZ612" s="3"/>
      <c r="BA612" s="3"/>
      <c r="BB612" s="3"/>
      <c r="BC612" s="3"/>
      <c r="BD612" s="3"/>
      <c r="BE612" s="1491">
        <f t="shared" si="2"/>
        <v>0</v>
      </c>
      <c r="BF612" s="1493"/>
      <c r="BG612" s="1491">
        <f t="shared" si="3"/>
        <v>0</v>
      </c>
      <c r="BH612" s="1493"/>
      <c r="BI612" s="1491">
        <f t="shared" si="4"/>
        <v>0</v>
      </c>
      <c r="BJ612" s="1493"/>
      <c r="BK612" s="1491">
        <f t="shared" si="5"/>
        <v>0</v>
      </c>
      <c r="BL612" s="1493"/>
      <c r="BM612" s="3"/>
      <c r="BN612" s="1498">
        <f t="shared" si="6"/>
        <v>0</v>
      </c>
      <c r="BO612" s="1499"/>
      <c r="BP612" s="1499"/>
      <c r="BQ612" s="1499"/>
      <c r="BR612" s="1500"/>
      <c r="BS612" s="1502">
        <f t="shared" si="7"/>
        <v>0</v>
      </c>
      <c r="BT612" s="1502"/>
      <c r="BU612" s="1502"/>
      <c r="BV612" s="1502"/>
      <c r="BW612" s="1502"/>
      <c r="BX612" s="1502">
        <f t="shared" si="8"/>
        <v>0</v>
      </c>
      <c r="BY612" s="1502"/>
      <c r="BZ612" s="1502"/>
      <c r="CA612" s="1502"/>
      <c r="CB612" s="1502"/>
      <c r="CC612" s="1502">
        <f t="shared" si="9"/>
        <v>0</v>
      </c>
      <c r="CD612" s="1502"/>
      <c r="CE612" s="1502"/>
      <c r="CF612" s="1502"/>
      <c r="CG612" s="1502"/>
      <c r="CH612" s="1502">
        <f t="shared" si="10"/>
        <v>0</v>
      </c>
      <c r="CI612" s="1502"/>
      <c r="CJ612" s="1502"/>
      <c r="CK612" s="1502"/>
      <c r="CL612" s="1502"/>
      <c r="CM612" s="1502">
        <f t="shared" si="11"/>
        <v>0</v>
      </c>
      <c r="CN612" s="1502"/>
      <c r="CO612" s="1502"/>
      <c r="CP612" s="1502"/>
      <c r="CQ612" s="1502"/>
      <c r="CR612" s="279"/>
      <c r="CS612" s="1503">
        <f t="shared" si="12"/>
        <v>0</v>
      </c>
      <c r="CT612" s="1503"/>
      <c r="CU612" s="1503"/>
      <c r="CV612" s="1503"/>
      <c r="CW612" s="1503"/>
      <c r="CX612" s="1503">
        <f t="shared" si="13"/>
        <v>0</v>
      </c>
      <c r="CY612" s="1503"/>
      <c r="CZ612" s="1503"/>
      <c r="DA612" s="1503"/>
      <c r="DB612" s="1503"/>
      <c r="DC612" s="1503">
        <f t="shared" si="14"/>
        <v>0</v>
      </c>
      <c r="DD612" s="1503"/>
      <c r="DE612" s="1503"/>
      <c r="DF612" s="1503"/>
      <c r="DG612" s="1503"/>
      <c r="DH612" s="1503">
        <f t="shared" si="15"/>
        <v>0</v>
      </c>
      <c r="DI612" s="1503"/>
      <c r="DJ612" s="1503"/>
      <c r="DK612" s="1503"/>
      <c r="DL612" s="1503"/>
      <c r="DM612" s="1503">
        <f t="shared" si="16"/>
        <v>0</v>
      </c>
      <c r="DN612" s="1503"/>
      <c r="DO612" s="1503"/>
      <c r="DP612" s="1503"/>
      <c r="DQ612" s="1503"/>
      <c r="DR612" s="1503">
        <f t="shared" si="17"/>
        <v>0</v>
      </c>
      <c r="DS612" s="1503"/>
      <c r="DT612" s="1503"/>
      <c r="DU612" s="1503"/>
      <c r="DV612" s="1503"/>
      <c r="DX612" s="1491" t="str">
        <f t="shared" si="18"/>
        <v/>
      </c>
      <c r="DY612" s="1492"/>
      <c r="DZ612" s="1492"/>
      <c r="EA612" s="1492"/>
      <c r="EB612" s="1493"/>
      <c r="EC612" s="1491" t="str">
        <f t="shared" si="19"/>
        <v/>
      </c>
      <c r="ED612" s="1492"/>
      <c r="EE612" s="1492"/>
      <c r="EF612" s="1492"/>
      <c r="EG612" s="1493"/>
      <c r="EH612" s="1491" t="str">
        <f t="shared" si="20"/>
        <v/>
      </c>
      <c r="EI612" s="1492"/>
      <c r="EJ612" s="1492"/>
      <c r="EK612" s="1492"/>
      <c r="EL612" s="1493"/>
      <c r="EM612" s="1491" t="str">
        <f t="shared" si="21"/>
        <v/>
      </c>
      <c r="EN612" s="1492"/>
      <c r="EO612" s="1492"/>
      <c r="EP612" s="1492"/>
      <c r="EQ612" s="1493"/>
      <c r="ER612" s="1491" t="str">
        <f t="shared" si="22"/>
        <v/>
      </c>
      <c r="ES612" s="1492"/>
      <c r="ET612" s="1492"/>
      <c r="EU612" s="1492"/>
      <c r="EV612" s="1493"/>
      <c r="EW612" s="1491" t="str">
        <f t="shared" si="23"/>
        <v/>
      </c>
      <c r="EX612" s="1492"/>
      <c r="EY612" s="1492"/>
      <c r="EZ612" s="1492"/>
      <c r="FA612" s="1493"/>
    </row>
    <row r="613" spans="1:157" ht="12.95" customHeight="1">
      <c r="B613" t="s">
        <v>878</v>
      </c>
      <c r="G613" s="1403"/>
      <c r="H613" s="1403"/>
      <c r="I613" s="1403"/>
      <c r="J613" s="1403"/>
      <c r="K613" s="1403"/>
      <c r="L613" s="1403"/>
      <c r="O613" s="949" t="s">
        <v>1112</v>
      </c>
      <c r="P613" s="1368"/>
      <c r="Q613" s="1368"/>
      <c r="R613" s="1368"/>
      <c r="U613" t="s">
        <v>878</v>
      </c>
      <c r="Z613" s="1403"/>
      <c r="AA613" s="1403"/>
      <c r="AB613" s="1403"/>
      <c r="AC613" s="1403"/>
      <c r="AD613" s="1403"/>
      <c r="AE613" s="1403"/>
      <c r="AH613" s="949" t="s">
        <v>1112</v>
      </c>
      <c r="AI613" s="1368"/>
      <c r="AJ613" s="1368"/>
      <c r="AK613" s="1368"/>
      <c r="AZ613" s="3"/>
      <c r="BA613" s="3"/>
      <c r="BB613" s="3"/>
      <c r="BC613" s="3"/>
      <c r="BD613" s="3"/>
      <c r="BE613" s="1491">
        <f t="shared" si="2"/>
        <v>0</v>
      </c>
      <c r="BF613" s="1493"/>
      <c r="BG613" s="1491">
        <f t="shared" si="3"/>
        <v>0</v>
      </c>
      <c r="BH613" s="1493"/>
      <c r="BI613" s="1491">
        <f t="shared" si="4"/>
        <v>0</v>
      </c>
      <c r="BJ613" s="1493"/>
      <c r="BK613" s="1491">
        <f t="shared" si="5"/>
        <v>0</v>
      </c>
      <c r="BL613" s="1493"/>
      <c r="BM613" s="3"/>
      <c r="BN613" s="1498">
        <f t="shared" si="6"/>
        <v>0</v>
      </c>
      <c r="BO613" s="1499"/>
      <c r="BP613" s="1499"/>
      <c r="BQ613" s="1499"/>
      <c r="BR613" s="1500"/>
      <c r="BS613" s="1502">
        <f t="shared" si="7"/>
        <v>0</v>
      </c>
      <c r="BT613" s="1502"/>
      <c r="BU613" s="1502"/>
      <c r="BV613" s="1502"/>
      <c r="BW613" s="1502"/>
      <c r="BX613" s="1502">
        <f t="shared" si="8"/>
        <v>0</v>
      </c>
      <c r="BY613" s="1502"/>
      <c r="BZ613" s="1502"/>
      <c r="CA613" s="1502"/>
      <c r="CB613" s="1502"/>
      <c r="CC613" s="1502">
        <f t="shared" si="9"/>
        <v>0</v>
      </c>
      <c r="CD613" s="1502"/>
      <c r="CE613" s="1502"/>
      <c r="CF613" s="1502"/>
      <c r="CG613" s="1502"/>
      <c r="CH613" s="1502">
        <f t="shared" si="10"/>
        <v>0</v>
      </c>
      <c r="CI613" s="1502"/>
      <c r="CJ613" s="1502"/>
      <c r="CK613" s="1502"/>
      <c r="CL613" s="1502"/>
      <c r="CM613" s="1502">
        <f t="shared" si="11"/>
        <v>0</v>
      </c>
      <c r="CN613" s="1502"/>
      <c r="CO613" s="1502"/>
      <c r="CP613" s="1502"/>
      <c r="CQ613" s="1502"/>
      <c r="CR613" s="279"/>
      <c r="CS613" s="1503">
        <f t="shared" si="12"/>
        <v>0</v>
      </c>
      <c r="CT613" s="1503"/>
      <c r="CU613" s="1503"/>
      <c r="CV613" s="1503"/>
      <c r="CW613" s="1503"/>
      <c r="CX613" s="1503">
        <f t="shared" si="13"/>
        <v>0</v>
      </c>
      <c r="CY613" s="1503"/>
      <c r="CZ613" s="1503"/>
      <c r="DA613" s="1503"/>
      <c r="DB613" s="1503"/>
      <c r="DC613" s="1503">
        <f t="shared" si="14"/>
        <v>0</v>
      </c>
      <c r="DD613" s="1503"/>
      <c r="DE613" s="1503"/>
      <c r="DF613" s="1503"/>
      <c r="DG613" s="1503"/>
      <c r="DH613" s="1503">
        <f t="shared" si="15"/>
        <v>0</v>
      </c>
      <c r="DI613" s="1503"/>
      <c r="DJ613" s="1503"/>
      <c r="DK613" s="1503"/>
      <c r="DL613" s="1503"/>
      <c r="DM613" s="1503">
        <f t="shared" si="16"/>
        <v>0</v>
      </c>
      <c r="DN613" s="1503"/>
      <c r="DO613" s="1503"/>
      <c r="DP613" s="1503"/>
      <c r="DQ613" s="1503"/>
      <c r="DR613" s="1503">
        <f t="shared" si="17"/>
        <v>0</v>
      </c>
      <c r="DS613" s="1503"/>
      <c r="DT613" s="1503"/>
      <c r="DU613" s="1503"/>
      <c r="DV613" s="1503"/>
      <c r="DX613" s="1491" t="str">
        <f t="shared" si="18"/>
        <v/>
      </c>
      <c r="DY613" s="1492"/>
      <c r="DZ613" s="1492"/>
      <c r="EA613" s="1492"/>
      <c r="EB613" s="1493"/>
      <c r="EC613" s="1491" t="str">
        <f t="shared" si="19"/>
        <v/>
      </c>
      <c r="ED613" s="1492"/>
      <c r="EE613" s="1492"/>
      <c r="EF613" s="1492"/>
      <c r="EG613" s="1493"/>
      <c r="EH613" s="1491" t="str">
        <f t="shared" si="20"/>
        <v/>
      </c>
      <c r="EI613" s="1492"/>
      <c r="EJ613" s="1492"/>
      <c r="EK613" s="1492"/>
      <c r="EL613" s="1493"/>
      <c r="EM613" s="1491" t="str">
        <f t="shared" si="21"/>
        <v/>
      </c>
      <c r="EN613" s="1492"/>
      <c r="EO613" s="1492"/>
      <c r="EP613" s="1492"/>
      <c r="EQ613" s="1493"/>
      <c r="ER613" s="1491" t="str">
        <f t="shared" si="22"/>
        <v/>
      </c>
      <c r="ES613" s="1492"/>
      <c r="ET613" s="1492"/>
      <c r="EU613" s="1492"/>
      <c r="EV613" s="1493"/>
      <c r="EW613" s="1491" t="str">
        <f t="shared" si="23"/>
        <v/>
      </c>
      <c r="EX613" s="1492"/>
      <c r="EY613" s="1492"/>
      <c r="EZ613" s="1492"/>
      <c r="FA613" s="1493"/>
    </row>
    <row r="614" spans="1:157" ht="12.95" customHeight="1">
      <c r="B614" t="s">
        <v>1485</v>
      </c>
      <c r="H614" s="1434"/>
      <c r="I614" s="1434"/>
      <c r="J614" s="1434"/>
      <c r="K614" s="1434"/>
      <c r="L614" s="1434"/>
      <c r="M614" s="1434"/>
      <c r="N614" s="1434"/>
      <c r="O614" s="1434"/>
      <c r="P614" s="1434"/>
      <c r="Q614" s="1434"/>
      <c r="R614" s="1434"/>
      <c r="U614" t="s">
        <v>1485</v>
      </c>
      <c r="AA614" s="1434"/>
      <c r="AB614" s="1434"/>
      <c r="AC614" s="1434"/>
      <c r="AD614" s="1434"/>
      <c r="AE614" s="1434"/>
      <c r="AF614" s="1434"/>
      <c r="AG614" s="1434"/>
      <c r="AH614" s="1434"/>
      <c r="AI614" s="1434"/>
      <c r="AJ614" s="1434"/>
      <c r="AK614" s="1434"/>
      <c r="AU614" s="821"/>
      <c r="AV614" s="821"/>
      <c r="AW614" s="821"/>
      <c r="AX614" s="821"/>
      <c r="AY614" s="821"/>
      <c r="AZ614" s="3"/>
      <c r="BA614" s="3"/>
      <c r="BB614" s="3"/>
      <c r="BC614" s="3"/>
      <c r="BD614" s="3"/>
      <c r="BE614" s="1491">
        <f t="shared" si="2"/>
        <v>0</v>
      </c>
      <c r="BF614" s="1493"/>
      <c r="BG614" s="1491">
        <f t="shared" si="3"/>
        <v>0</v>
      </c>
      <c r="BH614" s="1493"/>
      <c r="BI614" s="1491">
        <f t="shared" si="4"/>
        <v>0</v>
      </c>
      <c r="BJ614" s="1493"/>
      <c r="BK614" s="1491">
        <f t="shared" si="5"/>
        <v>0</v>
      </c>
      <c r="BL614" s="1493"/>
      <c r="BM614" s="3"/>
      <c r="BN614" s="1498">
        <f t="shared" si="6"/>
        <v>0</v>
      </c>
      <c r="BO614" s="1499"/>
      <c r="BP614" s="1499"/>
      <c r="BQ614" s="1499"/>
      <c r="BR614" s="1500"/>
      <c r="BS614" s="1502">
        <f t="shared" si="7"/>
        <v>0</v>
      </c>
      <c r="BT614" s="1502"/>
      <c r="BU614" s="1502"/>
      <c r="BV614" s="1502"/>
      <c r="BW614" s="1502"/>
      <c r="BX614" s="1502">
        <f t="shared" si="8"/>
        <v>0</v>
      </c>
      <c r="BY614" s="1502"/>
      <c r="BZ614" s="1502"/>
      <c r="CA614" s="1502"/>
      <c r="CB614" s="1502"/>
      <c r="CC614" s="1502">
        <f t="shared" si="9"/>
        <v>0</v>
      </c>
      <c r="CD614" s="1502"/>
      <c r="CE614" s="1502"/>
      <c r="CF614" s="1502"/>
      <c r="CG614" s="1502"/>
      <c r="CH614" s="1502">
        <f t="shared" si="10"/>
        <v>0</v>
      </c>
      <c r="CI614" s="1502"/>
      <c r="CJ614" s="1502"/>
      <c r="CK614" s="1502"/>
      <c r="CL614" s="1502"/>
      <c r="CM614" s="1502">
        <f t="shared" si="11"/>
        <v>0</v>
      </c>
      <c r="CN614" s="1502"/>
      <c r="CO614" s="1502"/>
      <c r="CP614" s="1502"/>
      <c r="CQ614" s="1502"/>
      <c r="CR614" s="279"/>
      <c r="CS614" s="1503">
        <f t="shared" si="12"/>
        <v>0</v>
      </c>
      <c r="CT614" s="1503"/>
      <c r="CU614" s="1503"/>
      <c r="CV614" s="1503"/>
      <c r="CW614" s="1503"/>
      <c r="CX614" s="1503">
        <f t="shared" si="13"/>
        <v>0</v>
      </c>
      <c r="CY614" s="1503"/>
      <c r="CZ614" s="1503"/>
      <c r="DA614" s="1503"/>
      <c r="DB614" s="1503"/>
      <c r="DC614" s="1503">
        <f t="shared" si="14"/>
        <v>0</v>
      </c>
      <c r="DD614" s="1503"/>
      <c r="DE614" s="1503"/>
      <c r="DF614" s="1503"/>
      <c r="DG614" s="1503"/>
      <c r="DH614" s="1503">
        <f t="shared" si="15"/>
        <v>0</v>
      </c>
      <c r="DI614" s="1503"/>
      <c r="DJ614" s="1503"/>
      <c r="DK614" s="1503"/>
      <c r="DL614" s="1503"/>
      <c r="DM614" s="1503">
        <f t="shared" si="16"/>
        <v>0</v>
      </c>
      <c r="DN614" s="1503"/>
      <c r="DO614" s="1503"/>
      <c r="DP614" s="1503"/>
      <c r="DQ614" s="1503"/>
      <c r="DR614" s="1503">
        <f t="shared" si="17"/>
        <v>0</v>
      </c>
      <c r="DS614" s="1503"/>
      <c r="DT614" s="1503"/>
      <c r="DU614" s="1503"/>
      <c r="DV614" s="1503"/>
      <c r="DX614" s="1491" t="str">
        <f t="shared" si="18"/>
        <v/>
      </c>
      <c r="DY614" s="1492"/>
      <c r="DZ614" s="1492"/>
      <c r="EA614" s="1492"/>
      <c r="EB614" s="1493"/>
      <c r="EC614" s="1491" t="str">
        <f t="shared" si="19"/>
        <v/>
      </c>
      <c r="ED614" s="1492"/>
      <c r="EE614" s="1492"/>
      <c r="EF614" s="1492"/>
      <c r="EG614" s="1493"/>
      <c r="EH614" s="1491" t="str">
        <f t="shared" si="20"/>
        <v/>
      </c>
      <c r="EI614" s="1492"/>
      <c r="EJ614" s="1492"/>
      <c r="EK614" s="1492"/>
      <c r="EL614" s="1493"/>
      <c r="EM614" s="1491" t="str">
        <f t="shared" si="21"/>
        <v/>
      </c>
      <c r="EN614" s="1492"/>
      <c r="EO614" s="1492"/>
      <c r="EP614" s="1492"/>
      <c r="EQ614" s="1493"/>
      <c r="ER614" s="1491" t="str">
        <f t="shared" si="22"/>
        <v/>
      </c>
      <c r="ES614" s="1492"/>
      <c r="ET614" s="1492"/>
      <c r="EU614" s="1492"/>
      <c r="EV614" s="1493"/>
      <c r="EW614" s="1491" t="str">
        <f t="shared" si="23"/>
        <v/>
      </c>
      <c r="EX614" s="1492"/>
      <c r="EY614" s="1492"/>
      <c r="EZ614" s="1492"/>
      <c r="FA614" s="1493"/>
    </row>
    <row r="615" spans="1:157" ht="12.95" customHeight="1">
      <c r="B615" t="s">
        <v>1489</v>
      </c>
      <c r="N615" s="1402" t="s">
        <v>835</v>
      </c>
      <c r="O615" s="1402"/>
      <c r="U615" t="s">
        <v>1489</v>
      </c>
      <c r="AG615" s="1402" t="s">
        <v>835</v>
      </c>
      <c r="AH615" s="1402"/>
      <c r="AU615" s="821"/>
      <c r="AV615" s="821"/>
      <c r="AW615" s="821"/>
      <c r="AX615" s="821"/>
      <c r="AY615" s="821"/>
      <c r="AZ615" s="3"/>
      <c r="BA615" s="3"/>
      <c r="BB615" s="3"/>
      <c r="BC615" s="3"/>
      <c r="BD615" s="3"/>
      <c r="BE615" s="1491">
        <f t="shared" si="2"/>
        <v>0</v>
      </c>
      <c r="BF615" s="1493"/>
      <c r="BG615" s="1491">
        <f t="shared" si="3"/>
        <v>0</v>
      </c>
      <c r="BH615" s="1493"/>
      <c r="BI615" s="1491">
        <f t="shared" si="4"/>
        <v>0</v>
      </c>
      <c r="BJ615" s="1493"/>
      <c r="BK615" s="1491">
        <f t="shared" si="5"/>
        <v>0</v>
      </c>
      <c r="BL615" s="1493"/>
      <c r="BM615" s="3"/>
      <c r="BN615" s="1498">
        <f t="shared" si="6"/>
        <v>0</v>
      </c>
      <c r="BO615" s="1499"/>
      <c r="BP615" s="1499"/>
      <c r="BQ615" s="1499"/>
      <c r="BR615" s="1500"/>
      <c r="BS615" s="1502">
        <f t="shared" si="7"/>
        <v>0</v>
      </c>
      <c r="BT615" s="1502"/>
      <c r="BU615" s="1502"/>
      <c r="BV615" s="1502"/>
      <c r="BW615" s="1502"/>
      <c r="BX615" s="1502">
        <f t="shared" si="8"/>
        <v>0</v>
      </c>
      <c r="BY615" s="1502"/>
      <c r="BZ615" s="1502"/>
      <c r="CA615" s="1502"/>
      <c r="CB615" s="1502"/>
      <c r="CC615" s="1502">
        <f t="shared" si="9"/>
        <v>0</v>
      </c>
      <c r="CD615" s="1502"/>
      <c r="CE615" s="1502"/>
      <c r="CF615" s="1502"/>
      <c r="CG615" s="1502"/>
      <c r="CH615" s="1502">
        <f t="shared" si="10"/>
        <v>0</v>
      </c>
      <c r="CI615" s="1502"/>
      <c r="CJ615" s="1502"/>
      <c r="CK615" s="1502"/>
      <c r="CL615" s="1502"/>
      <c r="CM615" s="1502">
        <f t="shared" si="11"/>
        <v>0</v>
      </c>
      <c r="CN615" s="1502"/>
      <c r="CO615" s="1502"/>
      <c r="CP615" s="1502"/>
      <c r="CQ615" s="1502"/>
      <c r="CR615" s="279"/>
      <c r="CS615" s="1503">
        <f t="shared" si="12"/>
        <v>0</v>
      </c>
      <c r="CT615" s="1503"/>
      <c r="CU615" s="1503"/>
      <c r="CV615" s="1503"/>
      <c r="CW615" s="1503"/>
      <c r="CX615" s="1503">
        <f t="shared" si="13"/>
        <v>0</v>
      </c>
      <c r="CY615" s="1503"/>
      <c r="CZ615" s="1503"/>
      <c r="DA615" s="1503"/>
      <c r="DB615" s="1503"/>
      <c r="DC615" s="1503">
        <f t="shared" si="14"/>
        <v>0</v>
      </c>
      <c r="DD615" s="1503"/>
      <c r="DE615" s="1503"/>
      <c r="DF615" s="1503"/>
      <c r="DG615" s="1503"/>
      <c r="DH615" s="1503">
        <f t="shared" si="15"/>
        <v>0</v>
      </c>
      <c r="DI615" s="1503"/>
      <c r="DJ615" s="1503"/>
      <c r="DK615" s="1503"/>
      <c r="DL615" s="1503"/>
      <c r="DM615" s="1503">
        <f t="shared" si="16"/>
        <v>0</v>
      </c>
      <c r="DN615" s="1503"/>
      <c r="DO615" s="1503"/>
      <c r="DP615" s="1503"/>
      <c r="DQ615" s="1503"/>
      <c r="DR615" s="1503">
        <f t="shared" si="17"/>
        <v>0</v>
      </c>
      <c r="DS615" s="1503"/>
      <c r="DT615" s="1503"/>
      <c r="DU615" s="1503"/>
      <c r="DV615" s="1503"/>
      <c r="DX615" s="1491" t="str">
        <f t="shared" si="18"/>
        <v/>
      </c>
      <c r="DY615" s="1492"/>
      <c r="DZ615" s="1492"/>
      <c r="EA615" s="1492"/>
      <c r="EB615" s="1493"/>
      <c r="EC615" s="1491" t="str">
        <f t="shared" si="19"/>
        <v/>
      </c>
      <c r="ED615" s="1492"/>
      <c r="EE615" s="1492"/>
      <c r="EF615" s="1492"/>
      <c r="EG615" s="1493"/>
      <c r="EH615" s="1491" t="str">
        <f t="shared" si="20"/>
        <v/>
      </c>
      <c r="EI615" s="1492"/>
      <c r="EJ615" s="1492"/>
      <c r="EK615" s="1492"/>
      <c r="EL615" s="1493"/>
      <c r="EM615" s="1491" t="str">
        <f t="shared" si="21"/>
        <v/>
      </c>
      <c r="EN615" s="1492"/>
      <c r="EO615" s="1492"/>
      <c r="EP615" s="1492"/>
      <c r="EQ615" s="1493"/>
      <c r="ER615" s="1491" t="str">
        <f t="shared" si="22"/>
        <v/>
      </c>
      <c r="ES615" s="1492"/>
      <c r="ET615" s="1492"/>
      <c r="EU615" s="1492"/>
      <c r="EV615" s="1493"/>
      <c r="EW615" s="1491" t="str">
        <f t="shared" si="23"/>
        <v/>
      </c>
      <c r="EX615" s="1492"/>
      <c r="EY615" s="1492"/>
      <c r="EZ615" s="1492"/>
      <c r="FA615" s="1493"/>
    </row>
    <row r="616" spans="1:157" ht="12.95" customHeight="1">
      <c r="AZ616" s="3"/>
      <c r="BA616" s="3"/>
      <c r="BB616" s="3"/>
      <c r="BC616" s="3"/>
      <c r="BD616" s="3"/>
      <c r="BE616" s="1491">
        <f t="shared" si="2"/>
        <v>0</v>
      </c>
      <c r="BF616" s="1493"/>
      <c r="BG616" s="1491">
        <f t="shared" si="3"/>
        <v>0</v>
      </c>
      <c r="BH616" s="1493"/>
      <c r="BI616" s="1491">
        <f t="shared" si="4"/>
        <v>0</v>
      </c>
      <c r="BJ616" s="1493"/>
      <c r="BK616" s="1491">
        <f t="shared" si="5"/>
        <v>0</v>
      </c>
      <c r="BL616" s="1493"/>
      <c r="BM616" s="3"/>
      <c r="BN616" s="1498">
        <f t="shared" si="6"/>
        <v>0</v>
      </c>
      <c r="BO616" s="1499"/>
      <c r="BP616" s="1499"/>
      <c r="BQ616" s="1499"/>
      <c r="BR616" s="1500"/>
      <c r="BS616" s="1502">
        <f t="shared" si="7"/>
        <v>0</v>
      </c>
      <c r="BT616" s="1502"/>
      <c r="BU616" s="1502"/>
      <c r="BV616" s="1502"/>
      <c r="BW616" s="1502"/>
      <c r="BX616" s="1502">
        <f t="shared" si="8"/>
        <v>0</v>
      </c>
      <c r="BY616" s="1502"/>
      <c r="BZ616" s="1502"/>
      <c r="CA616" s="1502"/>
      <c r="CB616" s="1502"/>
      <c r="CC616" s="1502">
        <f t="shared" si="9"/>
        <v>0</v>
      </c>
      <c r="CD616" s="1502"/>
      <c r="CE616" s="1502"/>
      <c r="CF616" s="1502"/>
      <c r="CG616" s="1502"/>
      <c r="CH616" s="1502">
        <f t="shared" si="10"/>
        <v>0</v>
      </c>
      <c r="CI616" s="1502"/>
      <c r="CJ616" s="1502"/>
      <c r="CK616" s="1502"/>
      <c r="CL616" s="1502"/>
      <c r="CM616" s="1502">
        <f t="shared" si="11"/>
        <v>0</v>
      </c>
      <c r="CN616" s="1502"/>
      <c r="CO616" s="1502"/>
      <c r="CP616" s="1502"/>
      <c r="CQ616" s="1502"/>
      <c r="CR616" s="279"/>
      <c r="CS616" s="1503">
        <f t="shared" si="12"/>
        <v>0</v>
      </c>
      <c r="CT616" s="1503"/>
      <c r="CU616" s="1503"/>
      <c r="CV616" s="1503"/>
      <c r="CW616" s="1503"/>
      <c r="CX616" s="1503">
        <f t="shared" si="13"/>
        <v>0</v>
      </c>
      <c r="CY616" s="1503"/>
      <c r="CZ616" s="1503"/>
      <c r="DA616" s="1503"/>
      <c r="DB616" s="1503"/>
      <c r="DC616" s="1503">
        <f t="shared" si="14"/>
        <v>0</v>
      </c>
      <c r="DD616" s="1503"/>
      <c r="DE616" s="1503"/>
      <c r="DF616" s="1503"/>
      <c r="DG616" s="1503"/>
      <c r="DH616" s="1503">
        <f t="shared" si="15"/>
        <v>0</v>
      </c>
      <c r="DI616" s="1503"/>
      <c r="DJ616" s="1503"/>
      <c r="DK616" s="1503"/>
      <c r="DL616" s="1503"/>
      <c r="DM616" s="1503">
        <f t="shared" si="16"/>
        <v>0</v>
      </c>
      <c r="DN616" s="1503"/>
      <c r="DO616" s="1503"/>
      <c r="DP616" s="1503"/>
      <c r="DQ616" s="1503"/>
      <c r="DR616" s="1503">
        <f t="shared" si="17"/>
        <v>0</v>
      </c>
      <c r="DS616" s="1503"/>
      <c r="DT616" s="1503"/>
      <c r="DU616" s="1503"/>
      <c r="DV616" s="1503"/>
      <c r="DX616" s="1491" t="str">
        <f t="shared" si="18"/>
        <v/>
      </c>
      <c r="DY616" s="1492"/>
      <c r="DZ616" s="1492"/>
      <c r="EA616" s="1492"/>
      <c r="EB616" s="1493"/>
      <c r="EC616" s="1491" t="str">
        <f t="shared" si="19"/>
        <v/>
      </c>
      <c r="ED616" s="1492"/>
      <c r="EE616" s="1492"/>
      <c r="EF616" s="1492"/>
      <c r="EG616" s="1493"/>
      <c r="EH616" s="1491" t="str">
        <f t="shared" si="20"/>
        <v/>
      </c>
      <c r="EI616" s="1492"/>
      <c r="EJ616" s="1492"/>
      <c r="EK616" s="1492"/>
      <c r="EL616" s="1493"/>
      <c r="EM616" s="1491" t="str">
        <f t="shared" si="21"/>
        <v/>
      </c>
      <c r="EN616" s="1492"/>
      <c r="EO616" s="1492"/>
      <c r="EP616" s="1492"/>
      <c r="EQ616" s="1493"/>
      <c r="ER616" s="1491" t="str">
        <f t="shared" si="22"/>
        <v/>
      </c>
      <c r="ES616" s="1492"/>
      <c r="ET616" s="1492"/>
      <c r="EU616" s="1492"/>
      <c r="EV616" s="1493"/>
      <c r="EW616" s="1491" t="str">
        <f t="shared" si="23"/>
        <v/>
      </c>
      <c r="EX616" s="1492"/>
      <c r="EY616" s="1492"/>
      <c r="EZ616" s="1492"/>
      <c r="FA616" s="1493"/>
    </row>
    <row r="617" spans="1:157" ht="12.95" customHeight="1">
      <c r="A617" s="1227" t="s">
        <v>1502</v>
      </c>
      <c r="B617" s="1227"/>
      <c r="C617" s="1227"/>
      <c r="D617" s="1227"/>
      <c r="E617" s="1227"/>
      <c r="F617" s="1227"/>
      <c r="G617" s="1227"/>
      <c r="H617" s="1227"/>
      <c r="I617" s="1227"/>
      <c r="J617" s="1227"/>
      <c r="K617" s="1227"/>
      <c r="L617" s="1227"/>
      <c r="M617" s="1227"/>
      <c r="N617" s="1227"/>
      <c r="O617" s="1227"/>
      <c r="P617" s="1227"/>
      <c r="Q617" s="1227"/>
      <c r="R617" s="1227"/>
      <c r="S617" s="1227"/>
      <c r="T617" s="1227"/>
      <c r="U617" s="1227"/>
      <c r="V617" s="1227"/>
      <c r="W617" s="1227"/>
      <c r="X617" s="1227"/>
      <c r="Y617" s="1227"/>
      <c r="Z617" s="1227"/>
      <c r="AA617" s="1227"/>
      <c r="AB617" s="1227"/>
      <c r="AC617" s="1227"/>
      <c r="AD617" s="1227"/>
      <c r="AE617" s="1227"/>
      <c r="AF617" s="1227"/>
      <c r="AG617" s="1227"/>
      <c r="AH617" s="1227"/>
      <c r="AI617" s="1227"/>
      <c r="AJ617" s="1227"/>
      <c r="AK617" s="1227"/>
      <c r="AL617" s="1227"/>
      <c r="AM617" s="1227"/>
      <c r="AN617" s="1227"/>
      <c r="AO617" s="1227"/>
      <c r="AP617" s="1227"/>
      <c r="AQ617" s="1227"/>
      <c r="AR617" s="1227"/>
      <c r="AS617" s="1227"/>
      <c r="AT617" s="1227"/>
      <c r="AZ617" s="3"/>
      <c r="BA617" s="3"/>
      <c r="BB617" s="3"/>
      <c r="BC617" s="3"/>
      <c r="BD617" s="3"/>
      <c r="BE617" s="1491">
        <f t="shared" si="2"/>
        <v>0</v>
      </c>
      <c r="BF617" s="1493"/>
      <c r="BG617" s="1491">
        <f t="shared" si="3"/>
        <v>0</v>
      </c>
      <c r="BH617" s="1493"/>
      <c r="BI617" s="1491">
        <f t="shared" si="4"/>
        <v>0</v>
      </c>
      <c r="BJ617" s="1493"/>
      <c r="BK617" s="1491">
        <f t="shared" si="5"/>
        <v>0</v>
      </c>
      <c r="BL617" s="1493"/>
      <c r="BM617" s="3"/>
      <c r="BN617" s="1498">
        <f t="shared" si="6"/>
        <v>0</v>
      </c>
      <c r="BO617" s="1499"/>
      <c r="BP617" s="1499"/>
      <c r="BQ617" s="1499"/>
      <c r="BR617" s="1500"/>
      <c r="BS617" s="1502">
        <f t="shared" si="7"/>
        <v>0</v>
      </c>
      <c r="BT617" s="1502"/>
      <c r="BU617" s="1502"/>
      <c r="BV617" s="1502"/>
      <c r="BW617" s="1502"/>
      <c r="BX617" s="1502">
        <f t="shared" si="8"/>
        <v>0</v>
      </c>
      <c r="BY617" s="1502"/>
      <c r="BZ617" s="1502"/>
      <c r="CA617" s="1502"/>
      <c r="CB617" s="1502"/>
      <c r="CC617" s="1502">
        <f t="shared" si="9"/>
        <v>0</v>
      </c>
      <c r="CD617" s="1502"/>
      <c r="CE617" s="1502"/>
      <c r="CF617" s="1502"/>
      <c r="CG617" s="1502"/>
      <c r="CH617" s="1502">
        <f t="shared" si="10"/>
        <v>0</v>
      </c>
      <c r="CI617" s="1502"/>
      <c r="CJ617" s="1502"/>
      <c r="CK617" s="1502"/>
      <c r="CL617" s="1502"/>
      <c r="CM617" s="1502">
        <f t="shared" si="11"/>
        <v>0</v>
      </c>
      <c r="CN617" s="1502"/>
      <c r="CO617" s="1502"/>
      <c r="CP617" s="1502"/>
      <c r="CQ617" s="1502"/>
      <c r="CR617" s="279"/>
      <c r="CS617" s="1503">
        <f t="shared" si="12"/>
        <v>0</v>
      </c>
      <c r="CT617" s="1503"/>
      <c r="CU617" s="1503"/>
      <c r="CV617" s="1503"/>
      <c r="CW617" s="1503"/>
      <c r="CX617" s="1503">
        <f t="shared" si="13"/>
        <v>0</v>
      </c>
      <c r="CY617" s="1503"/>
      <c r="CZ617" s="1503"/>
      <c r="DA617" s="1503"/>
      <c r="DB617" s="1503"/>
      <c r="DC617" s="1503">
        <f t="shared" si="14"/>
        <v>0</v>
      </c>
      <c r="DD617" s="1503"/>
      <c r="DE617" s="1503"/>
      <c r="DF617" s="1503"/>
      <c r="DG617" s="1503"/>
      <c r="DH617" s="1503">
        <f t="shared" si="15"/>
        <v>0</v>
      </c>
      <c r="DI617" s="1503"/>
      <c r="DJ617" s="1503"/>
      <c r="DK617" s="1503"/>
      <c r="DL617" s="1503"/>
      <c r="DM617" s="1503">
        <f t="shared" si="16"/>
        <v>0</v>
      </c>
      <c r="DN617" s="1503"/>
      <c r="DO617" s="1503"/>
      <c r="DP617" s="1503"/>
      <c r="DQ617" s="1503"/>
      <c r="DR617" s="1503">
        <f t="shared" si="17"/>
        <v>0</v>
      </c>
      <c r="DS617" s="1503"/>
      <c r="DT617" s="1503"/>
      <c r="DU617" s="1503"/>
      <c r="DV617" s="1503"/>
      <c r="DX617" s="1491" t="str">
        <f t="shared" si="18"/>
        <v/>
      </c>
      <c r="DY617" s="1492"/>
      <c r="DZ617" s="1492"/>
      <c r="EA617" s="1492"/>
      <c r="EB617" s="1493"/>
      <c r="EC617" s="1491" t="str">
        <f t="shared" si="19"/>
        <v/>
      </c>
      <c r="ED617" s="1492"/>
      <c r="EE617" s="1492"/>
      <c r="EF617" s="1492"/>
      <c r="EG617" s="1493"/>
      <c r="EH617" s="1491" t="str">
        <f t="shared" si="20"/>
        <v/>
      </c>
      <c r="EI617" s="1492"/>
      <c r="EJ617" s="1492"/>
      <c r="EK617" s="1492"/>
      <c r="EL617" s="1493"/>
      <c r="EM617" s="1491" t="str">
        <f t="shared" si="21"/>
        <v/>
      </c>
      <c r="EN617" s="1492"/>
      <c r="EO617" s="1492"/>
      <c r="EP617" s="1492"/>
      <c r="EQ617" s="1493"/>
      <c r="ER617" s="1491" t="str">
        <f t="shared" si="22"/>
        <v/>
      </c>
      <c r="ES617" s="1492"/>
      <c r="ET617" s="1492"/>
      <c r="EU617" s="1492"/>
      <c r="EV617" s="1493"/>
      <c r="EW617" s="1491" t="str">
        <f t="shared" si="23"/>
        <v/>
      </c>
      <c r="EX617" s="1492"/>
      <c r="EY617" s="1492"/>
      <c r="EZ617" s="1492"/>
      <c r="FA617" s="1493"/>
    </row>
    <row r="618" spans="1:157" ht="12.95" customHeight="1">
      <c r="A618" s="1227"/>
      <c r="B618" s="1227"/>
      <c r="C618" s="1227"/>
      <c r="D618" s="1227"/>
      <c r="E618" s="1227"/>
      <c r="F618" s="1227"/>
      <c r="G618" s="1227"/>
      <c r="H618" s="1227"/>
      <c r="I618" s="1227"/>
      <c r="J618" s="1227"/>
      <c r="K618" s="1227"/>
      <c r="L618" s="1227"/>
      <c r="M618" s="1227"/>
      <c r="N618" s="1227"/>
      <c r="O618" s="1227"/>
      <c r="P618" s="1227"/>
      <c r="Q618" s="1227"/>
      <c r="R618" s="1227"/>
      <c r="S618" s="1227"/>
      <c r="T618" s="1227"/>
      <c r="U618" s="1227"/>
      <c r="V618" s="1227"/>
      <c r="W618" s="1227"/>
      <c r="X618" s="1227"/>
      <c r="Y618" s="1227"/>
      <c r="Z618" s="1227"/>
      <c r="AA618" s="1227"/>
      <c r="AB618" s="1227"/>
      <c r="AC618" s="1227"/>
      <c r="AD618" s="1227"/>
      <c r="AE618" s="1227"/>
      <c r="AF618" s="1227"/>
      <c r="AG618" s="1227"/>
      <c r="AH618" s="1227"/>
      <c r="AI618" s="1227"/>
      <c r="AJ618" s="1227"/>
      <c r="AK618" s="1227"/>
      <c r="AL618" s="1227"/>
      <c r="AM618" s="1227"/>
      <c r="AN618" s="1227"/>
      <c r="AO618" s="1227"/>
      <c r="AP618" s="1227"/>
      <c r="AQ618" s="1227"/>
      <c r="AR618" s="1227"/>
      <c r="AS618" s="1227"/>
      <c r="AT618" s="1227"/>
      <c r="AZ618" s="3"/>
      <c r="BA618" s="3"/>
      <c r="BB618" s="3"/>
      <c r="BC618" s="3"/>
      <c r="BD618" s="3"/>
      <c r="BE618" s="1491">
        <f t="shared" si="2"/>
        <v>0</v>
      </c>
      <c r="BF618" s="1493"/>
      <c r="BG618" s="1491">
        <f t="shared" si="3"/>
        <v>0</v>
      </c>
      <c r="BH618" s="1493"/>
      <c r="BI618" s="1491">
        <f t="shared" si="4"/>
        <v>0</v>
      </c>
      <c r="BJ618" s="1493"/>
      <c r="BK618" s="1491">
        <f t="shared" si="5"/>
        <v>0</v>
      </c>
      <c r="BL618" s="1493"/>
      <c r="BM618" s="3"/>
      <c r="BN618" s="1498">
        <f t="shared" si="6"/>
        <v>0</v>
      </c>
      <c r="BO618" s="1499"/>
      <c r="BP618" s="1499"/>
      <c r="BQ618" s="1499"/>
      <c r="BR618" s="1500"/>
      <c r="BS618" s="1502">
        <f t="shared" si="7"/>
        <v>0</v>
      </c>
      <c r="BT618" s="1502"/>
      <c r="BU618" s="1502"/>
      <c r="BV618" s="1502"/>
      <c r="BW618" s="1502"/>
      <c r="BX618" s="1502">
        <f t="shared" si="8"/>
        <v>0</v>
      </c>
      <c r="BY618" s="1502"/>
      <c r="BZ618" s="1502"/>
      <c r="CA618" s="1502"/>
      <c r="CB618" s="1502"/>
      <c r="CC618" s="1502">
        <f t="shared" si="9"/>
        <v>0</v>
      </c>
      <c r="CD618" s="1502"/>
      <c r="CE618" s="1502"/>
      <c r="CF618" s="1502"/>
      <c r="CG618" s="1502"/>
      <c r="CH618" s="1502">
        <f t="shared" si="10"/>
        <v>0</v>
      </c>
      <c r="CI618" s="1502"/>
      <c r="CJ618" s="1502"/>
      <c r="CK618" s="1502"/>
      <c r="CL618" s="1502"/>
      <c r="CM618" s="1502">
        <f t="shared" si="11"/>
        <v>0</v>
      </c>
      <c r="CN618" s="1502"/>
      <c r="CO618" s="1502"/>
      <c r="CP618" s="1502"/>
      <c r="CQ618" s="1502"/>
      <c r="CR618" s="279"/>
      <c r="CS618" s="1503">
        <f t="shared" si="12"/>
        <v>0</v>
      </c>
      <c r="CT618" s="1503"/>
      <c r="CU618" s="1503"/>
      <c r="CV618" s="1503"/>
      <c r="CW618" s="1503"/>
      <c r="CX618" s="1503">
        <f t="shared" si="13"/>
        <v>0</v>
      </c>
      <c r="CY618" s="1503"/>
      <c r="CZ618" s="1503"/>
      <c r="DA618" s="1503"/>
      <c r="DB618" s="1503"/>
      <c r="DC618" s="1503">
        <f t="shared" si="14"/>
        <v>0</v>
      </c>
      <c r="DD618" s="1503"/>
      <c r="DE618" s="1503"/>
      <c r="DF618" s="1503"/>
      <c r="DG618" s="1503"/>
      <c r="DH618" s="1503">
        <f t="shared" si="15"/>
        <v>0</v>
      </c>
      <c r="DI618" s="1503"/>
      <c r="DJ618" s="1503"/>
      <c r="DK618" s="1503"/>
      <c r="DL618" s="1503"/>
      <c r="DM618" s="1503">
        <f t="shared" si="16"/>
        <v>0</v>
      </c>
      <c r="DN618" s="1503"/>
      <c r="DO618" s="1503"/>
      <c r="DP618" s="1503"/>
      <c r="DQ618" s="1503"/>
      <c r="DR618" s="1503">
        <f t="shared" si="17"/>
        <v>0</v>
      </c>
      <c r="DS618" s="1503"/>
      <c r="DT618" s="1503"/>
      <c r="DU618" s="1503"/>
      <c r="DV618" s="1503"/>
      <c r="DX618" s="1491" t="str">
        <f t="shared" si="18"/>
        <v/>
      </c>
      <c r="DY618" s="1492"/>
      <c r="DZ618" s="1492"/>
      <c r="EA618" s="1492"/>
      <c r="EB618" s="1493"/>
      <c r="EC618" s="1491" t="str">
        <f t="shared" si="19"/>
        <v/>
      </c>
      <c r="ED618" s="1492"/>
      <c r="EE618" s="1492"/>
      <c r="EF618" s="1492"/>
      <c r="EG618" s="1493"/>
      <c r="EH618" s="1491" t="str">
        <f t="shared" si="20"/>
        <v/>
      </c>
      <c r="EI618" s="1492"/>
      <c r="EJ618" s="1492"/>
      <c r="EK618" s="1492"/>
      <c r="EL618" s="1493"/>
      <c r="EM618" s="1491" t="str">
        <f t="shared" si="21"/>
        <v/>
      </c>
      <c r="EN618" s="1492"/>
      <c r="EO618" s="1492"/>
      <c r="EP618" s="1492"/>
      <c r="EQ618" s="1493"/>
      <c r="ER618" s="1491" t="str">
        <f t="shared" si="22"/>
        <v/>
      </c>
      <c r="ES618" s="1492"/>
      <c r="ET618" s="1492"/>
      <c r="EU618" s="1492"/>
      <c r="EV618" s="1493"/>
      <c r="EW618" s="1491" t="str">
        <f t="shared" si="23"/>
        <v/>
      </c>
      <c r="EX618" s="1492"/>
      <c r="EY618" s="1492"/>
      <c r="EZ618" s="1492"/>
      <c r="FA618" s="1493"/>
    </row>
    <row r="619" spans="1:157" ht="12.95" customHeight="1">
      <c r="AZ619" s="3"/>
      <c r="BA619" s="3"/>
      <c r="BB619" s="3"/>
      <c r="BC619" s="3"/>
      <c r="BD619" s="3"/>
      <c r="BE619" s="1491">
        <f t="shared" si="2"/>
        <v>0</v>
      </c>
      <c r="BF619" s="1493"/>
      <c r="BG619" s="1491">
        <f t="shared" si="3"/>
        <v>0</v>
      </c>
      <c r="BH619" s="1493"/>
      <c r="BI619" s="1491">
        <f t="shared" si="4"/>
        <v>0</v>
      </c>
      <c r="BJ619" s="1493"/>
      <c r="BK619" s="1491">
        <f t="shared" si="5"/>
        <v>0</v>
      </c>
      <c r="BL619" s="1493"/>
      <c r="BM619" s="3"/>
      <c r="BN619" s="1498">
        <f t="shared" si="6"/>
        <v>0</v>
      </c>
      <c r="BO619" s="1499"/>
      <c r="BP619" s="1499"/>
      <c r="BQ619" s="1499"/>
      <c r="BR619" s="1500"/>
      <c r="BS619" s="1502">
        <f t="shared" si="7"/>
        <v>0</v>
      </c>
      <c r="BT619" s="1502"/>
      <c r="BU619" s="1502"/>
      <c r="BV619" s="1502"/>
      <c r="BW619" s="1502"/>
      <c r="BX619" s="1502">
        <f t="shared" si="8"/>
        <v>0</v>
      </c>
      <c r="BY619" s="1502"/>
      <c r="BZ619" s="1502"/>
      <c r="CA619" s="1502"/>
      <c r="CB619" s="1502"/>
      <c r="CC619" s="1502">
        <f t="shared" si="9"/>
        <v>0</v>
      </c>
      <c r="CD619" s="1502"/>
      <c r="CE619" s="1502"/>
      <c r="CF619" s="1502"/>
      <c r="CG619" s="1502"/>
      <c r="CH619" s="1502">
        <f t="shared" si="10"/>
        <v>0</v>
      </c>
      <c r="CI619" s="1502"/>
      <c r="CJ619" s="1502"/>
      <c r="CK619" s="1502"/>
      <c r="CL619" s="1502"/>
      <c r="CM619" s="1502">
        <f t="shared" si="11"/>
        <v>0</v>
      </c>
      <c r="CN619" s="1502"/>
      <c r="CO619" s="1502"/>
      <c r="CP619" s="1502"/>
      <c r="CQ619" s="1502"/>
      <c r="CR619" s="279"/>
      <c r="CS619" s="1503">
        <f t="shared" si="12"/>
        <v>0</v>
      </c>
      <c r="CT619" s="1503"/>
      <c r="CU619" s="1503"/>
      <c r="CV619" s="1503"/>
      <c r="CW619" s="1503"/>
      <c r="CX619" s="1503">
        <f t="shared" si="13"/>
        <v>0</v>
      </c>
      <c r="CY619" s="1503"/>
      <c r="CZ619" s="1503"/>
      <c r="DA619" s="1503"/>
      <c r="DB619" s="1503"/>
      <c r="DC619" s="1503">
        <f t="shared" si="14"/>
        <v>0</v>
      </c>
      <c r="DD619" s="1503"/>
      <c r="DE619" s="1503"/>
      <c r="DF619" s="1503"/>
      <c r="DG619" s="1503"/>
      <c r="DH619" s="1503">
        <f t="shared" si="15"/>
        <v>0</v>
      </c>
      <c r="DI619" s="1503"/>
      <c r="DJ619" s="1503"/>
      <c r="DK619" s="1503"/>
      <c r="DL619" s="1503"/>
      <c r="DM619" s="1503">
        <f t="shared" si="16"/>
        <v>0</v>
      </c>
      <c r="DN619" s="1503"/>
      <c r="DO619" s="1503"/>
      <c r="DP619" s="1503"/>
      <c r="DQ619" s="1503"/>
      <c r="DR619" s="1503">
        <f t="shared" si="17"/>
        <v>0</v>
      </c>
      <c r="DS619" s="1503"/>
      <c r="DT619" s="1503"/>
      <c r="DU619" s="1503"/>
      <c r="DV619" s="1503"/>
      <c r="DX619" s="1491" t="str">
        <f t="shared" si="18"/>
        <v/>
      </c>
      <c r="DY619" s="1492"/>
      <c r="DZ619" s="1492"/>
      <c r="EA619" s="1492"/>
      <c r="EB619" s="1493"/>
      <c r="EC619" s="1491" t="str">
        <f t="shared" si="19"/>
        <v/>
      </c>
      <c r="ED619" s="1492"/>
      <c r="EE619" s="1492"/>
      <c r="EF619" s="1492"/>
      <c r="EG619" s="1493"/>
      <c r="EH619" s="1491" t="str">
        <f t="shared" si="20"/>
        <v/>
      </c>
      <c r="EI619" s="1492"/>
      <c r="EJ619" s="1492"/>
      <c r="EK619" s="1492"/>
      <c r="EL619" s="1493"/>
      <c r="EM619" s="1491" t="str">
        <f t="shared" si="21"/>
        <v/>
      </c>
      <c r="EN619" s="1492"/>
      <c r="EO619" s="1492"/>
      <c r="EP619" s="1492"/>
      <c r="EQ619" s="1493"/>
      <c r="ER619" s="1491" t="str">
        <f t="shared" si="22"/>
        <v/>
      </c>
      <c r="ES619" s="1492"/>
      <c r="ET619" s="1492"/>
      <c r="EU619" s="1492"/>
      <c r="EV619" s="1493"/>
      <c r="EW619" s="1491" t="str">
        <f t="shared" si="23"/>
        <v/>
      </c>
      <c r="EX619" s="1492"/>
      <c r="EY619" s="1492"/>
      <c r="EZ619" s="1492"/>
      <c r="FA619" s="1493"/>
    </row>
    <row r="620" spans="1:157" ht="12.95" customHeight="1">
      <c r="A620" s="2" t="s">
        <v>916</v>
      </c>
      <c r="B620" s="2"/>
      <c r="C620" s="2" t="s">
        <v>174</v>
      </c>
      <c r="AZ620" s="3"/>
      <c r="BA620" s="3"/>
      <c r="BB620" s="3"/>
      <c r="BC620" s="3"/>
      <c r="BD620" s="3"/>
      <c r="BE620" s="1491">
        <f t="shared" si="2"/>
        <v>0</v>
      </c>
      <c r="BF620" s="1493"/>
      <c r="BG620" s="1491">
        <f t="shared" si="3"/>
        <v>0</v>
      </c>
      <c r="BH620" s="1493"/>
      <c r="BI620" s="1491">
        <f t="shared" si="4"/>
        <v>0</v>
      </c>
      <c r="BJ620" s="1493"/>
      <c r="BK620" s="1491">
        <f t="shared" si="5"/>
        <v>0</v>
      </c>
      <c r="BL620" s="1493"/>
      <c r="BM620" s="3"/>
      <c r="BN620" s="1498">
        <f t="shared" si="6"/>
        <v>0</v>
      </c>
      <c r="BO620" s="1499"/>
      <c r="BP620" s="1499"/>
      <c r="BQ620" s="1499"/>
      <c r="BR620" s="1500"/>
      <c r="BS620" s="1502">
        <f t="shared" si="7"/>
        <v>0</v>
      </c>
      <c r="BT620" s="1502"/>
      <c r="BU620" s="1502"/>
      <c r="BV620" s="1502"/>
      <c r="BW620" s="1502"/>
      <c r="BX620" s="1502">
        <f t="shared" si="8"/>
        <v>0</v>
      </c>
      <c r="BY620" s="1502"/>
      <c r="BZ620" s="1502"/>
      <c r="CA620" s="1502"/>
      <c r="CB620" s="1502"/>
      <c r="CC620" s="1502">
        <f t="shared" si="9"/>
        <v>0</v>
      </c>
      <c r="CD620" s="1502"/>
      <c r="CE620" s="1502"/>
      <c r="CF620" s="1502"/>
      <c r="CG620" s="1502"/>
      <c r="CH620" s="1502">
        <f t="shared" si="10"/>
        <v>0</v>
      </c>
      <c r="CI620" s="1502"/>
      <c r="CJ620" s="1502"/>
      <c r="CK620" s="1502"/>
      <c r="CL620" s="1502"/>
      <c r="CM620" s="1502">
        <f t="shared" si="11"/>
        <v>0</v>
      </c>
      <c r="CN620" s="1502"/>
      <c r="CO620" s="1502"/>
      <c r="CP620" s="1502"/>
      <c r="CQ620" s="1502"/>
      <c r="CR620" s="279"/>
      <c r="CS620" s="1503">
        <f t="shared" si="12"/>
        <v>0</v>
      </c>
      <c r="CT620" s="1503"/>
      <c r="CU620" s="1503"/>
      <c r="CV620" s="1503"/>
      <c r="CW620" s="1503"/>
      <c r="CX620" s="1503">
        <f t="shared" si="13"/>
        <v>0</v>
      </c>
      <c r="CY620" s="1503"/>
      <c r="CZ620" s="1503"/>
      <c r="DA620" s="1503"/>
      <c r="DB620" s="1503"/>
      <c r="DC620" s="1503">
        <f t="shared" si="14"/>
        <v>0</v>
      </c>
      <c r="DD620" s="1503"/>
      <c r="DE620" s="1503"/>
      <c r="DF620" s="1503"/>
      <c r="DG620" s="1503"/>
      <c r="DH620" s="1503">
        <f t="shared" si="15"/>
        <v>0</v>
      </c>
      <c r="DI620" s="1503"/>
      <c r="DJ620" s="1503"/>
      <c r="DK620" s="1503"/>
      <c r="DL620" s="1503"/>
      <c r="DM620" s="1503">
        <f t="shared" si="16"/>
        <v>0</v>
      </c>
      <c r="DN620" s="1503"/>
      <c r="DO620" s="1503"/>
      <c r="DP620" s="1503"/>
      <c r="DQ620" s="1503"/>
      <c r="DR620" s="1503">
        <f t="shared" si="17"/>
        <v>0</v>
      </c>
      <c r="DS620" s="1503"/>
      <c r="DT620" s="1503"/>
      <c r="DU620" s="1503"/>
      <c r="DV620" s="1503"/>
      <c r="DX620" s="1491" t="str">
        <f t="shared" si="18"/>
        <v/>
      </c>
      <c r="DY620" s="1492"/>
      <c r="DZ620" s="1492"/>
      <c r="EA620" s="1492"/>
      <c r="EB620" s="1493"/>
      <c r="EC620" s="1491" t="str">
        <f t="shared" si="19"/>
        <v/>
      </c>
      <c r="ED620" s="1492"/>
      <c r="EE620" s="1492"/>
      <c r="EF620" s="1492"/>
      <c r="EG620" s="1493"/>
      <c r="EH620" s="1491" t="str">
        <f t="shared" si="20"/>
        <v/>
      </c>
      <c r="EI620" s="1492"/>
      <c r="EJ620" s="1492"/>
      <c r="EK620" s="1492"/>
      <c r="EL620" s="1493"/>
      <c r="EM620" s="1491" t="str">
        <f t="shared" si="21"/>
        <v/>
      </c>
      <c r="EN620" s="1492"/>
      <c r="EO620" s="1492"/>
      <c r="EP620" s="1492"/>
      <c r="EQ620" s="1493"/>
      <c r="ER620" s="1491" t="str">
        <f t="shared" si="22"/>
        <v/>
      </c>
      <c r="ES620" s="1492"/>
      <c r="ET620" s="1492"/>
      <c r="EU620" s="1492"/>
      <c r="EV620" s="1493"/>
      <c r="EW620" s="1491" t="str">
        <f t="shared" si="23"/>
        <v/>
      </c>
      <c r="EX620" s="1492"/>
      <c r="EY620" s="1492"/>
      <c r="EZ620" s="1492"/>
      <c r="FA620" s="1493"/>
    </row>
    <row r="621" spans="1:157" ht="12.95" customHeight="1">
      <c r="A621" s="2"/>
      <c r="B621" s="2"/>
      <c r="C621" s="2"/>
      <c r="AZ621" s="3"/>
      <c r="BA621" s="3"/>
      <c r="BB621" s="3"/>
      <c r="BC621" s="3"/>
      <c r="BD621" s="3"/>
      <c r="BE621" s="1491">
        <f t="shared" si="2"/>
        <v>0</v>
      </c>
      <c r="BF621" s="1493"/>
      <c r="BG621" s="1491">
        <f t="shared" si="3"/>
        <v>0</v>
      </c>
      <c r="BH621" s="1493"/>
      <c r="BI621" s="1491">
        <f t="shared" si="4"/>
        <v>0</v>
      </c>
      <c r="BJ621" s="1493"/>
      <c r="BK621" s="1491">
        <f t="shared" si="5"/>
        <v>0</v>
      </c>
      <c r="BL621" s="1493"/>
      <c r="BM621" s="3"/>
      <c r="BN621" s="1498">
        <f t="shared" si="6"/>
        <v>0</v>
      </c>
      <c r="BO621" s="1499"/>
      <c r="BP621" s="1499"/>
      <c r="BQ621" s="1499"/>
      <c r="BR621" s="1500"/>
      <c r="BS621" s="1502">
        <f t="shared" si="7"/>
        <v>0</v>
      </c>
      <c r="BT621" s="1502"/>
      <c r="BU621" s="1502"/>
      <c r="BV621" s="1502"/>
      <c r="BW621" s="1502"/>
      <c r="BX621" s="1502">
        <f t="shared" si="8"/>
        <v>0</v>
      </c>
      <c r="BY621" s="1502"/>
      <c r="BZ621" s="1502"/>
      <c r="CA621" s="1502"/>
      <c r="CB621" s="1502"/>
      <c r="CC621" s="1502">
        <f t="shared" si="9"/>
        <v>0</v>
      </c>
      <c r="CD621" s="1502"/>
      <c r="CE621" s="1502"/>
      <c r="CF621" s="1502"/>
      <c r="CG621" s="1502"/>
      <c r="CH621" s="1502">
        <f t="shared" si="10"/>
        <v>0</v>
      </c>
      <c r="CI621" s="1502"/>
      <c r="CJ621" s="1502"/>
      <c r="CK621" s="1502"/>
      <c r="CL621" s="1502"/>
      <c r="CM621" s="1502">
        <f t="shared" si="11"/>
        <v>0</v>
      </c>
      <c r="CN621" s="1502"/>
      <c r="CO621" s="1502"/>
      <c r="CP621" s="1502"/>
      <c r="CQ621" s="1502"/>
      <c r="CR621" s="279"/>
      <c r="CS621" s="1503">
        <f t="shared" si="12"/>
        <v>0</v>
      </c>
      <c r="CT621" s="1503"/>
      <c r="CU621" s="1503"/>
      <c r="CV621" s="1503"/>
      <c r="CW621" s="1503"/>
      <c r="CX621" s="1503">
        <f t="shared" si="13"/>
        <v>0</v>
      </c>
      <c r="CY621" s="1503"/>
      <c r="CZ621" s="1503"/>
      <c r="DA621" s="1503"/>
      <c r="DB621" s="1503"/>
      <c r="DC621" s="1503">
        <f t="shared" si="14"/>
        <v>0</v>
      </c>
      <c r="DD621" s="1503"/>
      <c r="DE621" s="1503"/>
      <c r="DF621" s="1503"/>
      <c r="DG621" s="1503"/>
      <c r="DH621" s="1503">
        <f t="shared" si="15"/>
        <v>0</v>
      </c>
      <c r="DI621" s="1503"/>
      <c r="DJ621" s="1503"/>
      <c r="DK621" s="1503"/>
      <c r="DL621" s="1503"/>
      <c r="DM621" s="1503">
        <f t="shared" si="16"/>
        <v>0</v>
      </c>
      <c r="DN621" s="1503"/>
      <c r="DO621" s="1503"/>
      <c r="DP621" s="1503"/>
      <c r="DQ621" s="1503"/>
      <c r="DR621" s="1503">
        <f t="shared" si="17"/>
        <v>0</v>
      </c>
      <c r="DS621" s="1503"/>
      <c r="DT621" s="1503"/>
      <c r="DU621" s="1503"/>
      <c r="DV621" s="1503"/>
      <c r="DX621" s="1491" t="str">
        <f t="shared" si="18"/>
        <v/>
      </c>
      <c r="DY621" s="1492"/>
      <c r="DZ621" s="1492"/>
      <c r="EA621" s="1492"/>
      <c r="EB621" s="1493"/>
      <c r="EC621" s="1491" t="str">
        <f t="shared" si="19"/>
        <v/>
      </c>
      <c r="ED621" s="1492"/>
      <c r="EE621" s="1492"/>
      <c r="EF621" s="1492"/>
      <c r="EG621" s="1493"/>
      <c r="EH621" s="1491" t="str">
        <f t="shared" si="20"/>
        <v/>
      </c>
      <c r="EI621" s="1492"/>
      <c r="EJ621" s="1492"/>
      <c r="EK621" s="1492"/>
      <c r="EL621" s="1493"/>
      <c r="EM621" s="1491" t="str">
        <f t="shared" si="21"/>
        <v/>
      </c>
      <c r="EN621" s="1492"/>
      <c r="EO621" s="1492"/>
      <c r="EP621" s="1492"/>
      <c r="EQ621" s="1493"/>
      <c r="ER621" s="1491" t="str">
        <f t="shared" si="22"/>
        <v/>
      </c>
      <c r="ES621" s="1492"/>
      <c r="ET621" s="1492"/>
      <c r="EU621" s="1492"/>
      <c r="EV621" s="1493"/>
      <c r="EW621" s="1491" t="str">
        <f t="shared" si="23"/>
        <v/>
      </c>
      <c r="EX621" s="1492"/>
      <c r="EY621" s="1492"/>
      <c r="EZ621" s="1492"/>
      <c r="FA621" s="1493"/>
    </row>
    <row r="622" spans="1:157" ht="12.95" customHeight="1">
      <c r="C622" s="2" t="s">
        <v>1453</v>
      </c>
      <c r="AZ622" s="3"/>
      <c r="BA622" s="3"/>
      <c r="BB622" s="3"/>
      <c r="BC622" s="3"/>
      <c r="BD622" s="3"/>
      <c r="BE622" s="1491">
        <f t="shared" si="2"/>
        <v>0</v>
      </c>
      <c r="BF622" s="1493"/>
      <c r="BG622" s="1491">
        <f t="shared" si="3"/>
        <v>0</v>
      </c>
      <c r="BH622" s="1493"/>
      <c r="BI622" s="1491">
        <f t="shared" si="4"/>
        <v>0</v>
      </c>
      <c r="BJ622" s="1493"/>
      <c r="BK622" s="1491">
        <f t="shared" si="5"/>
        <v>0</v>
      </c>
      <c r="BL622" s="1493"/>
      <c r="BM622" s="3"/>
      <c r="BN622" s="1498">
        <f t="shared" si="6"/>
        <v>0</v>
      </c>
      <c r="BO622" s="1499"/>
      <c r="BP622" s="1499"/>
      <c r="BQ622" s="1499"/>
      <c r="BR622" s="1500"/>
      <c r="BS622" s="1502">
        <f t="shared" si="7"/>
        <v>0</v>
      </c>
      <c r="BT622" s="1502"/>
      <c r="BU622" s="1502"/>
      <c r="BV622" s="1502"/>
      <c r="BW622" s="1502"/>
      <c r="BX622" s="1502">
        <f t="shared" si="8"/>
        <v>0</v>
      </c>
      <c r="BY622" s="1502"/>
      <c r="BZ622" s="1502"/>
      <c r="CA622" s="1502"/>
      <c r="CB622" s="1502"/>
      <c r="CC622" s="1502">
        <f t="shared" si="9"/>
        <v>0</v>
      </c>
      <c r="CD622" s="1502"/>
      <c r="CE622" s="1502"/>
      <c r="CF622" s="1502"/>
      <c r="CG622" s="1502"/>
      <c r="CH622" s="1502">
        <f t="shared" si="10"/>
        <v>0</v>
      </c>
      <c r="CI622" s="1502"/>
      <c r="CJ622" s="1502"/>
      <c r="CK622" s="1502"/>
      <c r="CL622" s="1502"/>
      <c r="CM622" s="1502">
        <f t="shared" si="11"/>
        <v>0</v>
      </c>
      <c r="CN622" s="1502"/>
      <c r="CO622" s="1502"/>
      <c r="CP622" s="1502"/>
      <c r="CQ622" s="1502"/>
      <c r="CR622" s="279"/>
      <c r="CS622" s="1503">
        <f t="shared" si="12"/>
        <v>0</v>
      </c>
      <c r="CT622" s="1503"/>
      <c r="CU622" s="1503"/>
      <c r="CV622" s="1503"/>
      <c r="CW622" s="1503"/>
      <c r="CX622" s="1503">
        <f t="shared" si="13"/>
        <v>0</v>
      </c>
      <c r="CY622" s="1503"/>
      <c r="CZ622" s="1503"/>
      <c r="DA622" s="1503"/>
      <c r="DB622" s="1503"/>
      <c r="DC622" s="1503">
        <f t="shared" si="14"/>
        <v>0</v>
      </c>
      <c r="DD622" s="1503"/>
      <c r="DE622" s="1503"/>
      <c r="DF622" s="1503"/>
      <c r="DG622" s="1503"/>
      <c r="DH622" s="1503">
        <f t="shared" si="15"/>
        <v>0</v>
      </c>
      <c r="DI622" s="1503"/>
      <c r="DJ622" s="1503"/>
      <c r="DK622" s="1503"/>
      <c r="DL622" s="1503"/>
      <c r="DM622" s="1503">
        <f t="shared" si="16"/>
        <v>0</v>
      </c>
      <c r="DN622" s="1503"/>
      <c r="DO622" s="1503"/>
      <c r="DP622" s="1503"/>
      <c r="DQ622" s="1503"/>
      <c r="DR622" s="1503">
        <f t="shared" si="17"/>
        <v>0</v>
      </c>
      <c r="DS622" s="1503"/>
      <c r="DT622" s="1503"/>
      <c r="DU622" s="1503"/>
      <c r="DV622" s="1503"/>
      <c r="DX622" s="1491" t="str">
        <f t="shared" si="18"/>
        <v/>
      </c>
      <c r="DY622" s="1492"/>
      <c r="DZ622" s="1492"/>
      <c r="EA622" s="1492"/>
      <c r="EB622" s="1493"/>
      <c r="EC622" s="1491" t="str">
        <f t="shared" si="19"/>
        <v/>
      </c>
      <c r="ED622" s="1492"/>
      <c r="EE622" s="1492"/>
      <c r="EF622" s="1492"/>
      <c r="EG622" s="1493"/>
      <c r="EH622" s="1491" t="str">
        <f t="shared" si="20"/>
        <v/>
      </c>
      <c r="EI622" s="1492"/>
      <c r="EJ622" s="1492"/>
      <c r="EK622" s="1492"/>
      <c r="EL622" s="1493"/>
      <c r="EM622" s="1491" t="str">
        <f t="shared" si="21"/>
        <v/>
      </c>
      <c r="EN622" s="1492"/>
      <c r="EO622" s="1492"/>
      <c r="EP622" s="1492"/>
      <c r="EQ622" s="1493"/>
      <c r="ER622" s="1491" t="str">
        <f t="shared" si="22"/>
        <v/>
      </c>
      <c r="ES622" s="1492"/>
      <c r="ET622" s="1492"/>
      <c r="EU622" s="1492"/>
      <c r="EV622" s="1493"/>
      <c r="EW622" s="1491" t="str">
        <f t="shared" si="23"/>
        <v/>
      </c>
      <c r="EX622" s="1492"/>
      <c r="EY622" s="1492"/>
      <c r="EZ622" s="1492"/>
      <c r="FA622" s="1493"/>
    </row>
    <row r="623" spans="1:157" ht="12.95" customHeight="1">
      <c r="B623" s="437"/>
      <c r="C623" s="2"/>
      <c r="AU623" s="3"/>
      <c r="AZ623" s="3"/>
      <c r="BA623" s="3"/>
      <c r="BB623" s="3"/>
      <c r="BC623" s="3"/>
      <c r="BD623" s="3"/>
      <c r="BE623" s="1491">
        <f t="shared" si="2"/>
        <v>0</v>
      </c>
      <c r="BF623" s="1493"/>
      <c r="BG623" s="1491">
        <f t="shared" si="3"/>
        <v>0</v>
      </c>
      <c r="BH623" s="1493"/>
      <c r="BI623" s="1491">
        <f t="shared" si="4"/>
        <v>0</v>
      </c>
      <c r="BJ623" s="1493"/>
      <c r="BK623" s="1491">
        <f t="shared" si="5"/>
        <v>0</v>
      </c>
      <c r="BL623" s="1493"/>
      <c r="BM623" s="3"/>
      <c r="BN623" s="1498">
        <f t="shared" si="6"/>
        <v>0</v>
      </c>
      <c r="BO623" s="1499"/>
      <c r="BP623" s="1499"/>
      <c r="BQ623" s="1499"/>
      <c r="BR623" s="1500"/>
      <c r="BS623" s="1502">
        <f t="shared" si="7"/>
        <v>0</v>
      </c>
      <c r="BT623" s="1502"/>
      <c r="BU623" s="1502"/>
      <c r="BV623" s="1502"/>
      <c r="BW623" s="1502"/>
      <c r="BX623" s="1502">
        <f t="shared" si="8"/>
        <v>0</v>
      </c>
      <c r="BY623" s="1502"/>
      <c r="BZ623" s="1502"/>
      <c r="CA623" s="1502"/>
      <c r="CB623" s="1502"/>
      <c r="CC623" s="1502">
        <f t="shared" si="9"/>
        <v>0</v>
      </c>
      <c r="CD623" s="1502"/>
      <c r="CE623" s="1502"/>
      <c r="CF623" s="1502"/>
      <c r="CG623" s="1502"/>
      <c r="CH623" s="1502">
        <f t="shared" si="10"/>
        <v>0</v>
      </c>
      <c r="CI623" s="1502"/>
      <c r="CJ623" s="1502"/>
      <c r="CK623" s="1502"/>
      <c r="CL623" s="1502"/>
      <c r="CM623" s="1502">
        <f t="shared" si="11"/>
        <v>0</v>
      </c>
      <c r="CN623" s="1502"/>
      <c r="CO623" s="1502"/>
      <c r="CP623" s="1502"/>
      <c r="CQ623" s="1502"/>
      <c r="CR623" s="279"/>
      <c r="CS623" s="1503">
        <f t="shared" si="12"/>
        <v>0</v>
      </c>
      <c r="CT623" s="1503"/>
      <c r="CU623" s="1503"/>
      <c r="CV623" s="1503"/>
      <c r="CW623" s="1503"/>
      <c r="CX623" s="1503">
        <f t="shared" si="13"/>
        <v>0</v>
      </c>
      <c r="CY623" s="1503"/>
      <c r="CZ623" s="1503"/>
      <c r="DA623" s="1503"/>
      <c r="DB623" s="1503"/>
      <c r="DC623" s="1503">
        <f t="shared" si="14"/>
        <v>0</v>
      </c>
      <c r="DD623" s="1503"/>
      <c r="DE623" s="1503"/>
      <c r="DF623" s="1503"/>
      <c r="DG623" s="1503"/>
      <c r="DH623" s="1503">
        <f t="shared" si="15"/>
        <v>0</v>
      </c>
      <c r="DI623" s="1503"/>
      <c r="DJ623" s="1503"/>
      <c r="DK623" s="1503"/>
      <c r="DL623" s="1503"/>
      <c r="DM623" s="1503">
        <f t="shared" si="16"/>
        <v>0</v>
      </c>
      <c r="DN623" s="1503"/>
      <c r="DO623" s="1503"/>
      <c r="DP623" s="1503"/>
      <c r="DQ623" s="1503"/>
      <c r="DR623" s="1503">
        <f t="shared" si="17"/>
        <v>0</v>
      </c>
      <c r="DS623" s="1503"/>
      <c r="DT623" s="1503"/>
      <c r="DU623" s="1503"/>
      <c r="DV623" s="1503"/>
      <c r="DX623" s="1491" t="str">
        <f t="shared" si="18"/>
        <v/>
      </c>
      <c r="DY623" s="1492"/>
      <c r="DZ623" s="1492"/>
      <c r="EA623" s="1492"/>
      <c r="EB623" s="1493"/>
      <c r="EC623" s="1491" t="str">
        <f t="shared" si="19"/>
        <v/>
      </c>
      <c r="ED623" s="1492"/>
      <c r="EE623" s="1492"/>
      <c r="EF623" s="1492"/>
      <c r="EG623" s="1493"/>
      <c r="EH623" s="1491" t="str">
        <f t="shared" si="20"/>
        <v/>
      </c>
      <c r="EI623" s="1492"/>
      <c r="EJ623" s="1492"/>
      <c r="EK623" s="1492"/>
      <c r="EL623" s="1493"/>
      <c r="EM623" s="1491" t="str">
        <f t="shared" si="21"/>
        <v/>
      </c>
      <c r="EN623" s="1492"/>
      <c r="EO623" s="1492"/>
      <c r="EP623" s="1492"/>
      <c r="EQ623" s="1493"/>
      <c r="ER623" s="1491" t="str">
        <f t="shared" si="22"/>
        <v/>
      </c>
      <c r="ES623" s="1492"/>
      <c r="ET623" s="1492"/>
      <c r="EU623" s="1492"/>
      <c r="EV623" s="1493"/>
      <c r="EW623" s="1491" t="str">
        <f t="shared" si="23"/>
        <v/>
      </c>
      <c r="EX623" s="1492"/>
      <c r="EY623" s="1492"/>
      <c r="EZ623" s="1492"/>
      <c r="FA623" s="1493"/>
    </row>
    <row r="624" spans="1:157" ht="12.95" customHeight="1">
      <c r="B624" s="1648" t="s">
        <v>1454</v>
      </c>
      <c r="C624" s="1648"/>
      <c r="D624" s="1648"/>
      <c r="E624" s="1648"/>
      <c r="F624" s="1648"/>
      <c r="G624" s="1648"/>
      <c r="H624" s="1648"/>
      <c r="I624" s="1648"/>
      <c r="J624" s="1648"/>
      <c r="K624" s="1648"/>
      <c r="L624" s="1648"/>
      <c r="M624" s="1404" t="s">
        <v>1455</v>
      </c>
      <c r="N624" s="1404"/>
      <c r="O624" s="1404"/>
      <c r="P624" s="1404"/>
      <c r="Q624" s="1404" t="s">
        <v>1503</v>
      </c>
      <c r="R624" s="1404"/>
      <c r="S624" s="1404"/>
      <c r="T624" s="1404" t="s">
        <v>1504</v>
      </c>
      <c r="U624" s="1404"/>
      <c r="V624" s="1404"/>
      <c r="W624" s="1467" t="s">
        <v>1458</v>
      </c>
      <c r="X624" s="1467"/>
      <c r="Y624" s="1467"/>
      <c r="Z624" s="1637" t="s">
        <v>1505</v>
      </c>
      <c r="AA624" s="1637"/>
      <c r="AB624" s="1638"/>
      <c r="AC624" s="1702" t="s">
        <v>1460</v>
      </c>
      <c r="AD624" s="1703"/>
      <c r="AE624" s="1704"/>
      <c r="AF624" s="1636" t="s">
        <v>1506</v>
      </c>
      <c r="AG624" s="1637"/>
      <c r="AH624" s="1637"/>
      <c r="AI624" s="1637"/>
      <c r="AJ624" s="1638"/>
      <c r="AK624" s="1711" t="s">
        <v>1507</v>
      </c>
      <c r="AL624" s="1712"/>
      <c r="AM624" s="1712"/>
      <c r="AN624" s="1713"/>
      <c r="AO624" s="1404" t="s">
        <v>1462</v>
      </c>
      <c r="AP624" s="1404"/>
      <c r="AQ624" s="1404"/>
      <c r="AR624" s="1404"/>
      <c r="AS624" s="1404"/>
      <c r="AU624" s="3"/>
      <c r="AZ624" s="3"/>
      <c r="BA624" s="3"/>
      <c r="BB624" s="3"/>
      <c r="BC624" s="3"/>
      <c r="BD624" s="3"/>
      <c r="BE624" s="1491">
        <f t="shared" si="2"/>
        <v>0</v>
      </c>
      <c r="BF624" s="1493"/>
      <c r="BG624" s="1491">
        <f t="shared" si="3"/>
        <v>0</v>
      </c>
      <c r="BH624" s="1493"/>
      <c r="BI624" s="1491">
        <f t="shared" si="4"/>
        <v>0</v>
      </c>
      <c r="BJ624" s="1493"/>
      <c r="BK624" s="1491">
        <f t="shared" si="5"/>
        <v>0</v>
      </c>
      <c r="BL624" s="1493"/>
      <c r="BM624" s="3"/>
      <c r="BN624" s="1498">
        <f t="shared" si="6"/>
        <v>0</v>
      </c>
      <c r="BO624" s="1499"/>
      <c r="BP624" s="1499"/>
      <c r="BQ624" s="1499"/>
      <c r="BR624" s="1500"/>
      <c r="BS624" s="1502">
        <f t="shared" si="7"/>
        <v>0</v>
      </c>
      <c r="BT624" s="1502"/>
      <c r="BU624" s="1502"/>
      <c r="BV624" s="1502"/>
      <c r="BW624" s="1502"/>
      <c r="BX624" s="1502">
        <f t="shared" si="8"/>
        <v>0</v>
      </c>
      <c r="BY624" s="1502"/>
      <c r="BZ624" s="1502"/>
      <c r="CA624" s="1502"/>
      <c r="CB624" s="1502"/>
      <c r="CC624" s="1502">
        <f t="shared" si="9"/>
        <v>0</v>
      </c>
      <c r="CD624" s="1502"/>
      <c r="CE624" s="1502"/>
      <c r="CF624" s="1502"/>
      <c r="CG624" s="1502"/>
      <c r="CH624" s="1502">
        <f t="shared" si="10"/>
        <v>0</v>
      </c>
      <c r="CI624" s="1502"/>
      <c r="CJ624" s="1502"/>
      <c r="CK624" s="1502"/>
      <c r="CL624" s="1502"/>
      <c r="CM624" s="1502">
        <f t="shared" si="11"/>
        <v>0</v>
      </c>
      <c r="CN624" s="1502"/>
      <c r="CO624" s="1502"/>
      <c r="CP624" s="1502"/>
      <c r="CQ624" s="1502"/>
      <c r="CR624" s="279"/>
      <c r="CS624" s="1503">
        <f t="shared" si="12"/>
        <v>0</v>
      </c>
      <c r="CT624" s="1503"/>
      <c r="CU624" s="1503"/>
      <c r="CV624" s="1503"/>
      <c r="CW624" s="1503"/>
      <c r="CX624" s="1503">
        <f t="shared" si="13"/>
        <v>0</v>
      </c>
      <c r="CY624" s="1503"/>
      <c r="CZ624" s="1503"/>
      <c r="DA624" s="1503"/>
      <c r="DB624" s="1503"/>
      <c r="DC624" s="1503">
        <f t="shared" si="14"/>
        <v>0</v>
      </c>
      <c r="DD624" s="1503"/>
      <c r="DE624" s="1503"/>
      <c r="DF624" s="1503"/>
      <c r="DG624" s="1503"/>
      <c r="DH624" s="1503">
        <f t="shared" si="15"/>
        <v>0</v>
      </c>
      <c r="DI624" s="1503"/>
      <c r="DJ624" s="1503"/>
      <c r="DK624" s="1503"/>
      <c r="DL624" s="1503"/>
      <c r="DM624" s="1503">
        <f t="shared" si="16"/>
        <v>0</v>
      </c>
      <c r="DN624" s="1503"/>
      <c r="DO624" s="1503"/>
      <c r="DP624" s="1503"/>
      <c r="DQ624" s="1503"/>
      <c r="DR624" s="1503">
        <f t="shared" si="17"/>
        <v>0</v>
      </c>
      <c r="DS624" s="1503"/>
      <c r="DT624" s="1503"/>
      <c r="DU624" s="1503"/>
      <c r="DV624" s="1503"/>
      <c r="DX624" s="1491" t="str">
        <f t="shared" si="18"/>
        <v/>
      </c>
      <c r="DY624" s="1492"/>
      <c r="DZ624" s="1492"/>
      <c r="EA624" s="1492"/>
      <c r="EB624" s="1493"/>
      <c r="EC624" s="1491" t="str">
        <f t="shared" si="19"/>
        <v/>
      </c>
      <c r="ED624" s="1492"/>
      <c r="EE624" s="1492"/>
      <c r="EF624" s="1492"/>
      <c r="EG624" s="1493"/>
      <c r="EH624" s="1491" t="str">
        <f t="shared" si="20"/>
        <v/>
      </c>
      <c r="EI624" s="1492"/>
      <c r="EJ624" s="1492"/>
      <c r="EK624" s="1492"/>
      <c r="EL624" s="1493"/>
      <c r="EM624" s="1491" t="str">
        <f t="shared" si="21"/>
        <v/>
      </c>
      <c r="EN624" s="1492"/>
      <c r="EO624" s="1492"/>
      <c r="EP624" s="1492"/>
      <c r="EQ624" s="1493"/>
      <c r="ER624" s="1491" t="str">
        <f t="shared" si="22"/>
        <v/>
      </c>
      <c r="ES624" s="1492"/>
      <c r="ET624" s="1492"/>
      <c r="EU624" s="1492"/>
      <c r="EV624" s="1493"/>
      <c r="EW624" s="1491" t="str">
        <f t="shared" si="23"/>
        <v/>
      </c>
      <c r="EX624" s="1492"/>
      <c r="EY624" s="1492"/>
      <c r="EZ624" s="1492"/>
      <c r="FA624" s="1493"/>
    </row>
    <row r="625" spans="2:157" ht="12.95" customHeight="1">
      <c r="B625" s="1648"/>
      <c r="C625" s="1648"/>
      <c r="D625" s="1648"/>
      <c r="E625" s="1648"/>
      <c r="F625" s="1648"/>
      <c r="G625" s="1648"/>
      <c r="H625" s="1648"/>
      <c r="I625" s="1648"/>
      <c r="J625" s="1648"/>
      <c r="K625" s="1648"/>
      <c r="L625" s="1648"/>
      <c r="M625" s="1404"/>
      <c r="N625" s="1404"/>
      <c r="O625" s="1404"/>
      <c r="P625" s="1404"/>
      <c r="Q625" s="1404"/>
      <c r="R625" s="1404"/>
      <c r="S625" s="1404"/>
      <c r="T625" s="1404"/>
      <c r="U625" s="1404"/>
      <c r="V625" s="1404"/>
      <c r="W625" s="1467"/>
      <c r="X625" s="1467"/>
      <c r="Y625" s="1467"/>
      <c r="Z625" s="1640"/>
      <c r="AA625" s="1640"/>
      <c r="AB625" s="1641"/>
      <c r="AC625" s="1705"/>
      <c r="AD625" s="1706"/>
      <c r="AE625" s="1707"/>
      <c r="AF625" s="1639"/>
      <c r="AG625" s="1640"/>
      <c r="AH625" s="1640"/>
      <c r="AI625" s="1640"/>
      <c r="AJ625" s="1641"/>
      <c r="AK625" s="1714"/>
      <c r="AL625" s="1715"/>
      <c r="AM625" s="1715"/>
      <c r="AN625" s="1716"/>
      <c r="AO625" s="1404"/>
      <c r="AP625" s="1404"/>
      <c r="AQ625" s="1404"/>
      <c r="AR625" s="1404"/>
      <c r="AS625" s="1404"/>
      <c r="AU625" s="3"/>
      <c r="AZ625" s="3"/>
      <c r="BA625" s="3"/>
      <c r="BB625" s="3"/>
      <c r="BC625" s="3"/>
      <c r="BD625" s="3"/>
      <c r="BE625" s="1491">
        <f t="shared" si="2"/>
        <v>0</v>
      </c>
      <c r="BF625" s="1493"/>
      <c r="BG625" s="1491">
        <f t="shared" si="3"/>
        <v>0</v>
      </c>
      <c r="BH625" s="1493"/>
      <c r="BI625" s="1491">
        <f t="shared" si="4"/>
        <v>0</v>
      </c>
      <c r="BJ625" s="1493"/>
      <c r="BK625" s="1491">
        <f t="shared" si="5"/>
        <v>0</v>
      </c>
      <c r="BL625" s="1493"/>
      <c r="BM625" s="3"/>
      <c r="BN625" s="1498">
        <f t="shared" si="6"/>
        <v>0</v>
      </c>
      <c r="BO625" s="1499"/>
      <c r="BP625" s="1499"/>
      <c r="BQ625" s="1499"/>
      <c r="BR625" s="1500"/>
      <c r="BS625" s="1502">
        <f t="shared" si="7"/>
        <v>0</v>
      </c>
      <c r="BT625" s="1502"/>
      <c r="BU625" s="1502"/>
      <c r="BV625" s="1502"/>
      <c r="BW625" s="1502"/>
      <c r="BX625" s="1502">
        <f t="shared" si="8"/>
        <v>0</v>
      </c>
      <c r="BY625" s="1502"/>
      <c r="BZ625" s="1502"/>
      <c r="CA625" s="1502"/>
      <c r="CB625" s="1502"/>
      <c r="CC625" s="1502">
        <f t="shared" si="9"/>
        <v>0</v>
      </c>
      <c r="CD625" s="1502"/>
      <c r="CE625" s="1502"/>
      <c r="CF625" s="1502"/>
      <c r="CG625" s="1502"/>
      <c r="CH625" s="1502">
        <f t="shared" si="10"/>
        <v>0</v>
      </c>
      <c r="CI625" s="1502"/>
      <c r="CJ625" s="1502"/>
      <c r="CK625" s="1502"/>
      <c r="CL625" s="1502"/>
      <c r="CM625" s="1502">
        <f t="shared" si="11"/>
        <v>0</v>
      </c>
      <c r="CN625" s="1502"/>
      <c r="CO625" s="1502"/>
      <c r="CP625" s="1502"/>
      <c r="CQ625" s="1502"/>
      <c r="CR625" s="279"/>
      <c r="CS625" s="1503">
        <f t="shared" si="12"/>
        <v>0</v>
      </c>
      <c r="CT625" s="1503"/>
      <c r="CU625" s="1503"/>
      <c r="CV625" s="1503"/>
      <c r="CW625" s="1503"/>
      <c r="CX625" s="1503">
        <f t="shared" si="13"/>
        <v>0</v>
      </c>
      <c r="CY625" s="1503"/>
      <c r="CZ625" s="1503"/>
      <c r="DA625" s="1503"/>
      <c r="DB625" s="1503"/>
      <c r="DC625" s="1503">
        <f t="shared" si="14"/>
        <v>0</v>
      </c>
      <c r="DD625" s="1503"/>
      <c r="DE625" s="1503"/>
      <c r="DF625" s="1503"/>
      <c r="DG625" s="1503"/>
      <c r="DH625" s="1503">
        <f t="shared" si="15"/>
        <v>0</v>
      </c>
      <c r="DI625" s="1503"/>
      <c r="DJ625" s="1503"/>
      <c r="DK625" s="1503"/>
      <c r="DL625" s="1503"/>
      <c r="DM625" s="1503">
        <f t="shared" si="16"/>
        <v>0</v>
      </c>
      <c r="DN625" s="1503"/>
      <c r="DO625" s="1503"/>
      <c r="DP625" s="1503"/>
      <c r="DQ625" s="1503"/>
      <c r="DR625" s="1503">
        <f t="shared" si="17"/>
        <v>0</v>
      </c>
      <c r="DS625" s="1503"/>
      <c r="DT625" s="1503"/>
      <c r="DU625" s="1503"/>
      <c r="DV625" s="1503"/>
      <c r="DX625" s="1491" t="str">
        <f t="shared" si="18"/>
        <v/>
      </c>
      <c r="DY625" s="1492"/>
      <c r="DZ625" s="1492"/>
      <c r="EA625" s="1492"/>
      <c r="EB625" s="1493"/>
      <c r="EC625" s="1491" t="str">
        <f t="shared" si="19"/>
        <v/>
      </c>
      <c r="ED625" s="1492"/>
      <c r="EE625" s="1492"/>
      <c r="EF625" s="1492"/>
      <c r="EG625" s="1493"/>
      <c r="EH625" s="1491" t="str">
        <f t="shared" si="20"/>
        <v/>
      </c>
      <c r="EI625" s="1492"/>
      <c r="EJ625" s="1492"/>
      <c r="EK625" s="1492"/>
      <c r="EL625" s="1493"/>
      <c r="EM625" s="1491" t="str">
        <f t="shared" si="21"/>
        <v/>
      </c>
      <c r="EN625" s="1492"/>
      <c r="EO625" s="1492"/>
      <c r="EP625" s="1492"/>
      <c r="EQ625" s="1493"/>
      <c r="ER625" s="1491" t="str">
        <f t="shared" si="22"/>
        <v/>
      </c>
      <c r="ES625" s="1492"/>
      <c r="ET625" s="1492"/>
      <c r="EU625" s="1492"/>
      <c r="EV625" s="1493"/>
      <c r="EW625" s="1491" t="str">
        <f t="shared" si="23"/>
        <v/>
      </c>
      <c r="EX625" s="1492"/>
      <c r="EY625" s="1492"/>
      <c r="EZ625" s="1492"/>
      <c r="FA625" s="1493"/>
    </row>
    <row r="626" spans="2:157" ht="12.95" customHeight="1">
      <c r="B626" s="1648"/>
      <c r="C626" s="1648"/>
      <c r="D626" s="1648"/>
      <c r="E626" s="1648"/>
      <c r="F626" s="1648"/>
      <c r="G626" s="1648"/>
      <c r="H626" s="1648"/>
      <c r="I626" s="1648"/>
      <c r="J626" s="1648"/>
      <c r="K626" s="1648"/>
      <c r="L626" s="1648"/>
      <c r="M626" s="1404"/>
      <c r="N626" s="1404"/>
      <c r="O626" s="1404"/>
      <c r="P626" s="1404"/>
      <c r="Q626" s="1404"/>
      <c r="R626" s="1404"/>
      <c r="S626" s="1404"/>
      <c r="T626" s="1404"/>
      <c r="U626" s="1404"/>
      <c r="V626" s="1404"/>
      <c r="W626" s="1467"/>
      <c r="X626" s="1467"/>
      <c r="Y626" s="1467"/>
      <c r="Z626" s="1643"/>
      <c r="AA626" s="1643"/>
      <c r="AB626" s="1644"/>
      <c r="AC626" s="1708"/>
      <c r="AD626" s="1709"/>
      <c r="AE626" s="1710"/>
      <c r="AF626" s="1642"/>
      <c r="AG626" s="1643"/>
      <c r="AH626" s="1643"/>
      <c r="AI626" s="1643"/>
      <c r="AJ626" s="1644"/>
      <c r="AK626" s="1717"/>
      <c r="AL626" s="1718"/>
      <c r="AM626" s="1718"/>
      <c r="AN626" s="1719"/>
      <c r="AO626" s="1404"/>
      <c r="AP626" s="1404"/>
      <c r="AQ626" s="1404"/>
      <c r="AR626" s="1404"/>
      <c r="AS626" s="1404"/>
      <c r="AT626" s="3"/>
      <c r="AU626" s="3"/>
      <c r="AZ626" s="3"/>
      <c r="BA626" s="3"/>
      <c r="BB626" s="3"/>
      <c r="BC626" s="3"/>
      <c r="BD626" s="3"/>
      <c r="BE626" s="1491">
        <f t="shared" si="2"/>
        <v>0</v>
      </c>
      <c r="BF626" s="1493"/>
      <c r="BG626" s="1491">
        <f t="shared" si="3"/>
        <v>0</v>
      </c>
      <c r="BH626" s="1493"/>
      <c r="BI626" s="1491">
        <f t="shared" si="4"/>
        <v>0</v>
      </c>
      <c r="BJ626" s="1493"/>
      <c r="BK626" s="1491">
        <f t="shared" si="5"/>
        <v>0</v>
      </c>
      <c r="BL626" s="1493"/>
      <c r="BM626" s="3"/>
      <c r="BN626" s="1498">
        <f t="shared" si="6"/>
        <v>0</v>
      </c>
      <c r="BO626" s="1499"/>
      <c r="BP626" s="1499"/>
      <c r="BQ626" s="1499"/>
      <c r="BR626" s="1500"/>
      <c r="BS626" s="1502">
        <f t="shared" si="7"/>
        <v>0</v>
      </c>
      <c r="BT626" s="1502"/>
      <c r="BU626" s="1502"/>
      <c r="BV626" s="1502"/>
      <c r="BW626" s="1502"/>
      <c r="BX626" s="1502">
        <f t="shared" si="8"/>
        <v>0</v>
      </c>
      <c r="BY626" s="1502"/>
      <c r="BZ626" s="1502"/>
      <c r="CA626" s="1502"/>
      <c r="CB626" s="1502"/>
      <c r="CC626" s="1502">
        <f t="shared" si="9"/>
        <v>0</v>
      </c>
      <c r="CD626" s="1502"/>
      <c r="CE626" s="1502"/>
      <c r="CF626" s="1502"/>
      <c r="CG626" s="1502"/>
      <c r="CH626" s="1502">
        <f t="shared" si="10"/>
        <v>0</v>
      </c>
      <c r="CI626" s="1502"/>
      <c r="CJ626" s="1502"/>
      <c r="CK626" s="1502"/>
      <c r="CL626" s="1502"/>
      <c r="CM626" s="1502">
        <f t="shared" si="11"/>
        <v>0</v>
      </c>
      <c r="CN626" s="1502"/>
      <c r="CO626" s="1502"/>
      <c r="CP626" s="1502"/>
      <c r="CQ626" s="1502"/>
      <c r="CR626" s="279"/>
      <c r="CS626" s="1503">
        <f t="shared" si="12"/>
        <v>0</v>
      </c>
      <c r="CT626" s="1503"/>
      <c r="CU626" s="1503"/>
      <c r="CV626" s="1503"/>
      <c r="CW626" s="1503"/>
      <c r="CX626" s="1503">
        <f t="shared" si="13"/>
        <v>0</v>
      </c>
      <c r="CY626" s="1503"/>
      <c r="CZ626" s="1503"/>
      <c r="DA626" s="1503"/>
      <c r="DB626" s="1503"/>
      <c r="DC626" s="1503">
        <f t="shared" si="14"/>
        <v>0</v>
      </c>
      <c r="DD626" s="1503"/>
      <c r="DE626" s="1503"/>
      <c r="DF626" s="1503"/>
      <c r="DG626" s="1503"/>
      <c r="DH626" s="1503">
        <f t="shared" si="15"/>
        <v>0</v>
      </c>
      <c r="DI626" s="1503"/>
      <c r="DJ626" s="1503"/>
      <c r="DK626" s="1503"/>
      <c r="DL626" s="1503"/>
      <c r="DM626" s="1503">
        <f t="shared" si="16"/>
        <v>0</v>
      </c>
      <c r="DN626" s="1503"/>
      <c r="DO626" s="1503"/>
      <c r="DP626" s="1503"/>
      <c r="DQ626" s="1503"/>
      <c r="DR626" s="1503">
        <f t="shared" si="17"/>
        <v>0</v>
      </c>
      <c r="DS626" s="1503"/>
      <c r="DT626" s="1503"/>
      <c r="DU626" s="1503"/>
      <c r="DV626" s="1503"/>
      <c r="DX626" s="1491" t="str">
        <f t="shared" si="18"/>
        <v/>
      </c>
      <c r="DY626" s="1492"/>
      <c r="DZ626" s="1492"/>
      <c r="EA626" s="1492"/>
      <c r="EB626" s="1493"/>
      <c r="EC626" s="1491" t="str">
        <f t="shared" si="19"/>
        <v/>
      </c>
      <c r="ED626" s="1492"/>
      <c r="EE626" s="1492"/>
      <c r="EF626" s="1492"/>
      <c r="EG626" s="1493"/>
      <c r="EH626" s="1491" t="str">
        <f t="shared" si="20"/>
        <v/>
      </c>
      <c r="EI626" s="1492"/>
      <c r="EJ626" s="1492"/>
      <c r="EK626" s="1492"/>
      <c r="EL626" s="1493"/>
      <c r="EM626" s="1491" t="str">
        <f t="shared" si="21"/>
        <v/>
      </c>
      <c r="EN626" s="1492"/>
      <c r="EO626" s="1492"/>
      <c r="EP626" s="1492"/>
      <c r="EQ626" s="1493"/>
      <c r="ER626" s="1491" t="str">
        <f t="shared" si="22"/>
        <v/>
      </c>
      <c r="ES626" s="1492"/>
      <c r="ET626" s="1492"/>
      <c r="EU626" s="1492"/>
      <c r="EV626" s="1493"/>
      <c r="EW626" s="1491" t="str">
        <f t="shared" si="23"/>
        <v/>
      </c>
      <c r="EX626" s="1492"/>
      <c r="EY626" s="1492"/>
      <c r="EZ626" s="1492"/>
      <c r="FA626" s="1493"/>
    </row>
    <row r="627" spans="2:157" ht="12.95" customHeight="1">
      <c r="B627" s="44" t="s">
        <v>17</v>
      </c>
      <c r="C627" s="1399" t="s">
        <v>1508</v>
      </c>
      <c r="D627" s="1399"/>
      <c r="E627" s="1399"/>
      <c r="F627" s="1399"/>
      <c r="G627" s="1399"/>
      <c r="H627" s="1399"/>
      <c r="I627" s="1399"/>
      <c r="J627" s="1399"/>
      <c r="K627" s="1399"/>
      <c r="L627" s="1399"/>
      <c r="M627" s="1405" t="s">
        <v>1437</v>
      </c>
      <c r="N627" s="1405"/>
      <c r="O627" s="1405"/>
      <c r="P627" s="1405"/>
      <c r="Q627" s="1475">
        <v>184</v>
      </c>
      <c r="R627" s="1475"/>
      <c r="S627" s="1476"/>
      <c r="T627" s="1474">
        <v>480</v>
      </c>
      <c r="U627" s="1475"/>
      <c r="V627" s="1476"/>
      <c r="W627" s="1471">
        <v>0.06</v>
      </c>
      <c r="X627" s="1472"/>
      <c r="Y627" s="1473"/>
      <c r="Z627" s="1645" t="s">
        <v>1071</v>
      </c>
      <c r="AA627" s="1646"/>
      <c r="AB627" s="1647"/>
      <c r="AC627" s="1468">
        <v>1</v>
      </c>
      <c r="AD627" s="1469"/>
      <c r="AE627" s="1470"/>
      <c r="AF627" s="1389">
        <v>4225925.4605999999</v>
      </c>
      <c r="AG627" s="1390"/>
      <c r="AH627" s="1390"/>
      <c r="AI627" s="1390"/>
      <c r="AJ627" s="1391"/>
      <c r="AK627" s="1504"/>
      <c r="AL627" s="1505"/>
      <c r="AM627" s="1505"/>
      <c r="AN627" s="1506"/>
      <c r="AO627" s="1314">
        <f>TRUNC(PV(W627/12,T627,-AF627/12),0)</f>
        <v>64004311</v>
      </c>
      <c r="AP627" s="1314"/>
      <c r="AQ627" s="1314"/>
      <c r="AR627" s="1314"/>
      <c r="AS627" s="1314"/>
      <c r="AT627" s="3"/>
      <c r="AU627" s="3"/>
      <c r="AZ627" s="3"/>
      <c r="BA627" s="3"/>
      <c r="BB627" s="3"/>
      <c r="BC627" s="3"/>
      <c r="BD627" s="3"/>
      <c r="BE627" s="1491">
        <f t="shared" si="2"/>
        <v>0</v>
      </c>
      <c r="BF627" s="1493"/>
      <c r="BG627" s="1491">
        <f t="shared" si="3"/>
        <v>0</v>
      </c>
      <c r="BH627" s="1493"/>
      <c r="BI627" s="1491">
        <f t="shared" si="4"/>
        <v>0</v>
      </c>
      <c r="BJ627" s="1493"/>
      <c r="BK627" s="1491">
        <f t="shared" si="5"/>
        <v>0</v>
      </c>
      <c r="BL627" s="1493"/>
      <c r="BM627" s="3"/>
      <c r="BN627" s="1498">
        <f t="shared" si="6"/>
        <v>0</v>
      </c>
      <c r="BO627" s="1499"/>
      <c r="BP627" s="1499"/>
      <c r="BQ627" s="1499"/>
      <c r="BR627" s="1500"/>
      <c r="BS627" s="1502">
        <f t="shared" si="7"/>
        <v>0</v>
      </c>
      <c r="BT627" s="1502"/>
      <c r="BU627" s="1502"/>
      <c r="BV627" s="1502"/>
      <c r="BW627" s="1502"/>
      <c r="BX627" s="1502">
        <f t="shared" si="8"/>
        <v>0</v>
      </c>
      <c r="BY627" s="1502"/>
      <c r="BZ627" s="1502"/>
      <c r="CA627" s="1502"/>
      <c r="CB627" s="1502"/>
      <c r="CC627" s="1502">
        <f t="shared" si="9"/>
        <v>0</v>
      </c>
      <c r="CD627" s="1502"/>
      <c r="CE627" s="1502"/>
      <c r="CF627" s="1502"/>
      <c r="CG627" s="1502"/>
      <c r="CH627" s="1502">
        <f t="shared" si="10"/>
        <v>0</v>
      </c>
      <c r="CI627" s="1502"/>
      <c r="CJ627" s="1502"/>
      <c r="CK627" s="1502"/>
      <c r="CL627" s="1502"/>
      <c r="CM627" s="1502">
        <f t="shared" si="11"/>
        <v>0</v>
      </c>
      <c r="CN627" s="1502"/>
      <c r="CO627" s="1502"/>
      <c r="CP627" s="1502"/>
      <c r="CQ627" s="1502"/>
      <c r="CR627" s="279"/>
      <c r="CS627" s="1503">
        <f t="shared" si="12"/>
        <v>0</v>
      </c>
      <c r="CT627" s="1503"/>
      <c r="CU627" s="1503"/>
      <c r="CV627" s="1503"/>
      <c r="CW627" s="1503"/>
      <c r="CX627" s="1503">
        <f t="shared" si="13"/>
        <v>0</v>
      </c>
      <c r="CY627" s="1503"/>
      <c r="CZ627" s="1503"/>
      <c r="DA627" s="1503"/>
      <c r="DB627" s="1503"/>
      <c r="DC627" s="1503">
        <f t="shared" si="14"/>
        <v>0</v>
      </c>
      <c r="DD627" s="1503"/>
      <c r="DE627" s="1503"/>
      <c r="DF627" s="1503"/>
      <c r="DG627" s="1503"/>
      <c r="DH627" s="1503">
        <f t="shared" si="15"/>
        <v>0</v>
      </c>
      <c r="DI627" s="1503"/>
      <c r="DJ627" s="1503"/>
      <c r="DK627" s="1503"/>
      <c r="DL627" s="1503"/>
      <c r="DM627" s="1503">
        <f t="shared" si="16"/>
        <v>0</v>
      </c>
      <c r="DN627" s="1503"/>
      <c r="DO627" s="1503"/>
      <c r="DP627" s="1503"/>
      <c r="DQ627" s="1503"/>
      <c r="DR627" s="1503">
        <f t="shared" si="17"/>
        <v>0</v>
      </c>
      <c r="DS627" s="1503"/>
      <c r="DT627" s="1503"/>
      <c r="DU627" s="1503"/>
      <c r="DV627" s="1503"/>
      <c r="DX627" s="1491" t="str">
        <f t="shared" si="18"/>
        <v/>
      </c>
      <c r="DY627" s="1492"/>
      <c r="DZ627" s="1492"/>
      <c r="EA627" s="1492"/>
      <c r="EB627" s="1493"/>
      <c r="EC627" s="1491" t="str">
        <f t="shared" si="19"/>
        <v/>
      </c>
      <c r="ED627" s="1492"/>
      <c r="EE627" s="1492"/>
      <c r="EF627" s="1492"/>
      <c r="EG627" s="1493"/>
      <c r="EH627" s="1491" t="str">
        <f t="shared" si="20"/>
        <v/>
      </c>
      <c r="EI627" s="1492"/>
      <c r="EJ627" s="1492"/>
      <c r="EK627" s="1492"/>
      <c r="EL627" s="1493"/>
      <c r="EM627" s="1491" t="str">
        <f t="shared" si="21"/>
        <v/>
      </c>
      <c r="EN627" s="1492"/>
      <c r="EO627" s="1492"/>
      <c r="EP627" s="1492"/>
      <c r="EQ627" s="1493"/>
      <c r="ER627" s="1491" t="str">
        <f t="shared" si="22"/>
        <v/>
      </c>
      <c r="ES627" s="1492"/>
      <c r="ET627" s="1492"/>
      <c r="EU627" s="1492"/>
      <c r="EV627" s="1493"/>
      <c r="EW627" s="1491" t="str">
        <f t="shared" si="23"/>
        <v/>
      </c>
      <c r="EX627" s="1492"/>
      <c r="EY627" s="1492"/>
      <c r="EZ627" s="1492"/>
      <c r="FA627" s="1493"/>
    </row>
    <row r="628" spans="2:157" ht="12.95" customHeight="1">
      <c r="B628" s="45" t="s">
        <v>30</v>
      </c>
      <c r="C628" s="1399" t="s">
        <v>1509</v>
      </c>
      <c r="D628" s="1399"/>
      <c r="E628" s="1399"/>
      <c r="F628" s="1399"/>
      <c r="G628" s="1399"/>
      <c r="H628" s="1399"/>
      <c r="I628" s="1399"/>
      <c r="J628" s="1399"/>
      <c r="K628" s="1399"/>
      <c r="L628" s="1399"/>
      <c r="M628" s="1405" t="s">
        <v>1433</v>
      </c>
      <c r="N628" s="1405"/>
      <c r="O628" s="1405"/>
      <c r="P628" s="1405"/>
      <c r="Q628" s="1474"/>
      <c r="R628" s="1475"/>
      <c r="S628" s="1476"/>
      <c r="T628" s="1474"/>
      <c r="U628" s="1475"/>
      <c r="V628" s="1476"/>
      <c r="W628" s="1471"/>
      <c r="X628" s="1472"/>
      <c r="Y628" s="1473"/>
      <c r="Z628" s="1645" t="s">
        <v>1071</v>
      </c>
      <c r="AA628" s="1646"/>
      <c r="AB628" s="1647"/>
      <c r="AC628" s="1468"/>
      <c r="AD628" s="1469"/>
      <c r="AE628" s="1470"/>
      <c r="AF628" s="1389"/>
      <c r="AG628" s="1390"/>
      <c r="AH628" s="1390"/>
      <c r="AI628" s="1390"/>
      <c r="AJ628" s="1391"/>
      <c r="AK628" s="1504"/>
      <c r="AL628" s="1505"/>
      <c r="AM628" s="1505"/>
      <c r="AN628" s="1506"/>
      <c r="AO628" s="1379">
        <f>2543517</f>
        <v>2543517</v>
      </c>
      <c r="AP628" s="1380"/>
      <c r="AQ628" s="1380"/>
      <c r="AR628" s="1380"/>
      <c r="AS628" s="1381"/>
      <c r="AT628" s="1072" t="str">
        <f>IF(AND(NOT(C627=""),C628="",NOT(C629="")),"!","")</f>
        <v/>
      </c>
      <c r="AU628" s="3"/>
      <c r="AZ628" s="3"/>
      <c r="BA628" s="3"/>
      <c r="BB628" s="3"/>
      <c r="BC628" s="3"/>
      <c r="BD628" s="3"/>
      <c r="BE628" s="1491">
        <f t="shared" si="2"/>
        <v>0</v>
      </c>
      <c r="BF628" s="1493"/>
      <c r="BG628" s="1491">
        <f t="shared" si="3"/>
        <v>0</v>
      </c>
      <c r="BH628" s="1493"/>
      <c r="BI628" s="1491">
        <f t="shared" si="4"/>
        <v>0</v>
      </c>
      <c r="BJ628" s="1493"/>
      <c r="BK628" s="1491">
        <f t="shared" si="5"/>
        <v>0</v>
      </c>
      <c r="BL628" s="1493"/>
      <c r="BM628" s="3"/>
      <c r="BN628" s="1498">
        <f t="shared" si="6"/>
        <v>0</v>
      </c>
      <c r="BO628" s="1499"/>
      <c r="BP628" s="1499"/>
      <c r="BQ628" s="1499"/>
      <c r="BR628" s="1500"/>
      <c r="BS628" s="1502">
        <f t="shared" si="7"/>
        <v>0</v>
      </c>
      <c r="BT628" s="1502"/>
      <c r="BU628" s="1502"/>
      <c r="BV628" s="1502"/>
      <c r="BW628" s="1502"/>
      <c r="BX628" s="1502">
        <f t="shared" si="8"/>
        <v>0</v>
      </c>
      <c r="BY628" s="1502"/>
      <c r="BZ628" s="1502"/>
      <c r="CA628" s="1502"/>
      <c r="CB628" s="1502"/>
      <c r="CC628" s="1502">
        <f t="shared" si="9"/>
        <v>0</v>
      </c>
      <c r="CD628" s="1502"/>
      <c r="CE628" s="1502"/>
      <c r="CF628" s="1502"/>
      <c r="CG628" s="1502"/>
      <c r="CH628" s="1502">
        <f t="shared" si="10"/>
        <v>0</v>
      </c>
      <c r="CI628" s="1502"/>
      <c r="CJ628" s="1502"/>
      <c r="CK628" s="1502"/>
      <c r="CL628" s="1502"/>
      <c r="CM628" s="1502">
        <f t="shared" si="11"/>
        <v>0</v>
      </c>
      <c r="CN628" s="1502"/>
      <c r="CO628" s="1502"/>
      <c r="CP628" s="1502"/>
      <c r="CQ628" s="1502"/>
      <c r="CR628" s="279"/>
      <c r="CS628" s="1503">
        <f t="shared" si="12"/>
        <v>0</v>
      </c>
      <c r="CT628" s="1503"/>
      <c r="CU628" s="1503"/>
      <c r="CV628" s="1503"/>
      <c r="CW628" s="1503"/>
      <c r="CX628" s="1503">
        <f t="shared" si="13"/>
        <v>0</v>
      </c>
      <c r="CY628" s="1503"/>
      <c r="CZ628" s="1503"/>
      <c r="DA628" s="1503"/>
      <c r="DB628" s="1503"/>
      <c r="DC628" s="1503">
        <f t="shared" si="14"/>
        <v>0</v>
      </c>
      <c r="DD628" s="1503"/>
      <c r="DE628" s="1503"/>
      <c r="DF628" s="1503"/>
      <c r="DG628" s="1503"/>
      <c r="DH628" s="1503">
        <f t="shared" si="15"/>
        <v>0</v>
      </c>
      <c r="DI628" s="1503"/>
      <c r="DJ628" s="1503"/>
      <c r="DK628" s="1503"/>
      <c r="DL628" s="1503"/>
      <c r="DM628" s="1503">
        <f t="shared" si="16"/>
        <v>0</v>
      </c>
      <c r="DN628" s="1503"/>
      <c r="DO628" s="1503"/>
      <c r="DP628" s="1503"/>
      <c r="DQ628" s="1503"/>
      <c r="DR628" s="1503">
        <f t="shared" si="17"/>
        <v>0</v>
      </c>
      <c r="DS628" s="1503"/>
      <c r="DT628" s="1503"/>
      <c r="DU628" s="1503"/>
      <c r="DV628" s="1503"/>
      <c r="DX628" s="1491" t="str">
        <f t="shared" si="18"/>
        <v/>
      </c>
      <c r="DY628" s="1492"/>
      <c r="DZ628" s="1492"/>
      <c r="EA628" s="1492"/>
      <c r="EB628" s="1493"/>
      <c r="EC628" s="1491" t="str">
        <f t="shared" si="19"/>
        <v/>
      </c>
      <c r="ED628" s="1492"/>
      <c r="EE628" s="1492"/>
      <c r="EF628" s="1492"/>
      <c r="EG628" s="1493"/>
      <c r="EH628" s="1491" t="str">
        <f t="shared" si="20"/>
        <v/>
      </c>
      <c r="EI628" s="1492"/>
      <c r="EJ628" s="1492"/>
      <c r="EK628" s="1492"/>
      <c r="EL628" s="1493"/>
      <c r="EM628" s="1491" t="str">
        <f t="shared" si="21"/>
        <v/>
      </c>
      <c r="EN628" s="1492"/>
      <c r="EO628" s="1492"/>
      <c r="EP628" s="1492"/>
      <c r="EQ628" s="1493"/>
      <c r="ER628" s="1491" t="str">
        <f t="shared" si="22"/>
        <v/>
      </c>
      <c r="ES628" s="1492"/>
      <c r="ET628" s="1492"/>
      <c r="EU628" s="1492"/>
      <c r="EV628" s="1493"/>
      <c r="EW628" s="1491" t="str">
        <f t="shared" si="23"/>
        <v/>
      </c>
      <c r="EX628" s="1492"/>
      <c r="EY628" s="1492"/>
      <c r="EZ628" s="1492"/>
      <c r="FA628" s="1493"/>
    </row>
    <row r="629" spans="2:157" ht="12.95" customHeight="1">
      <c r="B629" s="45" t="s">
        <v>38</v>
      </c>
      <c r="C629" s="1399" t="s">
        <v>1467</v>
      </c>
      <c r="D629" s="1399"/>
      <c r="E629" s="1399"/>
      <c r="F629" s="1399"/>
      <c r="G629" s="1399"/>
      <c r="H629" s="1399"/>
      <c r="I629" s="1399"/>
      <c r="J629" s="1399"/>
      <c r="K629" s="1399"/>
      <c r="L629" s="1399"/>
      <c r="M629" s="1405" t="s">
        <v>1434</v>
      </c>
      <c r="N629" s="1405"/>
      <c r="O629" s="1405"/>
      <c r="P629" s="1405"/>
      <c r="Q629" s="1474">
        <v>184</v>
      </c>
      <c r="R629" s="1475"/>
      <c r="S629" s="1476"/>
      <c r="T629" s="1474"/>
      <c r="U629" s="1475"/>
      <c r="V629" s="1476"/>
      <c r="W629" s="1471">
        <v>0.05</v>
      </c>
      <c r="X629" s="1472"/>
      <c r="Y629" s="1473"/>
      <c r="Z629" s="1645" t="s">
        <v>1071</v>
      </c>
      <c r="AA629" s="1646"/>
      <c r="AB629" s="1647"/>
      <c r="AC629" s="1468">
        <v>2</v>
      </c>
      <c r="AD629" s="1469"/>
      <c r="AE629" s="1470"/>
      <c r="AF629" s="1389"/>
      <c r="AG629" s="1390"/>
      <c r="AH629" s="1390"/>
      <c r="AI629" s="1390"/>
      <c r="AJ629" s="1391"/>
      <c r="AK629" s="1504"/>
      <c r="AL629" s="1505"/>
      <c r="AM629" s="1505"/>
      <c r="AN629" s="1506"/>
      <c r="AO629" s="1379">
        <f>1527470+2086</f>
        <v>1529556</v>
      </c>
      <c r="AP629" s="1380"/>
      <c r="AQ629" s="1380"/>
      <c r="AR629" s="1380"/>
      <c r="AS629" s="1381"/>
      <c r="AT629" s="1072" t="str">
        <f t="shared" ref="AT629:AT638" si="24">IF(AND(NOT(C628=""),C629="",NOT(C630="")),"!","")</f>
        <v/>
      </c>
      <c r="AU629" s="3"/>
      <c r="AZ629" s="3"/>
      <c r="BA629" s="3"/>
      <c r="BB629" s="3"/>
      <c r="BC629" s="3"/>
      <c r="BD629" s="3"/>
      <c r="BE629" s="1491">
        <f t="shared" si="2"/>
        <v>0</v>
      </c>
      <c r="BF629" s="1493"/>
      <c r="BG629" s="1491">
        <f t="shared" si="3"/>
        <v>0</v>
      </c>
      <c r="BH629" s="1493"/>
      <c r="BI629" s="1491">
        <f t="shared" si="4"/>
        <v>0</v>
      </c>
      <c r="BJ629" s="1493"/>
      <c r="BK629" s="1491">
        <f t="shared" si="5"/>
        <v>0</v>
      </c>
      <c r="BL629" s="1493"/>
      <c r="BM629" s="3"/>
      <c r="BN629" s="1498">
        <f t="shared" si="6"/>
        <v>0</v>
      </c>
      <c r="BO629" s="1499"/>
      <c r="BP629" s="1499"/>
      <c r="BQ629" s="1499"/>
      <c r="BR629" s="1500"/>
      <c r="BS629" s="1502">
        <f t="shared" si="7"/>
        <v>0</v>
      </c>
      <c r="BT629" s="1502"/>
      <c r="BU629" s="1502"/>
      <c r="BV629" s="1502"/>
      <c r="BW629" s="1502"/>
      <c r="BX629" s="1502">
        <f t="shared" si="8"/>
        <v>0</v>
      </c>
      <c r="BY629" s="1502"/>
      <c r="BZ629" s="1502"/>
      <c r="CA629" s="1502"/>
      <c r="CB629" s="1502"/>
      <c r="CC629" s="1502">
        <f t="shared" si="9"/>
        <v>0</v>
      </c>
      <c r="CD629" s="1502"/>
      <c r="CE629" s="1502"/>
      <c r="CF629" s="1502"/>
      <c r="CG629" s="1502"/>
      <c r="CH629" s="1502">
        <f t="shared" si="10"/>
        <v>0</v>
      </c>
      <c r="CI629" s="1502"/>
      <c r="CJ629" s="1502"/>
      <c r="CK629" s="1502"/>
      <c r="CL629" s="1502"/>
      <c r="CM629" s="1502">
        <f t="shared" si="11"/>
        <v>0</v>
      </c>
      <c r="CN629" s="1502"/>
      <c r="CO629" s="1502"/>
      <c r="CP629" s="1502"/>
      <c r="CQ629" s="1502"/>
      <c r="CR629" s="279"/>
      <c r="CS629" s="1503">
        <f t="shared" si="12"/>
        <v>0</v>
      </c>
      <c r="CT629" s="1503"/>
      <c r="CU629" s="1503"/>
      <c r="CV629" s="1503"/>
      <c r="CW629" s="1503"/>
      <c r="CX629" s="1503">
        <f t="shared" si="13"/>
        <v>0</v>
      </c>
      <c r="CY629" s="1503"/>
      <c r="CZ629" s="1503"/>
      <c r="DA629" s="1503"/>
      <c r="DB629" s="1503"/>
      <c r="DC629" s="1503">
        <f t="shared" si="14"/>
        <v>0</v>
      </c>
      <c r="DD629" s="1503"/>
      <c r="DE629" s="1503"/>
      <c r="DF629" s="1503"/>
      <c r="DG629" s="1503"/>
      <c r="DH629" s="1503">
        <f t="shared" si="15"/>
        <v>0</v>
      </c>
      <c r="DI629" s="1503"/>
      <c r="DJ629" s="1503"/>
      <c r="DK629" s="1503"/>
      <c r="DL629" s="1503"/>
      <c r="DM629" s="1503">
        <f t="shared" si="16"/>
        <v>0</v>
      </c>
      <c r="DN629" s="1503"/>
      <c r="DO629" s="1503"/>
      <c r="DP629" s="1503"/>
      <c r="DQ629" s="1503"/>
      <c r="DR629" s="1503">
        <f t="shared" si="17"/>
        <v>0</v>
      </c>
      <c r="DS629" s="1503"/>
      <c r="DT629" s="1503"/>
      <c r="DU629" s="1503"/>
      <c r="DV629" s="1503"/>
      <c r="DX629" s="1491" t="str">
        <f t="shared" si="18"/>
        <v/>
      </c>
      <c r="DY629" s="1492"/>
      <c r="DZ629" s="1492"/>
      <c r="EA629" s="1492"/>
      <c r="EB629" s="1493"/>
      <c r="EC629" s="1491" t="str">
        <f t="shared" si="19"/>
        <v/>
      </c>
      <c r="ED629" s="1492"/>
      <c r="EE629" s="1492"/>
      <c r="EF629" s="1492"/>
      <c r="EG629" s="1493"/>
      <c r="EH629" s="1491" t="str">
        <f t="shared" si="20"/>
        <v/>
      </c>
      <c r="EI629" s="1492"/>
      <c r="EJ629" s="1492"/>
      <c r="EK629" s="1492"/>
      <c r="EL629" s="1493"/>
      <c r="EM629" s="1491" t="str">
        <f t="shared" si="21"/>
        <v/>
      </c>
      <c r="EN629" s="1492"/>
      <c r="EO629" s="1492"/>
      <c r="EP629" s="1492"/>
      <c r="EQ629" s="1493"/>
      <c r="ER629" s="1491" t="str">
        <f t="shared" si="22"/>
        <v/>
      </c>
      <c r="ES629" s="1492"/>
      <c r="ET629" s="1492"/>
      <c r="EU629" s="1492"/>
      <c r="EV629" s="1493"/>
      <c r="EW629" s="1491" t="str">
        <f t="shared" si="23"/>
        <v/>
      </c>
      <c r="EX629" s="1492"/>
      <c r="EY629" s="1492"/>
      <c r="EZ629" s="1492"/>
      <c r="FA629" s="1493"/>
    </row>
    <row r="630" spans="2:157" ht="12.95" customHeight="1">
      <c r="B630" s="45" t="s">
        <v>81</v>
      </c>
      <c r="C630" s="1399" t="s">
        <v>1473</v>
      </c>
      <c r="D630" s="1399"/>
      <c r="E630" s="1399"/>
      <c r="F630" s="1399"/>
      <c r="G630" s="1399"/>
      <c r="H630" s="1399"/>
      <c r="I630" s="1399"/>
      <c r="J630" s="1399"/>
      <c r="K630" s="1399"/>
      <c r="L630" s="1399"/>
      <c r="M630" s="1405" t="s">
        <v>1418</v>
      </c>
      <c r="N630" s="1405"/>
      <c r="O630" s="1405"/>
      <c r="P630" s="1405"/>
      <c r="Q630" s="1474"/>
      <c r="R630" s="1475"/>
      <c r="S630" s="1476"/>
      <c r="T630" s="1474"/>
      <c r="U630" s="1475"/>
      <c r="V630" s="1476"/>
      <c r="W630" s="1471"/>
      <c r="X630" s="1472"/>
      <c r="Y630" s="1473"/>
      <c r="Z630" s="1645" t="s">
        <v>1071</v>
      </c>
      <c r="AA630" s="1646"/>
      <c r="AB630" s="1647"/>
      <c r="AC630" s="1468"/>
      <c r="AD630" s="1469"/>
      <c r="AE630" s="1470"/>
      <c r="AF630" s="1389"/>
      <c r="AG630" s="1390"/>
      <c r="AH630" s="1390"/>
      <c r="AI630" s="1390"/>
      <c r="AJ630" s="1391"/>
      <c r="AK630" s="1504"/>
      <c r="AL630" s="1505"/>
      <c r="AM630" s="1505"/>
      <c r="AN630" s="1506"/>
      <c r="AO630" s="1379">
        <f>'Sources and Uses Budget'!C99-((3000000)+(AC884-100)*20000)</f>
        <v>17060054</v>
      </c>
      <c r="AP630" s="1380"/>
      <c r="AQ630" s="1380"/>
      <c r="AR630" s="1380"/>
      <c r="AS630" s="1381"/>
      <c r="AT630" s="1072" t="str">
        <f t="shared" si="24"/>
        <v/>
      </c>
      <c r="AU630" s="3"/>
      <c r="AZ630" s="3"/>
      <c r="BA630" s="3"/>
      <c r="BB630" s="3"/>
      <c r="BC630" s="3"/>
      <c r="BD630" s="3"/>
      <c r="BE630" s="1491">
        <f t="shared" si="2"/>
        <v>0</v>
      </c>
      <c r="BF630" s="1493"/>
      <c r="BG630" s="1491">
        <f t="shared" si="3"/>
        <v>0</v>
      </c>
      <c r="BH630" s="1493"/>
      <c r="BI630" s="1491">
        <f t="shared" si="4"/>
        <v>0</v>
      </c>
      <c r="BJ630" s="1493"/>
      <c r="BK630" s="1491">
        <f t="shared" si="5"/>
        <v>0</v>
      </c>
      <c r="BL630" s="1493"/>
      <c r="BM630" s="3"/>
      <c r="BN630" s="1498">
        <f t="shared" si="6"/>
        <v>0</v>
      </c>
      <c r="BO630" s="1499"/>
      <c r="BP630" s="1499"/>
      <c r="BQ630" s="1499"/>
      <c r="BR630" s="1500"/>
      <c r="BS630" s="1502">
        <f t="shared" si="7"/>
        <v>0</v>
      </c>
      <c r="BT630" s="1502"/>
      <c r="BU630" s="1502"/>
      <c r="BV630" s="1502"/>
      <c r="BW630" s="1502"/>
      <c r="BX630" s="1502">
        <f t="shared" si="8"/>
        <v>0</v>
      </c>
      <c r="BY630" s="1502"/>
      <c r="BZ630" s="1502"/>
      <c r="CA630" s="1502"/>
      <c r="CB630" s="1502"/>
      <c r="CC630" s="1502">
        <f t="shared" si="9"/>
        <v>0</v>
      </c>
      <c r="CD630" s="1502"/>
      <c r="CE630" s="1502"/>
      <c r="CF630" s="1502"/>
      <c r="CG630" s="1502"/>
      <c r="CH630" s="1502">
        <f t="shared" si="10"/>
        <v>0</v>
      </c>
      <c r="CI630" s="1502"/>
      <c r="CJ630" s="1502"/>
      <c r="CK630" s="1502"/>
      <c r="CL630" s="1502"/>
      <c r="CM630" s="1502">
        <f t="shared" si="11"/>
        <v>0</v>
      </c>
      <c r="CN630" s="1502"/>
      <c r="CO630" s="1502"/>
      <c r="CP630" s="1502"/>
      <c r="CQ630" s="1502"/>
      <c r="CR630" s="279"/>
      <c r="CS630" s="1503">
        <f t="shared" si="12"/>
        <v>0</v>
      </c>
      <c r="CT630" s="1503"/>
      <c r="CU630" s="1503"/>
      <c r="CV630" s="1503"/>
      <c r="CW630" s="1503"/>
      <c r="CX630" s="1503">
        <f t="shared" si="13"/>
        <v>0</v>
      </c>
      <c r="CY630" s="1503"/>
      <c r="CZ630" s="1503"/>
      <c r="DA630" s="1503"/>
      <c r="DB630" s="1503"/>
      <c r="DC630" s="1503">
        <f t="shared" si="14"/>
        <v>0</v>
      </c>
      <c r="DD630" s="1503"/>
      <c r="DE630" s="1503"/>
      <c r="DF630" s="1503"/>
      <c r="DG630" s="1503"/>
      <c r="DH630" s="1503">
        <f t="shared" si="15"/>
        <v>0</v>
      </c>
      <c r="DI630" s="1503"/>
      <c r="DJ630" s="1503"/>
      <c r="DK630" s="1503"/>
      <c r="DL630" s="1503"/>
      <c r="DM630" s="1503">
        <f t="shared" si="16"/>
        <v>0</v>
      </c>
      <c r="DN630" s="1503"/>
      <c r="DO630" s="1503"/>
      <c r="DP630" s="1503"/>
      <c r="DQ630" s="1503"/>
      <c r="DR630" s="1503">
        <f t="shared" si="17"/>
        <v>0</v>
      </c>
      <c r="DS630" s="1503"/>
      <c r="DT630" s="1503"/>
      <c r="DU630" s="1503"/>
      <c r="DV630" s="1503"/>
      <c r="DX630" s="1491" t="str">
        <f t="shared" si="18"/>
        <v/>
      </c>
      <c r="DY630" s="1492"/>
      <c r="DZ630" s="1492"/>
      <c r="EA630" s="1492"/>
      <c r="EB630" s="1493"/>
      <c r="EC630" s="1491" t="str">
        <f t="shared" si="19"/>
        <v/>
      </c>
      <c r="ED630" s="1492"/>
      <c r="EE630" s="1492"/>
      <c r="EF630" s="1492"/>
      <c r="EG630" s="1493"/>
      <c r="EH630" s="1491" t="str">
        <f t="shared" si="20"/>
        <v/>
      </c>
      <c r="EI630" s="1492"/>
      <c r="EJ630" s="1492"/>
      <c r="EK630" s="1492"/>
      <c r="EL630" s="1493"/>
      <c r="EM630" s="1491" t="str">
        <f t="shared" si="21"/>
        <v/>
      </c>
      <c r="EN630" s="1492"/>
      <c r="EO630" s="1492"/>
      <c r="EP630" s="1492"/>
      <c r="EQ630" s="1493"/>
      <c r="ER630" s="1491" t="str">
        <f t="shared" si="22"/>
        <v/>
      </c>
      <c r="ES630" s="1492"/>
      <c r="ET630" s="1492"/>
      <c r="EU630" s="1492"/>
      <c r="EV630" s="1493"/>
      <c r="EW630" s="1491" t="str">
        <f t="shared" si="23"/>
        <v/>
      </c>
      <c r="EX630" s="1492"/>
      <c r="EY630" s="1492"/>
      <c r="EZ630" s="1492"/>
      <c r="FA630" s="1493"/>
    </row>
    <row r="631" spans="2:157" ht="12.95" customHeight="1">
      <c r="B631" s="45" t="s">
        <v>85</v>
      </c>
      <c r="C631" s="1399"/>
      <c r="D631" s="1399"/>
      <c r="E631" s="1399"/>
      <c r="F631" s="1399"/>
      <c r="G631" s="1399"/>
      <c r="H631" s="1399"/>
      <c r="I631" s="1399"/>
      <c r="J631" s="1399"/>
      <c r="K631" s="1399"/>
      <c r="L631" s="1399"/>
      <c r="M631" s="1405" t="s">
        <v>1071</v>
      </c>
      <c r="N631" s="1405"/>
      <c r="O631" s="1405"/>
      <c r="P631" s="1405"/>
      <c r="Q631" s="1474"/>
      <c r="R631" s="1475"/>
      <c r="S631" s="1476"/>
      <c r="T631" s="1474"/>
      <c r="U631" s="1475"/>
      <c r="V631" s="1476"/>
      <c r="W631" s="1471"/>
      <c r="X631" s="1472"/>
      <c r="Y631" s="1473"/>
      <c r="Z631" s="1645" t="s">
        <v>1071</v>
      </c>
      <c r="AA631" s="1646"/>
      <c r="AB631" s="1647"/>
      <c r="AC631" s="1468"/>
      <c r="AD631" s="1469"/>
      <c r="AE631" s="1470"/>
      <c r="AF631" s="1389"/>
      <c r="AG631" s="1390"/>
      <c r="AH631" s="1390"/>
      <c r="AI631" s="1390"/>
      <c r="AJ631" s="1391"/>
      <c r="AK631" s="1504"/>
      <c r="AL631" s="1505"/>
      <c r="AM631" s="1505"/>
      <c r="AN631" s="1506"/>
      <c r="AO631" s="1379"/>
      <c r="AP631" s="1380"/>
      <c r="AQ631" s="1380"/>
      <c r="AR631" s="1380"/>
      <c r="AS631" s="1381"/>
      <c r="AT631" s="1072" t="str">
        <f t="shared" si="24"/>
        <v/>
      </c>
      <c r="AU631" s="3"/>
      <c r="AZ631" s="3"/>
      <c r="BA631" s="3"/>
      <c r="BB631" s="3"/>
      <c r="BC631" s="3"/>
      <c r="BD631" s="3"/>
      <c r="BE631" s="1491">
        <f t="shared" si="2"/>
        <v>0</v>
      </c>
      <c r="BF631" s="1493"/>
      <c r="BG631" s="1491">
        <f t="shared" si="3"/>
        <v>0</v>
      </c>
      <c r="BH631" s="1493"/>
      <c r="BI631" s="1491">
        <f t="shared" si="4"/>
        <v>0</v>
      </c>
      <c r="BJ631" s="1493"/>
      <c r="BK631" s="1491">
        <f t="shared" si="5"/>
        <v>0</v>
      </c>
      <c r="BL631" s="1493"/>
      <c r="BM631" s="3"/>
      <c r="BN631" s="1498">
        <f t="shared" si="6"/>
        <v>0</v>
      </c>
      <c r="BO631" s="1499"/>
      <c r="BP631" s="1499"/>
      <c r="BQ631" s="1499"/>
      <c r="BR631" s="1500"/>
      <c r="BS631" s="1502">
        <f t="shared" si="7"/>
        <v>0</v>
      </c>
      <c r="BT631" s="1502"/>
      <c r="BU631" s="1502"/>
      <c r="BV631" s="1502"/>
      <c r="BW631" s="1502"/>
      <c r="BX631" s="1502">
        <f t="shared" si="8"/>
        <v>0</v>
      </c>
      <c r="BY631" s="1502"/>
      <c r="BZ631" s="1502"/>
      <c r="CA631" s="1502"/>
      <c r="CB631" s="1502"/>
      <c r="CC631" s="1502">
        <f t="shared" si="9"/>
        <v>0</v>
      </c>
      <c r="CD631" s="1502"/>
      <c r="CE631" s="1502"/>
      <c r="CF631" s="1502"/>
      <c r="CG631" s="1502"/>
      <c r="CH631" s="1502">
        <f t="shared" si="10"/>
        <v>0</v>
      </c>
      <c r="CI631" s="1502"/>
      <c r="CJ631" s="1502"/>
      <c r="CK631" s="1502"/>
      <c r="CL631" s="1502"/>
      <c r="CM631" s="1502">
        <f t="shared" si="11"/>
        <v>0</v>
      </c>
      <c r="CN631" s="1502"/>
      <c r="CO631" s="1502"/>
      <c r="CP631" s="1502"/>
      <c r="CQ631" s="1502"/>
      <c r="CR631" s="279"/>
      <c r="CS631" s="1503">
        <f t="shared" si="12"/>
        <v>0</v>
      </c>
      <c r="CT631" s="1503"/>
      <c r="CU631" s="1503"/>
      <c r="CV631" s="1503"/>
      <c r="CW631" s="1503"/>
      <c r="CX631" s="1503">
        <f t="shared" si="13"/>
        <v>0</v>
      </c>
      <c r="CY631" s="1503"/>
      <c r="CZ631" s="1503"/>
      <c r="DA631" s="1503"/>
      <c r="DB631" s="1503"/>
      <c r="DC631" s="1503">
        <f t="shared" si="14"/>
        <v>0</v>
      </c>
      <c r="DD631" s="1503"/>
      <c r="DE631" s="1503"/>
      <c r="DF631" s="1503"/>
      <c r="DG631" s="1503"/>
      <c r="DH631" s="1503">
        <f t="shared" si="15"/>
        <v>0</v>
      </c>
      <c r="DI631" s="1503"/>
      <c r="DJ631" s="1503"/>
      <c r="DK631" s="1503"/>
      <c r="DL631" s="1503"/>
      <c r="DM631" s="1503">
        <f t="shared" si="16"/>
        <v>0</v>
      </c>
      <c r="DN631" s="1503"/>
      <c r="DO631" s="1503"/>
      <c r="DP631" s="1503"/>
      <c r="DQ631" s="1503"/>
      <c r="DR631" s="1503">
        <f t="shared" si="17"/>
        <v>0</v>
      </c>
      <c r="DS631" s="1503"/>
      <c r="DT631" s="1503"/>
      <c r="DU631" s="1503"/>
      <c r="DV631" s="1503"/>
      <c r="DX631" s="1491" t="str">
        <f t="shared" si="18"/>
        <v/>
      </c>
      <c r="DY631" s="1492"/>
      <c r="DZ631" s="1492"/>
      <c r="EA631" s="1492"/>
      <c r="EB631" s="1493"/>
      <c r="EC631" s="1491" t="str">
        <f t="shared" si="19"/>
        <v/>
      </c>
      <c r="ED631" s="1492"/>
      <c r="EE631" s="1492"/>
      <c r="EF631" s="1492"/>
      <c r="EG631" s="1493"/>
      <c r="EH631" s="1491" t="str">
        <f t="shared" si="20"/>
        <v/>
      </c>
      <c r="EI631" s="1492"/>
      <c r="EJ631" s="1492"/>
      <c r="EK631" s="1492"/>
      <c r="EL631" s="1493"/>
      <c r="EM631" s="1491" t="str">
        <f t="shared" si="21"/>
        <v/>
      </c>
      <c r="EN631" s="1492"/>
      <c r="EO631" s="1492"/>
      <c r="EP631" s="1492"/>
      <c r="EQ631" s="1493"/>
      <c r="ER631" s="1491" t="str">
        <f t="shared" si="22"/>
        <v/>
      </c>
      <c r="ES631" s="1492"/>
      <c r="ET631" s="1492"/>
      <c r="EU631" s="1492"/>
      <c r="EV631" s="1493"/>
      <c r="EW631" s="1491" t="str">
        <f t="shared" si="23"/>
        <v/>
      </c>
      <c r="EX631" s="1492"/>
      <c r="EY631" s="1492"/>
      <c r="EZ631" s="1492"/>
      <c r="FA631" s="1493"/>
    </row>
    <row r="632" spans="2:157" ht="12.95" customHeight="1">
      <c r="B632" s="45" t="s">
        <v>1468</v>
      </c>
      <c r="C632" s="1399"/>
      <c r="D632" s="1399"/>
      <c r="E632" s="1399"/>
      <c r="F632" s="1399"/>
      <c r="G632" s="1399"/>
      <c r="H632" s="1399"/>
      <c r="I632" s="1399"/>
      <c r="J632" s="1399"/>
      <c r="K632" s="1399"/>
      <c r="L632" s="1399"/>
      <c r="M632" s="1405" t="s">
        <v>1071</v>
      </c>
      <c r="N632" s="1405"/>
      <c r="O632" s="1405"/>
      <c r="P632" s="1405"/>
      <c r="Q632" s="1474"/>
      <c r="R632" s="1475"/>
      <c r="S632" s="1476"/>
      <c r="T632" s="1474"/>
      <c r="U632" s="1475"/>
      <c r="V632" s="1476"/>
      <c r="W632" s="1471"/>
      <c r="X632" s="1472"/>
      <c r="Y632" s="1473"/>
      <c r="Z632" s="1645" t="s">
        <v>1071</v>
      </c>
      <c r="AA632" s="1646"/>
      <c r="AB632" s="1647"/>
      <c r="AC632" s="1468"/>
      <c r="AD632" s="1469"/>
      <c r="AE632" s="1470"/>
      <c r="AF632" s="1389"/>
      <c r="AG632" s="1390"/>
      <c r="AH632" s="1390"/>
      <c r="AI632" s="1390"/>
      <c r="AJ632" s="1391"/>
      <c r="AK632" s="1504"/>
      <c r="AL632" s="1505"/>
      <c r="AM632" s="1505"/>
      <c r="AN632" s="1506"/>
      <c r="AO632" s="1379"/>
      <c r="AP632" s="1380"/>
      <c r="AQ632" s="1380"/>
      <c r="AR632" s="1380"/>
      <c r="AS632" s="1381"/>
      <c r="AT632" s="1072" t="str">
        <f t="shared" si="24"/>
        <v/>
      </c>
      <c r="AU632" s="3"/>
      <c r="AZ632" s="3"/>
      <c r="BA632" s="3"/>
      <c r="BB632" s="3"/>
      <c r="BC632" s="3"/>
      <c r="BD632" s="3"/>
      <c r="BE632" s="3"/>
      <c r="BF632" s="3"/>
      <c r="BG632" s="1491">
        <f>SUM(BG597:BH631)</f>
        <v>53</v>
      </c>
      <c r="BH632" s="1493"/>
      <c r="BI632" s="3"/>
      <c r="BJ632" s="3"/>
      <c r="BK632" s="1491">
        <f>SUM(BK597:BL631)</f>
        <v>117</v>
      </c>
      <c r="BL632" s="1493"/>
      <c r="BM632" s="3"/>
      <c r="BN632" s="1491">
        <f>SUM(BN597:BR631)</f>
        <v>98</v>
      </c>
      <c r="BO632" s="1492"/>
      <c r="BP632" s="1492"/>
      <c r="BQ632" s="1492"/>
      <c r="BR632" s="1493"/>
      <c r="BS632" s="1501">
        <f>SUM(BS597:BW631)</f>
        <v>137</v>
      </c>
      <c r="BT632" s="1501"/>
      <c r="BU632" s="1501"/>
      <c r="BV632" s="1501"/>
      <c r="BW632" s="1501"/>
      <c r="BX632" s="1501">
        <f>SUM(BX597:CB631)</f>
        <v>0</v>
      </c>
      <c r="BY632" s="1501"/>
      <c r="BZ632" s="1501"/>
      <c r="CA632" s="1501"/>
      <c r="CB632" s="1501"/>
      <c r="CC632" s="1501">
        <f>SUM(CC597:CG631)</f>
        <v>0</v>
      </c>
      <c r="CD632" s="1501"/>
      <c r="CE632" s="1501"/>
      <c r="CF632" s="1501"/>
      <c r="CG632" s="1501"/>
      <c r="CH632" s="1501">
        <f>SUM(CH597:CL631)</f>
        <v>0</v>
      </c>
      <c r="CI632" s="1501"/>
      <c r="CJ632" s="1501"/>
      <c r="CK632" s="1501"/>
      <c r="CL632" s="1501"/>
      <c r="CM632" s="1501">
        <f>SUM(CM597:CQ631)</f>
        <v>0</v>
      </c>
      <c r="CN632" s="1501"/>
      <c r="CO632" s="1501"/>
      <c r="CP632" s="1501"/>
      <c r="CQ632" s="1501"/>
      <c r="CR632" s="279"/>
      <c r="CS632" s="1501">
        <f>SUM(CS597:CW631)</f>
        <v>55</v>
      </c>
      <c r="CT632" s="1501"/>
      <c r="CU632" s="1501"/>
      <c r="CV632" s="1501"/>
      <c r="CW632" s="1501"/>
      <c r="CX632" s="1501">
        <f>SUM(CX597:DB631)</f>
        <v>62</v>
      </c>
      <c r="CY632" s="1501"/>
      <c r="CZ632" s="1501"/>
      <c r="DA632" s="1501"/>
      <c r="DB632" s="1501"/>
      <c r="DC632" s="1501">
        <f>SUM(DC597:DG631)</f>
        <v>0</v>
      </c>
      <c r="DD632" s="1501"/>
      <c r="DE632" s="1501"/>
      <c r="DF632" s="1501"/>
      <c r="DG632" s="1501"/>
      <c r="DH632" s="1501">
        <f>SUM(DH597:DL631)</f>
        <v>0</v>
      </c>
      <c r="DI632" s="1501"/>
      <c r="DJ632" s="1501"/>
      <c r="DK632" s="1501"/>
      <c r="DL632" s="1501"/>
      <c r="DM632" s="1501">
        <f>SUM(DM597:DQ631)</f>
        <v>0</v>
      </c>
      <c r="DN632" s="1501"/>
      <c r="DO632" s="1501"/>
      <c r="DP632" s="1501"/>
      <c r="DQ632" s="1501"/>
      <c r="DR632" s="1501">
        <f>SUM(DR597:DV631)</f>
        <v>0</v>
      </c>
      <c r="DS632" s="1501"/>
      <c r="DT632" s="1501"/>
      <c r="DU632" s="1501"/>
      <c r="DV632" s="1501"/>
      <c r="DX632" s="1501">
        <f>SUM(DX597:EB631)</f>
        <v>4949.8</v>
      </c>
      <c r="DY632" s="1501"/>
      <c r="DZ632" s="1501"/>
      <c r="EA632" s="1501"/>
      <c r="EB632" s="1501"/>
      <c r="EC632" s="1501">
        <f>SUM(EC597:EG631)</f>
        <v>5261.2</v>
      </c>
      <c r="ED632" s="1501"/>
      <c r="EE632" s="1501"/>
      <c r="EF632" s="1501"/>
      <c r="EG632" s="1501"/>
      <c r="EH632" s="1501">
        <f>SUM(EH597:EL631)</f>
        <v>0</v>
      </c>
      <c r="EI632" s="1501"/>
      <c r="EJ632" s="1501"/>
      <c r="EK632" s="1501"/>
      <c r="EL632" s="1501"/>
      <c r="EM632" s="1501">
        <f>SUM(EM597:EQ631)</f>
        <v>0</v>
      </c>
      <c r="EN632" s="1501"/>
      <c r="EO632" s="1501"/>
      <c r="EP632" s="1501"/>
      <c r="EQ632" s="1501"/>
      <c r="ER632" s="1501">
        <f>SUM(ER597:EV631)</f>
        <v>0</v>
      </c>
      <c r="ES632" s="1501"/>
      <c r="ET632" s="1501"/>
      <c r="EU632" s="1501"/>
      <c r="EV632" s="1501"/>
      <c r="EW632" s="1501">
        <f>SUM(EW597:FA631)</f>
        <v>0</v>
      </c>
      <c r="EX632" s="1501"/>
      <c r="EY632" s="1501"/>
      <c r="EZ632" s="1501"/>
      <c r="FA632" s="1501"/>
    </row>
    <row r="633" spans="2:157" ht="12.95" customHeight="1">
      <c r="B633" s="45" t="s">
        <v>1470</v>
      </c>
      <c r="C633" s="1399"/>
      <c r="D633" s="1399"/>
      <c r="E633" s="1399"/>
      <c r="F633" s="1399"/>
      <c r="G633" s="1399"/>
      <c r="H633" s="1399"/>
      <c r="I633" s="1399"/>
      <c r="J633" s="1399"/>
      <c r="K633" s="1399"/>
      <c r="L633" s="1399"/>
      <c r="M633" s="1405" t="s">
        <v>1071</v>
      </c>
      <c r="N633" s="1405"/>
      <c r="O633" s="1405"/>
      <c r="P633" s="1405"/>
      <c r="Q633" s="1474"/>
      <c r="R633" s="1475"/>
      <c r="S633" s="1476"/>
      <c r="T633" s="1474"/>
      <c r="U633" s="1475"/>
      <c r="V633" s="1476"/>
      <c r="W633" s="1471"/>
      <c r="X633" s="1472"/>
      <c r="Y633" s="1473"/>
      <c r="Z633" s="1645" t="s">
        <v>1071</v>
      </c>
      <c r="AA633" s="1646"/>
      <c r="AB633" s="1647"/>
      <c r="AC633" s="1468"/>
      <c r="AD633" s="1469"/>
      <c r="AE633" s="1470"/>
      <c r="AF633" s="1389"/>
      <c r="AG633" s="1390"/>
      <c r="AH633" s="1390"/>
      <c r="AI633" s="1390"/>
      <c r="AJ633" s="1391"/>
      <c r="AK633" s="1504"/>
      <c r="AL633" s="1505"/>
      <c r="AM633" s="1505"/>
      <c r="AN633" s="1506"/>
      <c r="AO633" s="1379"/>
      <c r="AP633" s="1380"/>
      <c r="AQ633" s="1380"/>
      <c r="AR633" s="1380"/>
      <c r="AS633" s="1381"/>
      <c r="AT633" s="107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49" t="s">
        <v>1510</v>
      </c>
      <c r="CM633" s="1491">
        <f>BN632+BS632+BX632+CC632+CH632+CM632</f>
        <v>235</v>
      </c>
      <c r="CN633" s="1492"/>
      <c r="CO633" s="1492"/>
      <c r="CP633" s="1492"/>
      <c r="CQ633" s="1493"/>
      <c r="CR633" s="279"/>
      <c r="CS633" s="3"/>
      <c r="CT633" s="3"/>
      <c r="CU633" s="3"/>
      <c r="CV633" s="3"/>
      <c r="CW633" s="3"/>
      <c r="CX633" s="3"/>
      <c r="CY633" s="3"/>
      <c r="CZ633" s="3"/>
      <c r="DA633" s="3"/>
      <c r="DB633" s="3"/>
      <c r="DC633" s="3"/>
      <c r="DD633" s="3"/>
      <c r="DE633" s="3"/>
      <c r="DF633" s="3"/>
    </row>
    <row r="634" spans="2:157" ht="12.95" customHeight="1">
      <c r="B634" s="45" t="s">
        <v>1472</v>
      </c>
      <c r="C634" s="1399"/>
      <c r="D634" s="1399"/>
      <c r="E634" s="1399"/>
      <c r="F634" s="1399"/>
      <c r="G634" s="1399"/>
      <c r="H634" s="1399"/>
      <c r="I634" s="1399"/>
      <c r="J634" s="1399"/>
      <c r="K634" s="1399"/>
      <c r="L634" s="1399"/>
      <c r="M634" s="1405" t="s">
        <v>1071</v>
      </c>
      <c r="N634" s="1405"/>
      <c r="O634" s="1405"/>
      <c r="P634" s="1405"/>
      <c r="Q634" s="1474"/>
      <c r="R634" s="1475"/>
      <c r="S634" s="1476"/>
      <c r="T634" s="1474"/>
      <c r="U634" s="1475"/>
      <c r="V634" s="1476"/>
      <c r="W634" s="1471"/>
      <c r="X634" s="1472"/>
      <c r="Y634" s="1473"/>
      <c r="Z634" s="1645" t="s">
        <v>1071</v>
      </c>
      <c r="AA634" s="1646"/>
      <c r="AB634" s="1647"/>
      <c r="AC634" s="1468"/>
      <c r="AD634" s="1469"/>
      <c r="AE634" s="1470"/>
      <c r="AF634" s="1389"/>
      <c r="AG634" s="1390"/>
      <c r="AH634" s="1390"/>
      <c r="AI634" s="1390"/>
      <c r="AJ634" s="1391"/>
      <c r="AK634" s="1504"/>
      <c r="AL634" s="1505"/>
      <c r="AM634" s="1505"/>
      <c r="AN634" s="1506"/>
      <c r="AO634" s="1379"/>
      <c r="AP634" s="1380"/>
      <c r="AQ634" s="1380"/>
      <c r="AR634" s="1380"/>
      <c r="AS634" s="1381"/>
      <c r="AT634" s="1072" t="str">
        <f t="shared" si="24"/>
        <v/>
      </c>
      <c r="AU634" s="3"/>
      <c r="AV634" s="3"/>
      <c r="AW634" s="3"/>
      <c r="AX634" s="3"/>
      <c r="AY634" s="3"/>
      <c r="AZ634" s="3"/>
      <c r="BA634" s="3" t="s">
        <v>1071</v>
      </c>
      <c r="BB634" s="3"/>
      <c r="BC634" s="3"/>
      <c r="BD634" s="3"/>
      <c r="BE634" s="3"/>
      <c r="BF634" s="3"/>
      <c r="BG634" s="3"/>
      <c r="BH634" s="3"/>
      <c r="BI634" s="3"/>
      <c r="BJ634" s="3"/>
      <c r="BK634" s="3"/>
      <c r="BL634" s="3"/>
      <c r="BM634" s="3"/>
      <c r="BR634" s="785">
        <f>BN632*1</f>
        <v>98</v>
      </c>
      <c r="BS634" s="3"/>
      <c r="BT634" s="3"/>
      <c r="BU634" s="3"/>
      <c r="BV634" s="3"/>
      <c r="BW634" s="785">
        <f>BS632*1</f>
        <v>137</v>
      </c>
      <c r="BX634" s="3"/>
      <c r="BY634" s="3"/>
      <c r="BZ634" s="3"/>
      <c r="CA634" s="3"/>
      <c r="CB634" s="785">
        <f>BX632*2</f>
        <v>0</v>
      </c>
      <c r="CC634" s="3"/>
      <c r="CD634" s="3"/>
      <c r="CE634" s="3"/>
      <c r="CF634" s="3"/>
      <c r="CG634" s="785">
        <f>CC632*3</f>
        <v>0</v>
      </c>
      <c r="CH634" s="3"/>
      <c r="CI634" s="3"/>
      <c r="CJ634" s="3"/>
      <c r="CK634" s="3"/>
      <c r="CL634" s="785">
        <f>CH632*4</f>
        <v>0</v>
      </c>
      <c r="CM634" s="3"/>
      <c r="CN634" s="3"/>
      <c r="CO634" s="3"/>
      <c r="CP634" s="3"/>
      <c r="CQ634" s="785">
        <f>CM632*5</f>
        <v>0</v>
      </c>
      <c r="CS634" s="785">
        <f>BR634+BW634+CB634+CG634+CL634+CQ634</f>
        <v>235</v>
      </c>
      <c r="CT634" s="50" t="s">
        <v>1511</v>
      </c>
      <c r="CU634" s="3"/>
      <c r="CV634" s="3"/>
      <c r="CW634" s="3"/>
      <c r="CX634" s="3"/>
      <c r="CY634" s="3"/>
      <c r="CZ634" s="3"/>
      <c r="DA634" s="3"/>
      <c r="DB634" s="3"/>
      <c r="DC634" s="3"/>
      <c r="DD634" s="3"/>
      <c r="DE634" s="3"/>
      <c r="DF634" s="3"/>
    </row>
    <row r="635" spans="2:157" ht="12.95" customHeight="1">
      <c r="B635" s="45" t="s">
        <v>1474</v>
      </c>
      <c r="C635" s="1399"/>
      <c r="D635" s="1399"/>
      <c r="E635" s="1399"/>
      <c r="F635" s="1399"/>
      <c r="G635" s="1399"/>
      <c r="H635" s="1399"/>
      <c r="I635" s="1399"/>
      <c r="J635" s="1399"/>
      <c r="K635" s="1399"/>
      <c r="L635" s="1399"/>
      <c r="M635" s="1405" t="s">
        <v>1071</v>
      </c>
      <c r="N635" s="1405"/>
      <c r="O635" s="1405"/>
      <c r="P635" s="1405"/>
      <c r="Q635" s="1474"/>
      <c r="R635" s="1475"/>
      <c r="S635" s="1476"/>
      <c r="T635" s="1474"/>
      <c r="U635" s="1475"/>
      <c r="V635" s="1476"/>
      <c r="W635" s="1471"/>
      <c r="X635" s="1472"/>
      <c r="Y635" s="1473"/>
      <c r="Z635" s="1645" t="s">
        <v>1071</v>
      </c>
      <c r="AA635" s="1646"/>
      <c r="AB635" s="1647"/>
      <c r="AC635" s="1468"/>
      <c r="AD635" s="1469"/>
      <c r="AE635" s="1470"/>
      <c r="AF635" s="1389"/>
      <c r="AG635" s="1390"/>
      <c r="AH635" s="1390"/>
      <c r="AI635" s="1390"/>
      <c r="AJ635" s="1391"/>
      <c r="AK635" s="1504"/>
      <c r="AL635" s="1505"/>
      <c r="AM635" s="1505"/>
      <c r="AN635" s="1506"/>
      <c r="AO635" s="1379"/>
      <c r="AP635" s="1380"/>
      <c r="AQ635" s="1380"/>
      <c r="AR635" s="1380"/>
      <c r="AS635" s="1381"/>
      <c r="AT635" s="1072" t="str">
        <f t="shared" si="24"/>
        <v/>
      </c>
      <c r="AU635" s="3"/>
      <c r="AV635" s="3"/>
      <c r="AW635" s="3"/>
      <c r="AX635" s="3"/>
      <c r="AY635" s="3"/>
      <c r="AZ635" s="3"/>
      <c r="BA635" s="3" t="s">
        <v>1512</v>
      </c>
      <c r="BB635" s="3"/>
      <c r="BC635" s="3"/>
      <c r="BD635" s="3"/>
      <c r="BE635" s="3"/>
      <c r="BF635" s="3"/>
      <c r="BG635" s="3"/>
      <c r="BH635" s="3"/>
      <c r="BI635" s="3"/>
      <c r="BJ635" s="3"/>
      <c r="BK635" s="3"/>
      <c r="BL635" s="3"/>
      <c r="BM635" s="3"/>
      <c r="CR635" s="279"/>
      <c r="CS635" s="3"/>
      <c r="CT635" s="3"/>
      <c r="CU635" s="3"/>
      <c r="CV635" s="3"/>
      <c r="CW635" s="3"/>
      <c r="CX635" s="3"/>
      <c r="CY635" s="3"/>
      <c r="CZ635" s="3"/>
      <c r="DA635" s="3"/>
      <c r="DB635" s="3"/>
      <c r="DC635" s="3"/>
      <c r="DD635" s="3"/>
      <c r="DE635" s="3"/>
      <c r="DF635" s="3"/>
      <c r="DX635" s="1477">
        <f>DX597*(BN597/$BN$632)</f>
        <v>354.02040816326524</v>
      </c>
      <c r="DY635" s="1477"/>
      <c r="DZ635" s="1477"/>
      <c r="EA635" s="1477"/>
      <c r="EB635" s="1477"/>
      <c r="EC635" s="1477" t="e">
        <f t="shared" ref="EC635:EC657" si="25">EC597*(BS597/$BS$632)</f>
        <v>#VALUE!</v>
      </c>
      <c r="ED635" s="1477"/>
      <c r="EE635" s="1477"/>
      <c r="EF635" s="1477"/>
      <c r="EG635" s="1477"/>
      <c r="EH635" s="1477" t="e">
        <f t="shared" ref="EH635:EH657" si="26">EH597*(BX597/$BX$632)</f>
        <v>#VALUE!</v>
      </c>
      <c r="EI635" s="1477"/>
      <c r="EJ635" s="1477"/>
      <c r="EK635" s="1477"/>
      <c r="EL635" s="1477"/>
      <c r="EM635" s="1477" t="e">
        <f t="shared" ref="EM635:EM657" si="27">EM597*(CC597/$CC$632)</f>
        <v>#VALUE!</v>
      </c>
      <c r="EN635" s="1477"/>
      <c r="EO635" s="1477"/>
      <c r="EP635" s="1477"/>
      <c r="EQ635" s="1477"/>
      <c r="ER635" s="1477" t="e">
        <f t="shared" ref="ER635:ER657" si="28">ER597*(CH597/$CH$632)</f>
        <v>#VALUE!</v>
      </c>
      <c r="ES635" s="1477"/>
      <c r="ET635" s="1477"/>
      <c r="EU635" s="1477"/>
      <c r="EV635" s="1477"/>
      <c r="EW635" s="1477" t="e">
        <f t="shared" ref="EW635:EW657" si="29">EW597*(CM597/$CM$632)</f>
        <v>#VALUE!</v>
      </c>
      <c r="EX635" s="1477"/>
      <c r="EY635" s="1477"/>
      <c r="EZ635" s="1477"/>
      <c r="FA635" s="1477"/>
    </row>
    <row r="636" spans="2:157" ht="12.95" customHeight="1">
      <c r="B636" s="45" t="s">
        <v>1475</v>
      </c>
      <c r="C636" s="1399"/>
      <c r="D636" s="1399"/>
      <c r="E636" s="1399"/>
      <c r="F636" s="1399"/>
      <c r="G636" s="1399"/>
      <c r="H636" s="1399"/>
      <c r="I636" s="1399"/>
      <c r="J636" s="1399"/>
      <c r="K636" s="1399"/>
      <c r="L636" s="1399"/>
      <c r="M636" s="1405" t="s">
        <v>1071</v>
      </c>
      <c r="N636" s="1405"/>
      <c r="O636" s="1405"/>
      <c r="P636" s="1405"/>
      <c r="Q636" s="1474"/>
      <c r="R636" s="1475"/>
      <c r="S636" s="1476"/>
      <c r="T636" s="1474"/>
      <c r="U636" s="1475"/>
      <c r="V636" s="1476"/>
      <c r="W636" s="1471"/>
      <c r="X636" s="1472"/>
      <c r="Y636" s="1473"/>
      <c r="Z636" s="1645" t="s">
        <v>1071</v>
      </c>
      <c r="AA636" s="1646"/>
      <c r="AB636" s="1647"/>
      <c r="AC636" s="1468"/>
      <c r="AD636" s="1469"/>
      <c r="AE636" s="1470"/>
      <c r="AF636" s="1389"/>
      <c r="AG636" s="1390"/>
      <c r="AH636" s="1390"/>
      <c r="AI636" s="1390"/>
      <c r="AJ636" s="1391"/>
      <c r="AK636" s="1504"/>
      <c r="AL636" s="1505"/>
      <c r="AM636" s="1505"/>
      <c r="AN636" s="1506"/>
      <c r="AO636" s="1379"/>
      <c r="AP636" s="1380"/>
      <c r="AQ636" s="1380"/>
      <c r="AR636" s="1380"/>
      <c r="AS636" s="1381"/>
      <c r="AT636" s="1072" t="str">
        <f t="shared" si="24"/>
        <v/>
      </c>
      <c r="AV636" s="3"/>
      <c r="AW636" s="3"/>
      <c r="AX636" s="3"/>
      <c r="AY636" s="3"/>
      <c r="AZ636" s="3"/>
      <c r="BA636" s="3" t="s">
        <v>1513</v>
      </c>
      <c r="BB636" s="3"/>
      <c r="BC636" s="3"/>
      <c r="BD636" s="3"/>
      <c r="BE636" s="3"/>
      <c r="BF636" s="3"/>
      <c r="BG636" s="3"/>
      <c r="BH636" s="3"/>
      <c r="BI636" s="3"/>
      <c r="BJ636" s="3"/>
      <c r="BK636" s="3"/>
      <c r="BL636" s="3"/>
      <c r="BM636" s="3"/>
      <c r="BN636" s="3" t="s">
        <v>1514</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279"/>
      <c r="CS636" s="3"/>
      <c r="CT636" s="3"/>
      <c r="CU636" s="3"/>
      <c r="CV636" s="3"/>
      <c r="CW636" s="3"/>
      <c r="CX636" s="3"/>
      <c r="CY636" s="3"/>
      <c r="CZ636" s="3"/>
      <c r="DA636" s="3"/>
      <c r="DB636" s="3"/>
      <c r="DC636" s="3"/>
      <c r="DD636" s="3"/>
      <c r="DE636" s="3"/>
      <c r="DF636" s="3"/>
      <c r="DX636" s="1477">
        <f t="shared" ref="DX636:DX657" si="30">DX598*(BN598/$BN$632)</f>
        <v>207.83673469387753</v>
      </c>
      <c r="DY636" s="1477"/>
      <c r="DZ636" s="1477"/>
      <c r="EA636" s="1477"/>
      <c r="EB636" s="1477"/>
      <c r="EC636" s="1477" t="e">
        <f t="shared" si="25"/>
        <v>#VALUE!</v>
      </c>
      <c r="ED636" s="1477"/>
      <c r="EE636" s="1477"/>
      <c r="EF636" s="1477"/>
      <c r="EG636" s="1477"/>
      <c r="EH636" s="1477" t="e">
        <f t="shared" si="26"/>
        <v>#VALUE!</v>
      </c>
      <c r="EI636" s="1477"/>
      <c r="EJ636" s="1477"/>
      <c r="EK636" s="1477"/>
      <c r="EL636" s="1477"/>
      <c r="EM636" s="1477" t="e">
        <f t="shared" si="27"/>
        <v>#VALUE!</v>
      </c>
      <c r="EN636" s="1477"/>
      <c r="EO636" s="1477"/>
      <c r="EP636" s="1477"/>
      <c r="EQ636" s="1477"/>
      <c r="ER636" s="1477" t="e">
        <f t="shared" si="28"/>
        <v>#VALUE!</v>
      </c>
      <c r="ES636" s="1477"/>
      <c r="ET636" s="1477"/>
      <c r="EU636" s="1477"/>
      <c r="EV636" s="1477"/>
      <c r="EW636" s="1477" t="e">
        <f t="shared" si="29"/>
        <v>#VALUE!</v>
      </c>
      <c r="EX636" s="1477"/>
      <c r="EY636" s="1477"/>
      <c r="EZ636" s="1477"/>
      <c r="FA636" s="1477"/>
    </row>
    <row r="637" spans="2:157" ht="12.95" customHeight="1">
      <c r="B637" s="45" t="s">
        <v>1476</v>
      </c>
      <c r="C637" s="1399"/>
      <c r="D637" s="1399"/>
      <c r="E637" s="1399"/>
      <c r="F637" s="1399"/>
      <c r="G637" s="1399"/>
      <c r="H637" s="1399"/>
      <c r="I637" s="1399"/>
      <c r="J637" s="1399"/>
      <c r="K637" s="1399"/>
      <c r="L637" s="1399"/>
      <c r="M637" s="1405" t="s">
        <v>1071</v>
      </c>
      <c r="N637" s="1405"/>
      <c r="O637" s="1405"/>
      <c r="P637" s="1405"/>
      <c r="Q637" s="1474"/>
      <c r="R637" s="1475"/>
      <c r="S637" s="1476"/>
      <c r="T637" s="1474"/>
      <c r="U637" s="1475"/>
      <c r="V637" s="1476"/>
      <c r="W637" s="1471"/>
      <c r="X637" s="1472"/>
      <c r="Y637" s="1473"/>
      <c r="Z637" s="1645" t="s">
        <v>1071</v>
      </c>
      <c r="AA637" s="1646"/>
      <c r="AB637" s="1647"/>
      <c r="AC637" s="1468"/>
      <c r="AD637" s="1469"/>
      <c r="AE637" s="1470"/>
      <c r="AF637" s="1389"/>
      <c r="AG637" s="1390"/>
      <c r="AH637" s="1390"/>
      <c r="AI637" s="1390"/>
      <c r="AJ637" s="1391"/>
      <c r="AK637" s="1504"/>
      <c r="AL637" s="1505"/>
      <c r="AM637" s="1505"/>
      <c r="AN637" s="1506"/>
      <c r="AO637" s="1379"/>
      <c r="AP637" s="1380"/>
      <c r="AQ637" s="1380"/>
      <c r="AR637" s="1380"/>
      <c r="AS637" s="1381"/>
      <c r="AT637" s="1072" t="str">
        <f t="shared" si="24"/>
        <v/>
      </c>
      <c r="AV637" s="3"/>
      <c r="AW637" s="3"/>
      <c r="AX637" s="3"/>
      <c r="AY637" s="3"/>
      <c r="AZ637" s="3"/>
      <c r="BA637" s="3" t="s">
        <v>1515</v>
      </c>
      <c r="BB637" s="3"/>
      <c r="BC637" s="3"/>
      <c r="BD637" s="3"/>
      <c r="BE637" s="3"/>
      <c r="BF637" s="3"/>
      <c r="BG637" s="3"/>
      <c r="BH637" s="3"/>
      <c r="BI637" s="3"/>
      <c r="BJ637" s="3"/>
      <c r="BK637" s="3"/>
      <c r="BL637" s="3"/>
      <c r="BM637" s="3"/>
      <c r="BN637" s="1498">
        <f>IF(J773="SRO/Studio",O773,0)</f>
        <v>1</v>
      </c>
      <c r="BO637" s="1499"/>
      <c r="BP637" s="1499"/>
      <c r="BQ637" s="1499"/>
      <c r="BR637" s="1500"/>
      <c r="BS637" s="1502">
        <f>IF(J773="1 Bedroom",O773,0)</f>
        <v>0</v>
      </c>
      <c r="BT637" s="1502"/>
      <c r="BU637" s="1502"/>
      <c r="BV637" s="1502"/>
      <c r="BW637" s="1502"/>
      <c r="BX637" s="1502">
        <f>IF(J773="2 Bedrooms",O773,0)</f>
        <v>0</v>
      </c>
      <c r="BY637" s="1502"/>
      <c r="BZ637" s="1502"/>
      <c r="CA637" s="1502"/>
      <c r="CB637" s="1502"/>
      <c r="CC637" s="1502">
        <f>IF(J773="3 Bedrooms",O773,0)</f>
        <v>0</v>
      </c>
      <c r="CD637" s="1502"/>
      <c r="CE637" s="1502"/>
      <c r="CF637" s="1502"/>
      <c r="CG637" s="1502"/>
      <c r="CH637" s="1502">
        <f>IF(J773="4 Bedrooms",O773,0)</f>
        <v>0</v>
      </c>
      <c r="CI637" s="1502"/>
      <c r="CJ637" s="1502"/>
      <c r="CK637" s="1502"/>
      <c r="CL637" s="1502"/>
      <c r="CM637" s="1502">
        <f>IF(J773="5 Bedrooms",O773,0)</f>
        <v>0</v>
      </c>
      <c r="CN637" s="1502"/>
      <c r="CO637" s="1502"/>
      <c r="CP637" s="1502"/>
      <c r="CQ637" s="1502"/>
      <c r="CR637" s="279"/>
      <c r="CS637" s="3"/>
      <c r="CT637" s="3"/>
      <c r="CU637" s="3"/>
      <c r="CV637" s="3"/>
      <c r="CW637" s="3"/>
      <c r="CX637" s="3"/>
      <c r="CY637" s="3"/>
      <c r="CZ637" s="3"/>
      <c r="DA637" s="3"/>
      <c r="DB637" s="3"/>
      <c r="DC637" s="3"/>
      <c r="DD637" s="3"/>
      <c r="DE637" s="3"/>
      <c r="DF637" s="3"/>
      <c r="DX637" s="1477">
        <f t="shared" si="30"/>
        <v>92.644897959183666</v>
      </c>
      <c r="DY637" s="1477"/>
      <c r="DZ637" s="1477"/>
      <c r="EA637" s="1477"/>
      <c r="EB637" s="1477"/>
      <c r="EC637" s="1477" t="e">
        <f t="shared" si="25"/>
        <v>#VALUE!</v>
      </c>
      <c r="ED637" s="1477"/>
      <c r="EE637" s="1477"/>
      <c r="EF637" s="1477"/>
      <c r="EG637" s="1477"/>
      <c r="EH637" s="1477" t="e">
        <f t="shared" si="26"/>
        <v>#VALUE!</v>
      </c>
      <c r="EI637" s="1477"/>
      <c r="EJ637" s="1477"/>
      <c r="EK637" s="1477"/>
      <c r="EL637" s="1477"/>
      <c r="EM637" s="1477" t="e">
        <f t="shared" si="27"/>
        <v>#VALUE!</v>
      </c>
      <c r="EN637" s="1477"/>
      <c r="EO637" s="1477"/>
      <c r="EP637" s="1477"/>
      <c r="EQ637" s="1477"/>
      <c r="ER637" s="1477" t="e">
        <f t="shared" si="28"/>
        <v>#VALUE!</v>
      </c>
      <c r="ES637" s="1477"/>
      <c r="ET637" s="1477"/>
      <c r="EU637" s="1477"/>
      <c r="EV637" s="1477"/>
      <c r="EW637" s="1477" t="e">
        <f t="shared" si="29"/>
        <v>#VALUE!</v>
      </c>
      <c r="EX637" s="1477"/>
      <c r="EY637" s="1477"/>
      <c r="EZ637" s="1477"/>
      <c r="FA637" s="1477"/>
    </row>
    <row r="638" spans="2:157" ht="12.95" customHeight="1">
      <c r="B638" s="45" t="s">
        <v>1477</v>
      </c>
      <c r="C638" s="1399"/>
      <c r="D638" s="1399"/>
      <c r="E638" s="1399"/>
      <c r="F638" s="1399"/>
      <c r="G638" s="1399"/>
      <c r="H638" s="1399"/>
      <c r="I638" s="1399"/>
      <c r="J638" s="1399"/>
      <c r="K638" s="1399"/>
      <c r="L638" s="1399"/>
      <c r="M638" s="1405" t="s">
        <v>1071</v>
      </c>
      <c r="N638" s="1405"/>
      <c r="O638" s="1405"/>
      <c r="P638" s="1405"/>
      <c r="Q638" s="1474"/>
      <c r="R638" s="1475"/>
      <c r="S638" s="1476"/>
      <c r="T638" s="1474"/>
      <c r="U638" s="1475"/>
      <c r="V638" s="1476"/>
      <c r="W638" s="1471"/>
      <c r="X638" s="1472"/>
      <c r="Y638" s="1473"/>
      <c r="Z638" s="1645" t="s">
        <v>1071</v>
      </c>
      <c r="AA638" s="1646"/>
      <c r="AB638" s="1647"/>
      <c r="AC638" s="1468"/>
      <c r="AD638" s="1469"/>
      <c r="AE638" s="1470"/>
      <c r="AF638" s="1389"/>
      <c r="AG638" s="1390"/>
      <c r="AH638" s="1390"/>
      <c r="AI638" s="1390"/>
      <c r="AJ638" s="1391"/>
      <c r="AK638" s="1504"/>
      <c r="AL638" s="1505"/>
      <c r="AM638" s="1505"/>
      <c r="AN638" s="1506"/>
      <c r="AO638" s="1379"/>
      <c r="AP638" s="1380"/>
      <c r="AQ638" s="1380"/>
      <c r="AR638" s="1380"/>
      <c r="AS638" s="1381"/>
      <c r="AT638" s="1072" t="str">
        <f t="shared" si="24"/>
        <v/>
      </c>
      <c r="AV638" s="3"/>
      <c r="AW638" s="3"/>
      <c r="AX638" s="3"/>
      <c r="AY638" s="3"/>
      <c r="AZ638" s="3"/>
      <c r="BA638" s="3" t="s">
        <v>1094</v>
      </c>
      <c r="BB638" s="3"/>
      <c r="BC638" s="3"/>
      <c r="BD638" s="3"/>
      <c r="BE638" s="3"/>
      <c r="BF638" s="3"/>
      <c r="BG638" s="3"/>
      <c r="BH638" s="3"/>
      <c r="BI638" s="3"/>
      <c r="BJ638" s="3"/>
      <c r="BK638" s="3"/>
      <c r="BL638" s="3"/>
      <c r="BM638" s="3"/>
      <c r="BN638" s="1498">
        <f>IF(J774="SRO/Studio",O774,0)</f>
        <v>0</v>
      </c>
      <c r="BO638" s="1499"/>
      <c r="BP638" s="1499"/>
      <c r="BQ638" s="1499"/>
      <c r="BR638" s="1500"/>
      <c r="BS638" s="1502">
        <f>IF(J774="1 Bedroom",O774,0)</f>
        <v>1</v>
      </c>
      <c r="BT638" s="1502"/>
      <c r="BU638" s="1502"/>
      <c r="BV638" s="1502"/>
      <c r="BW638" s="1502"/>
      <c r="BX638" s="1502">
        <f>IF(J774="2 Bedrooms",O774,0)</f>
        <v>0</v>
      </c>
      <c r="BY638" s="1502"/>
      <c r="BZ638" s="1502"/>
      <c r="CA638" s="1502"/>
      <c r="CB638" s="1502"/>
      <c r="CC638" s="1502">
        <f>IF(J774="3 Bedrooms",O774,0)</f>
        <v>0</v>
      </c>
      <c r="CD638" s="1502"/>
      <c r="CE638" s="1502"/>
      <c r="CF638" s="1502"/>
      <c r="CG638" s="1502"/>
      <c r="CH638" s="1502">
        <f>IF(J774="4 Bedrooms",O774,0)</f>
        <v>0</v>
      </c>
      <c r="CI638" s="1502"/>
      <c r="CJ638" s="1502"/>
      <c r="CK638" s="1502"/>
      <c r="CL638" s="1502"/>
      <c r="CM638" s="1502">
        <f>IF(J774="5 Bedrooms",O774,0)</f>
        <v>0</v>
      </c>
      <c r="CN638" s="1502"/>
      <c r="CO638" s="1502"/>
      <c r="CP638" s="1502"/>
      <c r="CQ638" s="1502"/>
      <c r="CR638" s="279"/>
      <c r="CS638" s="3"/>
      <c r="CT638" s="3"/>
      <c r="CU638" s="3"/>
      <c r="CV638" s="3"/>
      <c r="CW638" s="3"/>
      <c r="CX638" s="3"/>
      <c r="CY638" s="3"/>
      <c r="CZ638" s="3"/>
      <c r="DA638" s="3"/>
      <c r="DB638" s="3"/>
      <c r="DC638" s="3"/>
      <c r="DD638" s="3"/>
      <c r="DE638" s="3"/>
      <c r="DF638" s="3"/>
      <c r="DX638" s="1477">
        <f t="shared" si="30"/>
        <v>318.45306122448983</v>
      </c>
      <c r="DY638" s="1477"/>
      <c r="DZ638" s="1477"/>
      <c r="EA638" s="1477"/>
      <c r="EB638" s="1477"/>
      <c r="EC638" s="1477" t="e">
        <f t="shared" si="25"/>
        <v>#VALUE!</v>
      </c>
      <c r="ED638" s="1477"/>
      <c r="EE638" s="1477"/>
      <c r="EF638" s="1477"/>
      <c r="EG638" s="1477"/>
      <c r="EH638" s="1477" t="e">
        <f t="shared" si="26"/>
        <v>#VALUE!</v>
      </c>
      <c r="EI638" s="1477"/>
      <c r="EJ638" s="1477"/>
      <c r="EK638" s="1477"/>
      <c r="EL638" s="1477"/>
      <c r="EM638" s="1477" t="e">
        <f t="shared" si="27"/>
        <v>#VALUE!</v>
      </c>
      <c r="EN638" s="1477"/>
      <c r="EO638" s="1477"/>
      <c r="EP638" s="1477"/>
      <c r="EQ638" s="1477"/>
      <c r="ER638" s="1477" t="e">
        <f t="shared" si="28"/>
        <v>#VALUE!</v>
      </c>
      <c r="ES638" s="1477"/>
      <c r="ET638" s="1477"/>
      <c r="EU638" s="1477"/>
      <c r="EV638" s="1477"/>
      <c r="EW638" s="1477" t="e">
        <f t="shared" si="29"/>
        <v>#VALUE!</v>
      </c>
      <c r="EX638" s="1477"/>
      <c r="EY638" s="1477"/>
      <c r="EZ638" s="1477"/>
      <c r="FA638" s="1477"/>
    </row>
    <row r="639" spans="2:157" ht="12.95" customHeight="1">
      <c r="B639" s="1595" t="s">
        <v>1516</v>
      </c>
      <c r="C639" s="1596"/>
      <c r="D639" s="1596"/>
      <c r="E639" s="1596"/>
      <c r="F639" s="1596"/>
      <c r="G639" s="1596"/>
      <c r="H639" s="1596"/>
      <c r="I639" s="1596"/>
      <c r="J639" s="1596"/>
      <c r="K639" s="1596"/>
      <c r="L639" s="1596"/>
      <c r="M639" s="1596"/>
      <c r="N639" s="1596"/>
      <c r="O639" s="1596"/>
      <c r="P639" s="1596"/>
      <c r="Q639" s="1596"/>
      <c r="R639" s="1596"/>
      <c r="S639" s="1596"/>
      <c r="T639" s="1596"/>
      <c r="U639" s="1596"/>
      <c r="V639" s="1596"/>
      <c r="W639" s="1596"/>
      <c r="X639" s="1596"/>
      <c r="Y639" s="1596"/>
      <c r="Z639" s="1596"/>
      <c r="AA639" s="1596"/>
      <c r="AB639" s="1596"/>
      <c r="AC639" s="1596"/>
      <c r="AD639" s="1596"/>
      <c r="AE639" s="1596"/>
      <c r="AF639" s="1596"/>
      <c r="AG639" s="1596"/>
      <c r="AH639" s="1596"/>
      <c r="AI639" s="1596"/>
      <c r="AJ639" s="1596"/>
      <c r="AK639" s="1596"/>
      <c r="AL639" s="1596"/>
      <c r="AM639" s="1596"/>
      <c r="AN639" s="1597"/>
      <c r="AO639" s="1569">
        <f>SUM(AO627:AR638)</f>
        <v>85137438</v>
      </c>
      <c r="AP639" s="1570"/>
      <c r="AQ639" s="1570"/>
      <c r="AR639" s="1570"/>
      <c r="AS639" s="1571"/>
      <c r="AV639" s="3"/>
      <c r="AW639" s="3"/>
      <c r="AX639" s="3"/>
      <c r="AY639" s="3"/>
      <c r="AZ639" s="3"/>
      <c r="BA639" s="3"/>
      <c r="BB639" s="3"/>
      <c r="BC639" s="3"/>
      <c r="BD639" s="3"/>
      <c r="BE639" s="3"/>
      <c r="BF639" s="3"/>
      <c r="BG639" s="3"/>
      <c r="BH639" s="3"/>
      <c r="BI639" s="3"/>
      <c r="BJ639" s="3"/>
      <c r="BK639" s="3"/>
      <c r="BL639" s="3"/>
      <c r="BM639" s="3"/>
      <c r="BN639" s="1498">
        <f>IF(J775="SRO/Studio",O775,0)</f>
        <v>0</v>
      </c>
      <c r="BO639" s="1499"/>
      <c r="BP639" s="1499"/>
      <c r="BQ639" s="1499"/>
      <c r="BR639" s="1500"/>
      <c r="BS639" s="1502">
        <f>IF(J775="1 Bedroom",O775,0)</f>
        <v>0</v>
      </c>
      <c r="BT639" s="1502"/>
      <c r="BU639" s="1502"/>
      <c r="BV639" s="1502"/>
      <c r="BW639" s="1502"/>
      <c r="BX639" s="1502">
        <f>IF(J775="2 Bedrooms",O775,0)</f>
        <v>0</v>
      </c>
      <c r="BY639" s="1502"/>
      <c r="BZ639" s="1502"/>
      <c r="CA639" s="1502"/>
      <c r="CB639" s="1502"/>
      <c r="CC639" s="1502">
        <f>IF(J775="3 Bedrooms",O775,0)</f>
        <v>0</v>
      </c>
      <c r="CD639" s="1502"/>
      <c r="CE639" s="1502"/>
      <c r="CF639" s="1502"/>
      <c r="CG639" s="1502"/>
      <c r="CH639" s="1502">
        <f>IF(J775="4 Bedrooms",O775,0)</f>
        <v>0</v>
      </c>
      <c r="CI639" s="1502"/>
      <c r="CJ639" s="1502"/>
      <c r="CK639" s="1502"/>
      <c r="CL639" s="1502"/>
      <c r="CM639" s="1502">
        <f>IF(J775="5 Bedrooms",O775,0)</f>
        <v>0</v>
      </c>
      <c r="CN639" s="1502"/>
      <c r="CO639" s="1502"/>
      <c r="CP639" s="1502"/>
      <c r="CQ639" s="1502"/>
      <c r="CR639" s="279"/>
      <c r="CV639" s="3"/>
      <c r="CW639" s="3"/>
      <c r="CX639" s="3"/>
      <c r="CY639" s="3"/>
      <c r="CZ639" s="3"/>
      <c r="DA639" s="3"/>
      <c r="DB639" s="3"/>
      <c r="DC639" s="3"/>
      <c r="DD639" s="3"/>
      <c r="DE639" s="3"/>
      <c r="DF639" s="3"/>
      <c r="DX639" s="1477" t="e">
        <f t="shared" si="30"/>
        <v>#VALUE!</v>
      </c>
      <c r="DY639" s="1477"/>
      <c r="DZ639" s="1477"/>
      <c r="EA639" s="1477"/>
      <c r="EB639" s="1477"/>
      <c r="EC639" s="1477" t="e">
        <f t="shared" si="25"/>
        <v>#VALUE!</v>
      </c>
      <c r="ED639" s="1477"/>
      <c r="EE639" s="1477"/>
      <c r="EF639" s="1477"/>
      <c r="EG639" s="1477"/>
      <c r="EH639" s="1477" t="e">
        <f t="shared" si="26"/>
        <v>#VALUE!</v>
      </c>
      <c r="EI639" s="1477"/>
      <c r="EJ639" s="1477"/>
      <c r="EK639" s="1477"/>
      <c r="EL639" s="1477"/>
      <c r="EM639" s="1477" t="e">
        <f t="shared" si="27"/>
        <v>#VALUE!</v>
      </c>
      <c r="EN639" s="1477"/>
      <c r="EO639" s="1477"/>
      <c r="EP639" s="1477"/>
      <c r="EQ639" s="1477"/>
      <c r="ER639" s="1477" t="e">
        <f t="shared" si="28"/>
        <v>#VALUE!</v>
      </c>
      <c r="ES639" s="1477"/>
      <c r="ET639" s="1477"/>
      <c r="EU639" s="1477"/>
      <c r="EV639" s="1477"/>
      <c r="EW639" s="1477" t="e">
        <f t="shared" si="29"/>
        <v>#VALUE!</v>
      </c>
      <c r="EX639" s="1477"/>
      <c r="EY639" s="1477"/>
      <c r="EZ639" s="1477"/>
      <c r="FA639" s="1477"/>
    </row>
    <row r="640" spans="2:157" ht="12.95" customHeight="1">
      <c r="B640" s="1595" t="s">
        <v>1517</v>
      </c>
      <c r="C640" s="1596"/>
      <c r="D640" s="1596"/>
      <c r="E640" s="1596"/>
      <c r="F640" s="1596"/>
      <c r="G640" s="1596"/>
      <c r="H640" s="1596"/>
      <c r="I640" s="1596"/>
      <c r="J640" s="1596"/>
      <c r="K640" s="1596"/>
      <c r="L640" s="1596"/>
      <c r="M640" s="1596"/>
      <c r="N640" s="1596"/>
      <c r="O640" s="1596"/>
      <c r="P640" s="1596"/>
      <c r="Q640" s="1596"/>
      <c r="R640" s="1596"/>
      <c r="S640" s="1596"/>
      <c r="T640" s="1596"/>
      <c r="U640" s="1596"/>
      <c r="V640" s="1596"/>
      <c r="W640" s="1596"/>
      <c r="X640" s="1596"/>
      <c r="Y640" s="1596"/>
      <c r="Z640" s="1596"/>
      <c r="AA640" s="1596"/>
      <c r="AB640" s="1596"/>
      <c r="AC640" s="1596"/>
      <c r="AD640" s="1596"/>
      <c r="AE640" s="1596"/>
      <c r="AF640" s="1596"/>
      <c r="AG640" s="1596"/>
      <c r="AH640" s="1596"/>
      <c r="AI640" s="1596"/>
      <c r="AJ640" s="1596"/>
      <c r="AK640" s="1596"/>
      <c r="AL640" s="1596"/>
      <c r="AM640" s="1596"/>
      <c r="AN640" s="1597"/>
      <c r="AO640" s="1379">
        <f>'Sources and Uses Budget'!C105-AO639</f>
        <v>66156638.068560004</v>
      </c>
      <c r="AP640" s="1380"/>
      <c r="AQ640" s="1380"/>
      <c r="AR640" s="1380"/>
      <c r="AS640" s="1381"/>
      <c r="AV640" s="3"/>
      <c r="AW640" s="3"/>
      <c r="AX640" s="3"/>
      <c r="AY640" s="3"/>
      <c r="AZ640" s="3"/>
      <c r="BA640" s="3"/>
      <c r="BB640" s="3"/>
      <c r="BC640" s="3"/>
      <c r="BD640" s="3"/>
      <c r="BE640" s="3"/>
      <c r="BF640" s="3"/>
      <c r="BG640" s="3"/>
      <c r="BH640" s="3"/>
      <c r="BI640" s="3"/>
      <c r="BJ640" s="3"/>
      <c r="BK640" s="3"/>
      <c r="BL640" s="3"/>
      <c r="BM640" s="3"/>
      <c r="BN640" s="1498">
        <f>IF(J776="SRO/Studio",O776,0)</f>
        <v>0</v>
      </c>
      <c r="BO640" s="1499"/>
      <c r="BP640" s="1499"/>
      <c r="BQ640" s="1499"/>
      <c r="BR640" s="1500"/>
      <c r="BS640" s="1502">
        <f>IF(J776="1 Bedroom",O776,0)</f>
        <v>0</v>
      </c>
      <c r="BT640" s="1502"/>
      <c r="BU640" s="1502"/>
      <c r="BV640" s="1502"/>
      <c r="BW640" s="1502"/>
      <c r="BX640" s="1502">
        <f>IF(J776="2 Bedrooms",O776,0)</f>
        <v>0</v>
      </c>
      <c r="BY640" s="1502"/>
      <c r="BZ640" s="1502"/>
      <c r="CA640" s="1502"/>
      <c r="CB640" s="1502"/>
      <c r="CC640" s="1502">
        <f>IF(J776="3 Bedrooms",O776,0)</f>
        <v>0</v>
      </c>
      <c r="CD640" s="1502"/>
      <c r="CE640" s="1502"/>
      <c r="CF640" s="1502"/>
      <c r="CG640" s="1502"/>
      <c r="CH640" s="1502">
        <f>IF(J776="4 Bedrooms",O776,0)</f>
        <v>0</v>
      </c>
      <c r="CI640" s="1502"/>
      <c r="CJ640" s="1502"/>
      <c r="CK640" s="1502"/>
      <c r="CL640" s="1502"/>
      <c r="CM640" s="1502">
        <f>IF(J776="5 Bedrooms",O776,0)</f>
        <v>0</v>
      </c>
      <c r="CN640" s="1502"/>
      <c r="CO640" s="1502"/>
      <c r="CP640" s="1502"/>
      <c r="CQ640" s="1502"/>
      <c r="CV640" s="3"/>
      <c r="CW640" s="3"/>
      <c r="CX640" s="3"/>
      <c r="CY640" s="3"/>
      <c r="CZ640" s="3"/>
      <c r="DA640" s="3"/>
      <c r="DB640" s="3"/>
      <c r="DC640" s="3"/>
      <c r="DD640" s="3"/>
      <c r="DE640" s="3"/>
      <c r="DF640" s="3"/>
      <c r="DX640" s="1477" t="e">
        <f t="shared" si="30"/>
        <v>#VALUE!</v>
      </c>
      <c r="DY640" s="1477"/>
      <c r="DZ640" s="1477"/>
      <c r="EA640" s="1477"/>
      <c r="EB640" s="1477"/>
      <c r="EC640" s="1477">
        <f t="shared" si="25"/>
        <v>301.03941605839412</v>
      </c>
      <c r="ED640" s="1477"/>
      <c r="EE640" s="1477"/>
      <c r="EF640" s="1477"/>
      <c r="EG640" s="1477"/>
      <c r="EH640" s="1477" t="e">
        <f t="shared" si="26"/>
        <v>#VALUE!</v>
      </c>
      <c r="EI640" s="1477"/>
      <c r="EJ640" s="1477"/>
      <c r="EK640" s="1477"/>
      <c r="EL640" s="1477"/>
      <c r="EM640" s="1477" t="e">
        <f t="shared" si="27"/>
        <v>#VALUE!</v>
      </c>
      <c r="EN640" s="1477"/>
      <c r="EO640" s="1477"/>
      <c r="EP640" s="1477"/>
      <c r="EQ640" s="1477"/>
      <c r="ER640" s="1477" t="e">
        <f t="shared" si="28"/>
        <v>#VALUE!</v>
      </c>
      <c r="ES640" s="1477"/>
      <c r="ET640" s="1477"/>
      <c r="EU640" s="1477"/>
      <c r="EV640" s="1477"/>
      <c r="EW640" s="1477" t="e">
        <f t="shared" si="29"/>
        <v>#VALUE!</v>
      </c>
      <c r="EX640" s="1477"/>
      <c r="EY640" s="1477"/>
      <c r="EZ640" s="1477"/>
      <c r="FA640" s="1477"/>
    </row>
    <row r="641" spans="1:157" ht="12.95" customHeight="1">
      <c r="B641" s="1649" t="s">
        <v>1518</v>
      </c>
      <c r="C641" s="1627"/>
      <c r="D641" s="1627"/>
      <c r="E641" s="1627"/>
      <c r="F641" s="1627"/>
      <c r="G641" s="1627"/>
      <c r="H641" s="1627"/>
      <c r="I641" s="1627"/>
      <c r="J641" s="1627"/>
      <c r="K641" s="1627"/>
      <c r="L641" s="1627"/>
      <c r="M641" s="1627"/>
      <c r="N641" s="1627"/>
      <c r="O641" s="1627"/>
      <c r="P641" s="1627"/>
      <c r="Q641" s="1627"/>
      <c r="R641" s="1627"/>
      <c r="S641" s="1627"/>
      <c r="T641" s="1627"/>
      <c r="U641" s="1627"/>
      <c r="V641" s="1627"/>
      <c r="W641" s="1627"/>
      <c r="X641" s="1627"/>
      <c r="Y641" s="1627"/>
      <c r="Z641" s="1627"/>
      <c r="AA641" s="1627"/>
      <c r="AB641" s="1627"/>
      <c r="AC641" s="1627"/>
      <c r="AD641" s="1627"/>
      <c r="AE641" s="1627"/>
      <c r="AF641" s="1627"/>
      <c r="AG641" s="1627"/>
      <c r="AH641" s="1627"/>
      <c r="AI641" s="1627"/>
      <c r="AJ641" s="1627"/>
      <c r="AK641" s="1627"/>
      <c r="AL641" s="1627"/>
      <c r="AM641" s="1627"/>
      <c r="AN641" s="1650"/>
      <c r="AO641" s="1569">
        <f>AO639+AO640</f>
        <v>151294076.06856</v>
      </c>
      <c r="AP641" s="1570"/>
      <c r="AQ641" s="1570"/>
      <c r="AR641" s="1570"/>
      <c r="AS641" s="1571"/>
      <c r="AV641" s="3"/>
      <c r="AW641" s="3"/>
      <c r="AX641" s="3"/>
      <c r="AY641" s="3"/>
      <c r="AZ641" s="3"/>
      <c r="BA641" s="3"/>
      <c r="BB641" s="3"/>
      <c r="BC641" s="3"/>
      <c r="BD641" s="3"/>
      <c r="BE641" s="3"/>
      <c r="BF641" s="3"/>
      <c r="BG641" s="3"/>
      <c r="BH641" s="3"/>
      <c r="BI641" s="3"/>
      <c r="BJ641" s="3"/>
      <c r="BK641" s="3"/>
      <c r="BL641" s="3"/>
      <c r="BM641" s="3"/>
      <c r="BN641" s="1491">
        <f>SUM(BN637:BR640)</f>
        <v>1</v>
      </c>
      <c r="BO641" s="1492"/>
      <c r="BP641" s="1492"/>
      <c r="BQ641" s="1492"/>
      <c r="BR641" s="1493"/>
      <c r="BS641" s="1491">
        <f>SUM(BS637:BW640)</f>
        <v>1</v>
      </c>
      <c r="BT641" s="1492"/>
      <c r="BU641" s="1492"/>
      <c r="BV641" s="1492"/>
      <c r="BW641" s="1493"/>
      <c r="BX641" s="1491">
        <f>SUM(BX637:CB640)</f>
        <v>0</v>
      </c>
      <c r="BY641" s="1492"/>
      <c r="BZ641" s="1492"/>
      <c r="CA641" s="1492"/>
      <c r="CB641" s="1493"/>
      <c r="CC641" s="1491">
        <f>SUM(CC637:CG640)</f>
        <v>0</v>
      </c>
      <c r="CD641" s="1492"/>
      <c r="CE641" s="1492"/>
      <c r="CF641" s="1492"/>
      <c r="CG641" s="1493"/>
      <c r="CH641" s="1491">
        <f>SUM(CH637:CL640)</f>
        <v>0</v>
      </c>
      <c r="CI641" s="1492"/>
      <c r="CJ641" s="1492"/>
      <c r="CK641" s="1492"/>
      <c r="CL641" s="1493"/>
      <c r="CM641" s="1491">
        <f>SUM(CM637:CQ640)</f>
        <v>0</v>
      </c>
      <c r="CN641" s="1492"/>
      <c r="CO641" s="1492"/>
      <c r="CP641" s="1492"/>
      <c r="CQ641" s="1493"/>
      <c r="CS641" s="785">
        <f>BN641+BS641+BX641+CC641+CH641+CM641</f>
        <v>2</v>
      </c>
      <c r="CT641" s="50" t="s">
        <v>1519</v>
      </c>
      <c r="CU641" s="3"/>
      <c r="CV641" s="3"/>
      <c r="CW641" s="3"/>
      <c r="CX641" s="3"/>
      <c r="CY641" s="3"/>
      <c r="CZ641" s="3"/>
      <c r="DA641" s="3"/>
      <c r="DB641" s="3"/>
      <c r="DC641" s="3"/>
      <c r="DD641" s="3"/>
      <c r="DE641" s="3"/>
      <c r="DF641" s="3"/>
      <c r="DX641" s="1477" t="e">
        <f t="shared" si="30"/>
        <v>#VALUE!</v>
      </c>
      <c r="DY641" s="1477"/>
      <c r="DZ641" s="1477"/>
      <c r="EA641" s="1477"/>
      <c r="EB641" s="1477"/>
      <c r="EC641" s="1477">
        <f t="shared" si="25"/>
        <v>282.42335766423361</v>
      </c>
      <c r="ED641" s="1477"/>
      <c r="EE641" s="1477"/>
      <c r="EF641" s="1477"/>
      <c r="EG641" s="1477"/>
      <c r="EH641" s="1477" t="e">
        <f t="shared" si="26"/>
        <v>#VALUE!</v>
      </c>
      <c r="EI641" s="1477"/>
      <c r="EJ641" s="1477"/>
      <c r="EK641" s="1477"/>
      <c r="EL641" s="1477"/>
      <c r="EM641" s="1477" t="e">
        <f t="shared" si="27"/>
        <v>#VALUE!</v>
      </c>
      <c r="EN641" s="1477"/>
      <c r="EO641" s="1477"/>
      <c r="EP641" s="1477"/>
      <c r="EQ641" s="1477"/>
      <c r="ER641" s="1477" t="e">
        <f t="shared" si="28"/>
        <v>#VALUE!</v>
      </c>
      <c r="ES641" s="1477"/>
      <c r="ET641" s="1477"/>
      <c r="EU641" s="1477"/>
      <c r="EV641" s="1477"/>
      <c r="EW641" s="1477" t="e">
        <f t="shared" si="29"/>
        <v>#VALUE!</v>
      </c>
      <c r="EX641" s="1477"/>
      <c r="EY641" s="1477"/>
      <c r="EZ641" s="1477"/>
      <c r="FA641" s="1477"/>
    </row>
    <row r="642" spans="1:157" ht="12.95" customHeight="1">
      <c r="B642" s="437"/>
      <c r="K642" s="49"/>
      <c r="L642" s="24"/>
      <c r="M642" s="24"/>
      <c r="N642" s="24"/>
      <c r="O642" s="24"/>
      <c r="P642" s="24"/>
      <c r="Q642" s="24"/>
      <c r="R642" s="24"/>
      <c r="AC642" s="49"/>
      <c r="AD642" s="24"/>
      <c r="AE642" s="24"/>
      <c r="AF642" s="24"/>
      <c r="AG642" s="24"/>
      <c r="AH642" s="24"/>
      <c r="AI642" s="24"/>
      <c r="AJ642" s="24"/>
      <c r="AV642" s="3"/>
      <c r="AW642" s="3"/>
      <c r="AX642" s="3"/>
      <c r="AY642" s="3"/>
      <c r="AZ642" s="3"/>
      <c r="BA642" s="3"/>
      <c r="BB642" s="3"/>
      <c r="BC642" s="3"/>
      <c r="BD642" s="3"/>
      <c r="BE642" s="3"/>
      <c r="BF642" s="3"/>
      <c r="BG642" s="3"/>
      <c r="BH642" s="3"/>
      <c r="BI642" s="3"/>
      <c r="BJ642" s="3"/>
      <c r="BK642" s="3"/>
      <c r="BL642" s="3"/>
      <c r="BM642" s="3"/>
      <c r="BR642" s="785">
        <f>BN641*1</f>
        <v>1</v>
      </c>
      <c r="BS642" s="3"/>
      <c r="BT642" s="3"/>
      <c r="BU642" s="3"/>
      <c r="BV642" s="3"/>
      <c r="BW642" s="785">
        <f>BS641*1</f>
        <v>1</v>
      </c>
      <c r="BX642" s="3"/>
      <c r="BY642" s="3"/>
      <c r="BZ642" s="3"/>
      <c r="CA642" s="3"/>
      <c r="CB642" s="785">
        <f>BX641*2</f>
        <v>0</v>
      </c>
      <c r="CC642" s="3"/>
      <c r="CD642" s="3"/>
      <c r="CE642" s="3"/>
      <c r="CF642" s="3"/>
      <c r="CG642" s="785">
        <f>CC641*3</f>
        <v>0</v>
      </c>
      <c r="CH642" s="3"/>
      <c r="CI642" s="3"/>
      <c r="CJ642" s="3"/>
      <c r="CK642" s="3"/>
      <c r="CL642" s="785">
        <f>CH641*4</f>
        <v>0</v>
      </c>
      <c r="CM642" s="3"/>
      <c r="CN642" s="3"/>
      <c r="CO642" s="3"/>
      <c r="CP642" s="3"/>
      <c r="CQ642" s="785">
        <f>CM641*5</f>
        <v>0</v>
      </c>
      <c r="CS642" s="785">
        <f>BR642+BW642+CB642+CG642+CL642+CQ642</f>
        <v>2</v>
      </c>
      <c r="CT642" s="50" t="s">
        <v>1520</v>
      </c>
      <c r="CU642" s="3"/>
      <c r="CV642" s="3"/>
      <c r="CW642" s="3"/>
      <c r="CX642" s="3"/>
      <c r="CY642" s="3"/>
      <c r="CZ642" s="3"/>
      <c r="DA642" s="3"/>
      <c r="DB642" s="3"/>
      <c r="DC642" s="3"/>
      <c r="DD642" s="3"/>
      <c r="DE642" s="3"/>
      <c r="DF642" s="3"/>
      <c r="DX642" s="1477" t="e">
        <f t="shared" si="30"/>
        <v>#VALUE!</v>
      </c>
      <c r="DY642" s="1477"/>
      <c r="DZ642" s="1477"/>
      <c r="EA642" s="1477"/>
      <c r="EB642" s="1477"/>
      <c r="EC642" s="1477">
        <f t="shared" si="25"/>
        <v>94.061313868613126</v>
      </c>
      <c r="ED642" s="1477"/>
      <c r="EE642" s="1477"/>
      <c r="EF642" s="1477"/>
      <c r="EG642" s="1477"/>
      <c r="EH642" s="1477" t="e">
        <f t="shared" si="26"/>
        <v>#VALUE!</v>
      </c>
      <c r="EI642" s="1477"/>
      <c r="EJ642" s="1477"/>
      <c r="EK642" s="1477"/>
      <c r="EL642" s="1477"/>
      <c r="EM642" s="1477" t="e">
        <f t="shared" si="27"/>
        <v>#VALUE!</v>
      </c>
      <c r="EN642" s="1477"/>
      <c r="EO642" s="1477"/>
      <c r="EP642" s="1477"/>
      <c r="EQ642" s="1477"/>
      <c r="ER642" s="1477" t="e">
        <f t="shared" si="28"/>
        <v>#VALUE!</v>
      </c>
      <c r="ES642" s="1477"/>
      <c r="ET642" s="1477"/>
      <c r="EU642" s="1477"/>
      <c r="EV642" s="1477"/>
      <c r="EW642" s="1477" t="e">
        <f t="shared" si="29"/>
        <v>#VALUE!</v>
      </c>
      <c r="EX642" s="1477"/>
      <c r="EY642" s="1477"/>
      <c r="EZ642" s="1477"/>
      <c r="FA642" s="1477"/>
    </row>
    <row r="643" spans="1:157" ht="12.95" customHeight="1">
      <c r="A643" s="48" t="s">
        <v>17</v>
      </c>
      <c r="B643" t="s">
        <v>1479</v>
      </c>
      <c r="G643" s="1401" t="str">
        <f>C627</f>
        <v>GreyStone - Perm Loan</v>
      </c>
      <c r="H643" s="1401"/>
      <c r="I643" s="1401"/>
      <c r="J643" s="1401"/>
      <c r="K643" s="1401"/>
      <c r="L643" s="1401"/>
      <c r="M643" s="1401"/>
      <c r="N643" s="1401"/>
      <c r="O643" s="1401"/>
      <c r="P643" s="1401"/>
      <c r="Q643" s="1401"/>
      <c r="R643" s="1401"/>
      <c r="S643" s="8"/>
      <c r="T643" s="48" t="s">
        <v>30</v>
      </c>
      <c r="U643" t="s">
        <v>1479</v>
      </c>
      <c r="Z643" s="1401" t="str">
        <f>C628</f>
        <v>GP - Equity</v>
      </c>
      <c r="AA643" s="1401"/>
      <c r="AB643" s="1401"/>
      <c r="AC643" s="1401"/>
      <c r="AD643" s="1401"/>
      <c r="AE643" s="1401"/>
      <c r="AF643" s="1401"/>
      <c r="AG643" s="1401"/>
      <c r="AH643" s="1401"/>
      <c r="AI643" s="1401"/>
      <c r="AJ643" s="1401"/>
      <c r="AK643" s="1401"/>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77" t="e">
        <f t="shared" si="30"/>
        <v>#VALUE!</v>
      </c>
      <c r="DY643" s="1477"/>
      <c r="DZ643" s="1477"/>
      <c r="EA643" s="1477"/>
      <c r="EB643" s="1477"/>
      <c r="EC643" s="1477">
        <f t="shared" si="25"/>
        <v>444.94598540145989</v>
      </c>
      <c r="ED643" s="1477"/>
      <c r="EE643" s="1477"/>
      <c r="EF643" s="1477"/>
      <c r="EG643" s="1477"/>
      <c r="EH643" s="1477" t="e">
        <f t="shared" si="26"/>
        <v>#VALUE!</v>
      </c>
      <c r="EI643" s="1477"/>
      <c r="EJ643" s="1477"/>
      <c r="EK643" s="1477"/>
      <c r="EL643" s="1477"/>
      <c r="EM643" s="1477" t="e">
        <f t="shared" si="27"/>
        <v>#VALUE!</v>
      </c>
      <c r="EN643" s="1477"/>
      <c r="EO643" s="1477"/>
      <c r="EP643" s="1477"/>
      <c r="EQ643" s="1477"/>
      <c r="ER643" s="1477" t="e">
        <f t="shared" si="28"/>
        <v>#VALUE!</v>
      </c>
      <c r="ES643" s="1477"/>
      <c r="ET643" s="1477"/>
      <c r="EU643" s="1477"/>
      <c r="EV643" s="1477"/>
      <c r="EW643" s="1477" t="e">
        <f t="shared" si="29"/>
        <v>#VALUE!</v>
      </c>
      <c r="EX643" s="1477"/>
      <c r="EY643" s="1477"/>
      <c r="EZ643" s="1477"/>
      <c r="FA643" s="1477"/>
    </row>
    <row r="644" spans="1:157" ht="12.95" customHeight="1">
      <c r="A644" s="20"/>
      <c r="B644" t="s">
        <v>1104</v>
      </c>
      <c r="G644" s="1434" t="str">
        <f>H336</f>
        <v>500 Capital Mall, Suite 400</v>
      </c>
      <c r="H644" s="1434"/>
      <c r="I644" s="1434"/>
      <c r="J644" s="1434"/>
      <c r="K644" s="1434"/>
      <c r="L644" s="1434"/>
      <c r="M644" s="1434"/>
      <c r="N644" s="1434"/>
      <c r="O644" s="1434"/>
      <c r="P644" s="1434"/>
      <c r="Q644" s="1434"/>
      <c r="R644" s="1434"/>
      <c r="S644" s="8"/>
      <c r="T644" s="20"/>
      <c r="U644" t="s">
        <v>1104</v>
      </c>
      <c r="Z644" s="1434" t="str">
        <f>Z578</f>
        <v>5500 Hollywood Blvd</v>
      </c>
      <c r="AA644" s="1434"/>
      <c r="AB644" s="1434"/>
      <c r="AC644" s="1434"/>
      <c r="AD644" s="1434"/>
      <c r="AE644" s="1434"/>
      <c r="AF644" s="1434"/>
      <c r="AG644" s="1434"/>
      <c r="AH644" s="1434"/>
      <c r="AI644" s="1434"/>
      <c r="AJ644" s="1434"/>
      <c r="AK644" s="1434"/>
      <c r="AV644" s="3"/>
      <c r="AW644" s="3"/>
      <c r="AX644" s="3"/>
      <c r="AY644" s="3"/>
      <c r="AZ644" s="3"/>
      <c r="BA644" s="3"/>
      <c r="BB644" s="3"/>
      <c r="BC644" s="3"/>
      <c r="BD644" s="3"/>
      <c r="BE644" s="3"/>
      <c r="BF644" s="3"/>
      <c r="BG644" s="3"/>
      <c r="BH644" s="3"/>
      <c r="BI644" s="3"/>
      <c r="BJ644" s="3"/>
      <c r="BK644" s="3"/>
      <c r="BL644" s="3"/>
      <c r="BM644" s="3"/>
      <c r="BN644" s="3" t="s">
        <v>1521</v>
      </c>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1522</v>
      </c>
      <c r="CT644" s="3"/>
      <c r="CU644" s="3"/>
      <c r="CV644" s="3"/>
      <c r="CW644" s="3"/>
      <c r="CX644" s="3"/>
      <c r="CY644" s="3"/>
      <c r="CZ644" s="3"/>
      <c r="DA644" s="3"/>
      <c r="DB644" s="3"/>
      <c r="DC644" s="3"/>
      <c r="DD644" s="3"/>
      <c r="DE644" s="3"/>
      <c r="DF644" s="3"/>
      <c r="DX644" s="1477" t="e">
        <f t="shared" si="30"/>
        <v>#VALUE!</v>
      </c>
      <c r="DY644" s="1477"/>
      <c r="DZ644" s="1477"/>
      <c r="EA644" s="1477"/>
      <c r="EB644" s="1477"/>
      <c r="EC644" s="1477" t="e">
        <f t="shared" si="25"/>
        <v>#VALUE!</v>
      </c>
      <c r="ED644" s="1477"/>
      <c r="EE644" s="1477"/>
      <c r="EF644" s="1477"/>
      <c r="EG644" s="1477"/>
      <c r="EH644" s="1477" t="e">
        <f t="shared" si="26"/>
        <v>#VALUE!</v>
      </c>
      <c r="EI644" s="1477"/>
      <c r="EJ644" s="1477"/>
      <c r="EK644" s="1477"/>
      <c r="EL644" s="1477"/>
      <c r="EM644" s="1477" t="e">
        <f t="shared" si="27"/>
        <v>#VALUE!</v>
      </c>
      <c r="EN644" s="1477"/>
      <c r="EO644" s="1477"/>
      <c r="EP644" s="1477"/>
      <c r="EQ644" s="1477"/>
      <c r="ER644" s="1477" t="e">
        <f t="shared" si="28"/>
        <v>#VALUE!</v>
      </c>
      <c r="ES644" s="1477"/>
      <c r="ET644" s="1477"/>
      <c r="EU644" s="1477"/>
      <c r="EV644" s="1477"/>
      <c r="EW644" s="1477" t="e">
        <f t="shared" si="29"/>
        <v>#VALUE!</v>
      </c>
      <c r="EX644" s="1477"/>
      <c r="EY644" s="1477"/>
      <c r="EZ644" s="1477"/>
      <c r="FA644" s="1477"/>
    </row>
    <row r="645" spans="1:157" ht="12.95" customHeight="1">
      <c r="A645" s="20"/>
      <c r="B645" t="s">
        <v>974</v>
      </c>
      <c r="G645" s="1434" t="str">
        <f>H337</f>
        <v>Sacramento, CA 95814</v>
      </c>
      <c r="H645" s="1434"/>
      <c r="I645" s="1434"/>
      <c r="J645" s="1434"/>
      <c r="K645" s="1434"/>
      <c r="L645" s="1434"/>
      <c r="M645" s="1434"/>
      <c r="N645" s="1434"/>
      <c r="O645" s="1434"/>
      <c r="P645" s="1434"/>
      <c r="Q645" s="1434"/>
      <c r="R645" s="1434"/>
      <c r="T645" s="20"/>
      <c r="U645" t="s">
        <v>974</v>
      </c>
      <c r="Z645" s="1450" t="str">
        <f>Z579</f>
        <v>Los Angeles, CA 90028</v>
      </c>
      <c r="AA645" s="1450"/>
      <c r="AB645" s="1450"/>
      <c r="AC645" s="1450"/>
      <c r="AD645" s="1450"/>
      <c r="AE645" s="1450"/>
      <c r="AF645" s="1450"/>
      <c r="AG645" s="1450"/>
      <c r="AH645" s="1450"/>
      <c r="AI645" s="1450"/>
      <c r="AJ645" s="1450"/>
      <c r="AK645" s="1450"/>
      <c r="AV645" s="3"/>
      <c r="AW645" s="3"/>
      <c r="AX645" s="3"/>
      <c r="AY645" s="3"/>
      <c r="AZ645" s="3"/>
      <c r="BA645" s="3"/>
      <c r="BB645" s="3"/>
      <c r="BC645" s="3"/>
      <c r="BD645" s="3"/>
      <c r="BE645" s="3"/>
      <c r="BF645" s="3"/>
      <c r="BG645" s="3"/>
      <c r="BH645" s="3"/>
      <c r="BI645" s="3"/>
      <c r="BJ645" s="3"/>
      <c r="BK645" s="3"/>
      <c r="BL645" s="3"/>
      <c r="BM645" s="3"/>
      <c r="BN645" s="1498">
        <f t="shared" ref="BN645:BN654" si="31">IF(J787="SRO/Studio",O787,0)</f>
        <v>0</v>
      </c>
      <c r="BO645" s="1499"/>
      <c r="BP645" s="1499"/>
      <c r="BQ645" s="1499"/>
      <c r="BR645" s="1500"/>
      <c r="BS645" s="1502">
        <f t="shared" ref="BS645:BS654" si="32">IF(J787="1 Bedroom",O787,0)</f>
        <v>0</v>
      </c>
      <c r="BT645" s="1502"/>
      <c r="BU645" s="1502"/>
      <c r="BV645" s="1502"/>
      <c r="BW645" s="1502"/>
      <c r="BX645" s="1502">
        <f t="shared" ref="BX645:BX654" si="33">IF(J787="2 Bedrooms",O787,0)</f>
        <v>0</v>
      </c>
      <c r="BY645" s="1502"/>
      <c r="BZ645" s="1502"/>
      <c r="CA645" s="1502"/>
      <c r="CB645" s="1502"/>
      <c r="CC645" s="1502">
        <f t="shared" ref="CC645:CC654" si="34">IF(J787="3 Bedrooms",O787,0)</f>
        <v>0</v>
      </c>
      <c r="CD645" s="1502"/>
      <c r="CE645" s="1502"/>
      <c r="CF645" s="1502"/>
      <c r="CG645" s="1502"/>
      <c r="CH645" s="1502">
        <f t="shared" ref="CH645:CH654" si="35">IF(J787="4 Bedrooms",O787,0)</f>
        <v>0</v>
      </c>
      <c r="CI645" s="1502"/>
      <c r="CJ645" s="1502"/>
      <c r="CK645" s="1502"/>
      <c r="CL645" s="1502"/>
      <c r="CM645" s="1502">
        <f t="shared" ref="CM645:CM654" si="36">IF(J787="5 Bedrooms",O787,0)</f>
        <v>0</v>
      </c>
      <c r="CN645" s="1502"/>
      <c r="CO645" s="1502"/>
      <c r="CP645" s="1502"/>
      <c r="CQ645" s="1502"/>
      <c r="CR645" s="279"/>
      <c r="CS645" s="1498">
        <f t="shared" ref="CS645:CS654" si="37">IF(AND(BN645&gt;=1,AH787&gt;=0.1,AH787&lt;=1),O787,0)</f>
        <v>0</v>
      </c>
      <c r="CT645" s="1499"/>
      <c r="CU645" s="1499"/>
      <c r="CV645" s="1499"/>
      <c r="CW645" s="1500"/>
      <c r="CX645" s="1498">
        <f t="shared" ref="CX645:CX654" si="38">IF(AND(BS645&gt;=1,AH787&gt;=0.1,AH787&lt;=1),O787,0)</f>
        <v>0</v>
      </c>
      <c r="CY645" s="1499"/>
      <c r="CZ645" s="1499"/>
      <c r="DA645" s="1499"/>
      <c r="DB645" s="1500"/>
      <c r="DC645" s="1498">
        <f t="shared" ref="DC645:DC654" si="39">IF(AND(BX645&gt;=1,AH787&gt;=0.1,AH787&lt;=1),O787,0)</f>
        <v>0</v>
      </c>
      <c r="DD645" s="1499"/>
      <c r="DE645" s="1499"/>
      <c r="DF645" s="1499"/>
      <c r="DG645" s="1500"/>
      <c r="DH645" s="1498">
        <f t="shared" ref="DH645:DH654" si="40">IF(AND(CC645&gt;=1,AH787&gt;=0.1,AH787&lt;=1),O787,0)</f>
        <v>0</v>
      </c>
      <c r="DI645" s="1499"/>
      <c r="DJ645" s="1499"/>
      <c r="DK645" s="1499"/>
      <c r="DL645" s="1500"/>
      <c r="DM645" s="1498">
        <f t="shared" ref="DM645:DM654" si="41">IF(AND(CH645&gt;=1,AH787&gt;=0.1,AH787&lt;=1),O787,0)</f>
        <v>0</v>
      </c>
      <c r="DN645" s="1499"/>
      <c r="DO645" s="1499"/>
      <c r="DP645" s="1499"/>
      <c r="DQ645" s="1500"/>
      <c r="DR645" s="1498">
        <f t="shared" ref="DR645:DR654" si="42">IF(AND(CM645&gt;=1,AH787&gt;=0.1,AH787&lt;=1),O787,0)</f>
        <v>0</v>
      </c>
      <c r="DS645" s="1499"/>
      <c r="DT645" s="1499"/>
      <c r="DU645" s="1499"/>
      <c r="DV645" s="1500"/>
      <c r="DX645" s="1477" t="e">
        <f t="shared" si="30"/>
        <v>#VALUE!</v>
      </c>
      <c r="DY645" s="1477"/>
      <c r="DZ645" s="1477"/>
      <c r="EA645" s="1477"/>
      <c r="EB645" s="1477"/>
      <c r="EC645" s="1477" t="e">
        <f t="shared" si="25"/>
        <v>#VALUE!</v>
      </c>
      <c r="ED645" s="1477"/>
      <c r="EE645" s="1477"/>
      <c r="EF645" s="1477"/>
      <c r="EG645" s="1477"/>
      <c r="EH645" s="1477" t="e">
        <f t="shared" si="26"/>
        <v>#VALUE!</v>
      </c>
      <c r="EI645" s="1477"/>
      <c r="EJ645" s="1477"/>
      <c r="EK645" s="1477"/>
      <c r="EL645" s="1477"/>
      <c r="EM645" s="1477" t="e">
        <f t="shared" si="27"/>
        <v>#VALUE!</v>
      </c>
      <c r="EN645" s="1477"/>
      <c r="EO645" s="1477"/>
      <c r="EP645" s="1477"/>
      <c r="EQ645" s="1477"/>
      <c r="ER645" s="1477" t="e">
        <f t="shared" si="28"/>
        <v>#VALUE!</v>
      </c>
      <c r="ES645" s="1477"/>
      <c r="ET645" s="1477"/>
      <c r="EU645" s="1477"/>
      <c r="EV645" s="1477"/>
      <c r="EW645" s="1477" t="e">
        <f t="shared" si="29"/>
        <v>#VALUE!</v>
      </c>
      <c r="EX645" s="1477"/>
      <c r="EY645" s="1477"/>
      <c r="EZ645" s="1477"/>
      <c r="FA645" s="1477"/>
    </row>
    <row r="646" spans="1:157" ht="12.95" customHeight="1">
      <c r="A646" s="20"/>
      <c r="B646" t="s">
        <v>1482</v>
      </c>
      <c r="G646" s="1434" t="str">
        <f>H338</f>
        <v>Kevin Brown</v>
      </c>
      <c r="H646" s="1434"/>
      <c r="I646" s="1434"/>
      <c r="J646" s="1434"/>
      <c r="K646" s="1434"/>
      <c r="L646" s="1434"/>
      <c r="M646" s="1434"/>
      <c r="N646" s="1434"/>
      <c r="O646" s="1434"/>
      <c r="P646" s="1434"/>
      <c r="Q646" s="1434"/>
      <c r="R646" s="1434"/>
      <c r="S646" s="8"/>
      <c r="T646" s="20"/>
      <c r="U646" t="s">
        <v>1482</v>
      </c>
      <c r="Z646" s="1450" t="str">
        <f>Z580</f>
        <v>Samir Srivastava</v>
      </c>
      <c r="AA646" s="1450"/>
      <c r="AB646" s="1450"/>
      <c r="AC646" s="1450"/>
      <c r="AD646" s="1450"/>
      <c r="AE646" s="1450"/>
      <c r="AF646" s="1450"/>
      <c r="AG646" s="1450"/>
      <c r="AH646" s="1450"/>
      <c r="AI646" s="1450"/>
      <c r="AJ646" s="1450"/>
      <c r="AK646" s="1450"/>
      <c r="AZ646" s="3"/>
      <c r="BA646" s="3"/>
      <c r="BB646" s="3"/>
      <c r="BC646" s="3"/>
      <c r="BD646" s="3"/>
      <c r="BE646" s="3"/>
      <c r="BF646" s="3"/>
      <c r="BG646" s="3"/>
      <c r="BH646" s="3"/>
      <c r="BI646" s="3"/>
      <c r="BJ646" s="3"/>
      <c r="BK646" s="3"/>
      <c r="BL646" s="3"/>
      <c r="BM646" s="3"/>
      <c r="BN646" s="1498">
        <f t="shared" si="31"/>
        <v>0</v>
      </c>
      <c r="BO646" s="1499"/>
      <c r="BP646" s="1499"/>
      <c r="BQ646" s="1499"/>
      <c r="BR646" s="1500"/>
      <c r="BS646" s="1502">
        <f t="shared" si="32"/>
        <v>0</v>
      </c>
      <c r="BT646" s="1502"/>
      <c r="BU646" s="1502"/>
      <c r="BV646" s="1502"/>
      <c r="BW646" s="1502"/>
      <c r="BX646" s="1502">
        <f t="shared" si="33"/>
        <v>0</v>
      </c>
      <c r="BY646" s="1502"/>
      <c r="BZ646" s="1502"/>
      <c r="CA646" s="1502"/>
      <c r="CB646" s="1502"/>
      <c r="CC646" s="1502">
        <f t="shared" si="34"/>
        <v>0</v>
      </c>
      <c r="CD646" s="1502"/>
      <c r="CE646" s="1502"/>
      <c r="CF646" s="1502"/>
      <c r="CG646" s="1502"/>
      <c r="CH646" s="1502">
        <f t="shared" si="35"/>
        <v>0</v>
      </c>
      <c r="CI646" s="1502"/>
      <c r="CJ646" s="1502"/>
      <c r="CK646" s="1502"/>
      <c r="CL646" s="1502"/>
      <c r="CM646" s="1502">
        <f t="shared" si="36"/>
        <v>0</v>
      </c>
      <c r="CN646" s="1502"/>
      <c r="CO646" s="1502"/>
      <c r="CP646" s="1502"/>
      <c r="CQ646" s="1502"/>
      <c r="CR646" s="279"/>
      <c r="CS646" s="1498">
        <f t="shared" si="37"/>
        <v>0</v>
      </c>
      <c r="CT646" s="1499"/>
      <c r="CU646" s="1499"/>
      <c r="CV646" s="1499"/>
      <c r="CW646" s="1500"/>
      <c r="CX646" s="1498">
        <f t="shared" si="38"/>
        <v>0</v>
      </c>
      <c r="CY646" s="1499"/>
      <c r="CZ646" s="1499"/>
      <c r="DA646" s="1499"/>
      <c r="DB646" s="1500"/>
      <c r="DC646" s="1498">
        <f t="shared" si="39"/>
        <v>0</v>
      </c>
      <c r="DD646" s="1499"/>
      <c r="DE646" s="1499"/>
      <c r="DF646" s="1499"/>
      <c r="DG646" s="1500"/>
      <c r="DH646" s="1498">
        <f t="shared" si="40"/>
        <v>0</v>
      </c>
      <c r="DI646" s="1499"/>
      <c r="DJ646" s="1499"/>
      <c r="DK646" s="1499"/>
      <c r="DL646" s="1500"/>
      <c r="DM646" s="1498">
        <f t="shared" si="41"/>
        <v>0</v>
      </c>
      <c r="DN646" s="1499"/>
      <c r="DO646" s="1499"/>
      <c r="DP646" s="1499"/>
      <c r="DQ646" s="1500"/>
      <c r="DR646" s="1498">
        <f t="shared" si="42"/>
        <v>0</v>
      </c>
      <c r="DS646" s="1499"/>
      <c r="DT646" s="1499"/>
      <c r="DU646" s="1499"/>
      <c r="DV646" s="1500"/>
      <c r="DX646" s="1477" t="e">
        <f t="shared" si="30"/>
        <v>#VALUE!</v>
      </c>
      <c r="DY646" s="1477"/>
      <c r="DZ646" s="1477"/>
      <c r="EA646" s="1477"/>
      <c r="EB646" s="1477"/>
      <c r="EC646" s="1477" t="e">
        <f t="shared" si="25"/>
        <v>#VALUE!</v>
      </c>
      <c r="ED646" s="1477"/>
      <c r="EE646" s="1477"/>
      <c r="EF646" s="1477"/>
      <c r="EG646" s="1477"/>
      <c r="EH646" s="1477" t="e">
        <f t="shared" si="26"/>
        <v>#VALUE!</v>
      </c>
      <c r="EI646" s="1477"/>
      <c r="EJ646" s="1477"/>
      <c r="EK646" s="1477"/>
      <c r="EL646" s="1477"/>
      <c r="EM646" s="1477" t="e">
        <f t="shared" si="27"/>
        <v>#VALUE!</v>
      </c>
      <c r="EN646" s="1477"/>
      <c r="EO646" s="1477"/>
      <c r="EP646" s="1477"/>
      <c r="EQ646" s="1477"/>
      <c r="ER646" s="1477" t="e">
        <f t="shared" si="28"/>
        <v>#VALUE!</v>
      </c>
      <c r="ES646" s="1477"/>
      <c r="ET646" s="1477"/>
      <c r="EU646" s="1477"/>
      <c r="EV646" s="1477"/>
      <c r="EW646" s="1477" t="e">
        <f t="shared" si="29"/>
        <v>#VALUE!</v>
      </c>
      <c r="EX646" s="1477"/>
      <c r="EY646" s="1477"/>
      <c r="EZ646" s="1477"/>
      <c r="FA646" s="1477"/>
    </row>
    <row r="647" spans="1:157" ht="12.95" customHeight="1">
      <c r="A647" s="20"/>
      <c r="B647" t="s">
        <v>878</v>
      </c>
      <c r="G647" s="1403" t="str">
        <f>H339</f>
        <v>916 326 8808</v>
      </c>
      <c r="H647" s="1403"/>
      <c r="I647" s="1403"/>
      <c r="J647" s="1403"/>
      <c r="K647" s="1403"/>
      <c r="L647" s="1403"/>
      <c r="O647" s="949" t="s">
        <v>1112</v>
      </c>
      <c r="P647" s="1368"/>
      <c r="Q647" s="1368"/>
      <c r="R647" s="1368"/>
      <c r="S647" s="10"/>
      <c r="T647" s="20"/>
      <c r="U647" t="s">
        <v>878</v>
      </c>
      <c r="Z647" s="1403" t="str">
        <f>Z581</f>
        <v>213 268 2723</v>
      </c>
      <c r="AA647" s="1403"/>
      <c r="AB647" s="1403"/>
      <c r="AC647" s="1403"/>
      <c r="AD647" s="1403"/>
      <c r="AE647" s="1403"/>
      <c r="AH647" s="949" t="s">
        <v>1112</v>
      </c>
      <c r="AI647" s="1368"/>
      <c r="AJ647" s="1368"/>
      <c r="AK647" s="1368"/>
      <c r="AZ647" s="3"/>
      <c r="BA647" s="3"/>
      <c r="BB647" s="3"/>
      <c r="BC647" s="3"/>
      <c r="BD647" s="3"/>
      <c r="BE647" s="3"/>
      <c r="BF647" s="3"/>
      <c r="BG647" s="3"/>
      <c r="BH647" s="3"/>
      <c r="BI647" s="3"/>
      <c r="BJ647" s="3"/>
      <c r="BK647" s="3"/>
      <c r="BL647" s="3"/>
      <c r="BM647" s="3"/>
      <c r="BN647" s="1498">
        <f t="shared" si="31"/>
        <v>0</v>
      </c>
      <c r="BO647" s="1499"/>
      <c r="BP647" s="1499"/>
      <c r="BQ647" s="1499"/>
      <c r="BR647" s="1500"/>
      <c r="BS647" s="1502">
        <f t="shared" si="32"/>
        <v>0</v>
      </c>
      <c r="BT647" s="1502"/>
      <c r="BU647" s="1502"/>
      <c r="BV647" s="1502"/>
      <c r="BW647" s="1502"/>
      <c r="BX647" s="1502">
        <f t="shared" si="33"/>
        <v>0</v>
      </c>
      <c r="BY647" s="1502"/>
      <c r="BZ647" s="1502"/>
      <c r="CA647" s="1502"/>
      <c r="CB647" s="1502"/>
      <c r="CC647" s="1502">
        <f t="shared" si="34"/>
        <v>0</v>
      </c>
      <c r="CD647" s="1502"/>
      <c r="CE647" s="1502"/>
      <c r="CF647" s="1502"/>
      <c r="CG647" s="1502"/>
      <c r="CH647" s="1502">
        <f t="shared" si="35"/>
        <v>0</v>
      </c>
      <c r="CI647" s="1502"/>
      <c r="CJ647" s="1502"/>
      <c r="CK647" s="1502"/>
      <c r="CL647" s="1502"/>
      <c r="CM647" s="1502">
        <f t="shared" si="36"/>
        <v>0</v>
      </c>
      <c r="CN647" s="1502"/>
      <c r="CO647" s="1502"/>
      <c r="CP647" s="1502"/>
      <c r="CQ647" s="1502"/>
      <c r="CR647" s="279"/>
      <c r="CS647" s="1498">
        <f t="shared" si="37"/>
        <v>0</v>
      </c>
      <c r="CT647" s="1499"/>
      <c r="CU647" s="1499"/>
      <c r="CV647" s="1499"/>
      <c r="CW647" s="1500"/>
      <c r="CX647" s="1498">
        <f t="shared" si="38"/>
        <v>0</v>
      </c>
      <c r="CY647" s="1499"/>
      <c r="CZ647" s="1499"/>
      <c r="DA647" s="1499"/>
      <c r="DB647" s="1500"/>
      <c r="DC647" s="1498">
        <f t="shared" si="39"/>
        <v>0</v>
      </c>
      <c r="DD647" s="1499"/>
      <c r="DE647" s="1499"/>
      <c r="DF647" s="1499"/>
      <c r="DG647" s="1500"/>
      <c r="DH647" s="1498">
        <f t="shared" si="40"/>
        <v>0</v>
      </c>
      <c r="DI647" s="1499"/>
      <c r="DJ647" s="1499"/>
      <c r="DK647" s="1499"/>
      <c r="DL647" s="1500"/>
      <c r="DM647" s="1498">
        <f t="shared" si="41"/>
        <v>0</v>
      </c>
      <c r="DN647" s="1499"/>
      <c r="DO647" s="1499"/>
      <c r="DP647" s="1499"/>
      <c r="DQ647" s="1500"/>
      <c r="DR647" s="1498">
        <f t="shared" si="42"/>
        <v>0</v>
      </c>
      <c r="DS647" s="1499"/>
      <c r="DT647" s="1499"/>
      <c r="DU647" s="1499"/>
      <c r="DV647" s="1500"/>
      <c r="DX647" s="1477" t="e">
        <f t="shared" si="30"/>
        <v>#VALUE!</v>
      </c>
      <c r="DY647" s="1477"/>
      <c r="DZ647" s="1477"/>
      <c r="EA647" s="1477"/>
      <c r="EB647" s="1477"/>
      <c r="EC647" s="1477" t="e">
        <f t="shared" si="25"/>
        <v>#VALUE!</v>
      </c>
      <c r="ED647" s="1477"/>
      <c r="EE647" s="1477"/>
      <c r="EF647" s="1477"/>
      <c r="EG647" s="1477"/>
      <c r="EH647" s="1477" t="e">
        <f t="shared" si="26"/>
        <v>#VALUE!</v>
      </c>
      <c r="EI647" s="1477"/>
      <c r="EJ647" s="1477"/>
      <c r="EK647" s="1477"/>
      <c r="EL647" s="1477"/>
      <c r="EM647" s="1477" t="e">
        <f t="shared" si="27"/>
        <v>#VALUE!</v>
      </c>
      <c r="EN647" s="1477"/>
      <c r="EO647" s="1477"/>
      <c r="EP647" s="1477"/>
      <c r="EQ647" s="1477"/>
      <c r="ER647" s="1477" t="e">
        <f t="shared" si="28"/>
        <v>#VALUE!</v>
      </c>
      <c r="ES647" s="1477"/>
      <c r="ET647" s="1477"/>
      <c r="EU647" s="1477"/>
      <c r="EV647" s="1477"/>
      <c r="EW647" s="1477" t="e">
        <f t="shared" si="29"/>
        <v>#VALUE!</v>
      </c>
      <c r="EX647" s="1477"/>
      <c r="EY647" s="1477"/>
      <c r="EZ647" s="1477"/>
      <c r="FA647" s="1477"/>
    </row>
    <row r="648" spans="1:157" ht="12.95" customHeight="1">
      <c r="A648" s="20"/>
      <c r="B648" t="s">
        <v>1485</v>
      </c>
      <c r="H648" s="1434" t="s">
        <v>1523</v>
      </c>
      <c r="I648" s="1434"/>
      <c r="J648" s="1434"/>
      <c r="K648" s="1434"/>
      <c r="L648" s="1434"/>
      <c r="M648" s="1434"/>
      <c r="N648" s="1434"/>
      <c r="O648" s="1434"/>
      <c r="P648" s="1434"/>
      <c r="Q648" s="1434"/>
      <c r="R648" s="1434"/>
      <c r="S648" s="8"/>
      <c r="T648" s="20"/>
      <c r="U648" t="s">
        <v>1485</v>
      </c>
      <c r="AA648" s="1400" t="s">
        <v>1500</v>
      </c>
      <c r="AB648" s="1434"/>
      <c r="AC648" s="1434"/>
      <c r="AD648" s="1434"/>
      <c r="AE648" s="1434"/>
      <c r="AF648" s="1434"/>
      <c r="AG648" s="1434"/>
      <c r="AH648" s="1434"/>
      <c r="AI648" s="1434"/>
      <c r="AJ648" s="1434"/>
      <c r="AK648" s="1434"/>
      <c r="AZ648" s="3"/>
      <c r="BA648" s="3"/>
      <c r="BB648" s="3"/>
      <c r="BC648" s="3"/>
      <c r="BD648" s="3"/>
      <c r="BE648" s="3"/>
      <c r="BF648" s="3"/>
      <c r="BG648" s="3"/>
      <c r="BH648" s="3"/>
      <c r="BI648" s="3"/>
      <c r="BJ648" s="3"/>
      <c r="BK648" s="3"/>
      <c r="BL648" s="3"/>
      <c r="BM648" s="3"/>
      <c r="BN648" s="1498">
        <f t="shared" si="31"/>
        <v>0</v>
      </c>
      <c r="BO648" s="1499"/>
      <c r="BP648" s="1499"/>
      <c r="BQ648" s="1499"/>
      <c r="BR648" s="1500"/>
      <c r="BS648" s="1502">
        <f t="shared" si="32"/>
        <v>0</v>
      </c>
      <c r="BT648" s="1502"/>
      <c r="BU648" s="1502"/>
      <c r="BV648" s="1502"/>
      <c r="BW648" s="1502"/>
      <c r="BX648" s="1502">
        <f t="shared" si="33"/>
        <v>0</v>
      </c>
      <c r="BY648" s="1502"/>
      <c r="BZ648" s="1502"/>
      <c r="CA648" s="1502"/>
      <c r="CB648" s="1502"/>
      <c r="CC648" s="1502">
        <f t="shared" si="34"/>
        <v>0</v>
      </c>
      <c r="CD648" s="1502"/>
      <c r="CE648" s="1502"/>
      <c r="CF648" s="1502"/>
      <c r="CG648" s="1502"/>
      <c r="CH648" s="1502">
        <f t="shared" si="35"/>
        <v>0</v>
      </c>
      <c r="CI648" s="1502"/>
      <c r="CJ648" s="1502"/>
      <c r="CK648" s="1502"/>
      <c r="CL648" s="1502"/>
      <c r="CM648" s="1502">
        <f t="shared" si="36"/>
        <v>0</v>
      </c>
      <c r="CN648" s="1502"/>
      <c r="CO648" s="1502"/>
      <c r="CP648" s="1502"/>
      <c r="CQ648" s="1502"/>
      <c r="CR648" s="279"/>
      <c r="CS648" s="1498">
        <f t="shared" si="37"/>
        <v>0</v>
      </c>
      <c r="CT648" s="1499"/>
      <c r="CU648" s="1499"/>
      <c r="CV648" s="1499"/>
      <c r="CW648" s="1500"/>
      <c r="CX648" s="1498">
        <f t="shared" si="38"/>
        <v>0</v>
      </c>
      <c r="CY648" s="1499"/>
      <c r="CZ648" s="1499"/>
      <c r="DA648" s="1499"/>
      <c r="DB648" s="1500"/>
      <c r="DC648" s="1498">
        <f t="shared" si="39"/>
        <v>0</v>
      </c>
      <c r="DD648" s="1499"/>
      <c r="DE648" s="1499"/>
      <c r="DF648" s="1499"/>
      <c r="DG648" s="1500"/>
      <c r="DH648" s="1498">
        <f t="shared" si="40"/>
        <v>0</v>
      </c>
      <c r="DI648" s="1499"/>
      <c r="DJ648" s="1499"/>
      <c r="DK648" s="1499"/>
      <c r="DL648" s="1500"/>
      <c r="DM648" s="1498">
        <f t="shared" si="41"/>
        <v>0</v>
      </c>
      <c r="DN648" s="1499"/>
      <c r="DO648" s="1499"/>
      <c r="DP648" s="1499"/>
      <c r="DQ648" s="1500"/>
      <c r="DR648" s="1498">
        <f t="shared" si="42"/>
        <v>0</v>
      </c>
      <c r="DS648" s="1499"/>
      <c r="DT648" s="1499"/>
      <c r="DU648" s="1499"/>
      <c r="DV648" s="1500"/>
      <c r="DX648" s="1477" t="e">
        <f t="shared" si="30"/>
        <v>#VALUE!</v>
      </c>
      <c r="DY648" s="1477"/>
      <c r="DZ648" s="1477"/>
      <c r="EA648" s="1477"/>
      <c r="EB648" s="1477"/>
      <c r="EC648" s="1477" t="e">
        <f t="shared" si="25"/>
        <v>#VALUE!</v>
      </c>
      <c r="ED648" s="1477"/>
      <c r="EE648" s="1477"/>
      <c r="EF648" s="1477"/>
      <c r="EG648" s="1477"/>
      <c r="EH648" s="1477" t="e">
        <f t="shared" si="26"/>
        <v>#VALUE!</v>
      </c>
      <c r="EI648" s="1477"/>
      <c r="EJ648" s="1477"/>
      <c r="EK648" s="1477"/>
      <c r="EL648" s="1477"/>
      <c r="EM648" s="1477" t="e">
        <f t="shared" si="27"/>
        <v>#VALUE!</v>
      </c>
      <c r="EN648" s="1477"/>
      <c r="EO648" s="1477"/>
      <c r="EP648" s="1477"/>
      <c r="EQ648" s="1477"/>
      <c r="ER648" s="1477" t="e">
        <f t="shared" si="28"/>
        <v>#VALUE!</v>
      </c>
      <c r="ES648" s="1477"/>
      <c r="ET648" s="1477"/>
      <c r="EU648" s="1477"/>
      <c r="EV648" s="1477"/>
      <c r="EW648" s="1477" t="e">
        <f t="shared" si="29"/>
        <v>#VALUE!</v>
      </c>
      <c r="EX648" s="1477"/>
      <c r="EY648" s="1477"/>
      <c r="EZ648" s="1477"/>
      <c r="FA648" s="1477"/>
    </row>
    <row r="649" spans="1:157" ht="12.95" customHeight="1">
      <c r="A649" s="20"/>
      <c r="B649" t="s">
        <v>1489</v>
      </c>
      <c r="N649" s="1402" t="s">
        <v>891</v>
      </c>
      <c r="O649" s="1402"/>
      <c r="T649" s="20"/>
      <c r="U649" t="s">
        <v>1489</v>
      </c>
      <c r="AG649" s="1402" t="s">
        <v>835</v>
      </c>
      <c r="AH649" s="1402"/>
      <c r="AZ649" s="3"/>
      <c r="BA649" s="3"/>
      <c r="BB649" s="3"/>
      <c r="BC649" s="3"/>
      <c r="BD649" s="3"/>
      <c r="BE649" s="3"/>
      <c r="BF649" s="3"/>
      <c r="BG649" s="3"/>
      <c r="BH649" s="3"/>
      <c r="BI649" s="3"/>
      <c r="BJ649" s="3"/>
      <c r="BK649" s="3"/>
      <c r="BL649" s="3"/>
      <c r="BM649" s="3"/>
      <c r="BN649" s="1498">
        <f t="shared" si="31"/>
        <v>0</v>
      </c>
      <c r="BO649" s="1499"/>
      <c r="BP649" s="1499"/>
      <c r="BQ649" s="1499"/>
      <c r="BR649" s="1500"/>
      <c r="BS649" s="1502">
        <f t="shared" si="32"/>
        <v>0</v>
      </c>
      <c r="BT649" s="1502"/>
      <c r="BU649" s="1502"/>
      <c r="BV649" s="1502"/>
      <c r="BW649" s="1502"/>
      <c r="BX649" s="1502">
        <f t="shared" si="33"/>
        <v>0</v>
      </c>
      <c r="BY649" s="1502"/>
      <c r="BZ649" s="1502"/>
      <c r="CA649" s="1502"/>
      <c r="CB649" s="1502"/>
      <c r="CC649" s="1502">
        <f t="shared" si="34"/>
        <v>0</v>
      </c>
      <c r="CD649" s="1502"/>
      <c r="CE649" s="1502"/>
      <c r="CF649" s="1502"/>
      <c r="CG649" s="1502"/>
      <c r="CH649" s="1502">
        <f t="shared" si="35"/>
        <v>0</v>
      </c>
      <c r="CI649" s="1502"/>
      <c r="CJ649" s="1502"/>
      <c r="CK649" s="1502"/>
      <c r="CL649" s="1502"/>
      <c r="CM649" s="1502">
        <f t="shared" si="36"/>
        <v>0</v>
      </c>
      <c r="CN649" s="1502"/>
      <c r="CO649" s="1502"/>
      <c r="CP649" s="1502"/>
      <c r="CQ649" s="1502"/>
      <c r="CR649" s="279"/>
      <c r="CS649" s="1498">
        <f t="shared" si="37"/>
        <v>0</v>
      </c>
      <c r="CT649" s="1499"/>
      <c r="CU649" s="1499"/>
      <c r="CV649" s="1499"/>
      <c r="CW649" s="1500"/>
      <c r="CX649" s="1498">
        <f t="shared" si="38"/>
        <v>0</v>
      </c>
      <c r="CY649" s="1499"/>
      <c r="CZ649" s="1499"/>
      <c r="DA649" s="1499"/>
      <c r="DB649" s="1500"/>
      <c r="DC649" s="1498">
        <f t="shared" si="39"/>
        <v>0</v>
      </c>
      <c r="DD649" s="1499"/>
      <c r="DE649" s="1499"/>
      <c r="DF649" s="1499"/>
      <c r="DG649" s="1500"/>
      <c r="DH649" s="1498">
        <f t="shared" si="40"/>
        <v>0</v>
      </c>
      <c r="DI649" s="1499"/>
      <c r="DJ649" s="1499"/>
      <c r="DK649" s="1499"/>
      <c r="DL649" s="1500"/>
      <c r="DM649" s="1498">
        <f t="shared" si="41"/>
        <v>0</v>
      </c>
      <c r="DN649" s="1499"/>
      <c r="DO649" s="1499"/>
      <c r="DP649" s="1499"/>
      <c r="DQ649" s="1500"/>
      <c r="DR649" s="1498">
        <f t="shared" si="42"/>
        <v>0</v>
      </c>
      <c r="DS649" s="1499"/>
      <c r="DT649" s="1499"/>
      <c r="DU649" s="1499"/>
      <c r="DV649" s="1500"/>
      <c r="DX649" s="1477" t="e">
        <f t="shared" si="30"/>
        <v>#VALUE!</v>
      </c>
      <c r="DY649" s="1477"/>
      <c r="DZ649" s="1477"/>
      <c r="EA649" s="1477"/>
      <c r="EB649" s="1477"/>
      <c r="EC649" s="1477" t="e">
        <f t="shared" si="25"/>
        <v>#VALUE!</v>
      </c>
      <c r="ED649" s="1477"/>
      <c r="EE649" s="1477"/>
      <c r="EF649" s="1477"/>
      <c r="EG649" s="1477"/>
      <c r="EH649" s="1477" t="e">
        <f t="shared" si="26"/>
        <v>#VALUE!</v>
      </c>
      <c r="EI649" s="1477"/>
      <c r="EJ649" s="1477"/>
      <c r="EK649" s="1477"/>
      <c r="EL649" s="1477"/>
      <c r="EM649" s="1477" t="e">
        <f t="shared" si="27"/>
        <v>#VALUE!</v>
      </c>
      <c r="EN649" s="1477"/>
      <c r="EO649" s="1477"/>
      <c r="EP649" s="1477"/>
      <c r="EQ649" s="1477"/>
      <c r="ER649" s="1477" t="e">
        <f t="shared" si="28"/>
        <v>#VALUE!</v>
      </c>
      <c r="ES649" s="1477"/>
      <c r="ET649" s="1477"/>
      <c r="EU649" s="1477"/>
      <c r="EV649" s="1477"/>
      <c r="EW649" s="1477" t="e">
        <f t="shared" si="29"/>
        <v>#VALUE!</v>
      </c>
      <c r="EX649" s="1477"/>
      <c r="EY649" s="1477"/>
      <c r="EZ649" s="1477"/>
      <c r="FA649" s="1477"/>
    </row>
    <row r="650" spans="1:157" ht="12.95" customHeight="1">
      <c r="A650" s="20"/>
      <c r="T650" s="20"/>
      <c r="AZ650" s="3"/>
      <c r="BA650" s="3"/>
      <c r="BB650" s="3"/>
      <c r="BC650" s="3"/>
      <c r="BD650" s="3"/>
      <c r="BE650" s="3"/>
      <c r="BF650" s="3"/>
      <c r="BG650" s="3"/>
      <c r="BH650" s="3"/>
      <c r="BI650" s="3"/>
      <c r="BJ650" s="3"/>
      <c r="BK650" s="3"/>
      <c r="BL650" s="3"/>
      <c r="BM650" s="3"/>
      <c r="BN650" s="1498">
        <f t="shared" si="31"/>
        <v>0</v>
      </c>
      <c r="BO650" s="1499"/>
      <c r="BP650" s="1499"/>
      <c r="BQ650" s="1499"/>
      <c r="BR650" s="1500"/>
      <c r="BS650" s="1502">
        <f t="shared" si="32"/>
        <v>0</v>
      </c>
      <c r="BT650" s="1502"/>
      <c r="BU650" s="1502"/>
      <c r="BV650" s="1502"/>
      <c r="BW650" s="1502"/>
      <c r="BX650" s="1502">
        <f t="shared" si="33"/>
        <v>0</v>
      </c>
      <c r="BY650" s="1502"/>
      <c r="BZ650" s="1502"/>
      <c r="CA650" s="1502"/>
      <c r="CB650" s="1502"/>
      <c r="CC650" s="1502">
        <f t="shared" si="34"/>
        <v>0</v>
      </c>
      <c r="CD650" s="1502"/>
      <c r="CE650" s="1502"/>
      <c r="CF650" s="1502"/>
      <c r="CG650" s="1502"/>
      <c r="CH650" s="1502">
        <f t="shared" si="35"/>
        <v>0</v>
      </c>
      <c r="CI650" s="1502"/>
      <c r="CJ650" s="1502"/>
      <c r="CK650" s="1502"/>
      <c r="CL650" s="1502"/>
      <c r="CM650" s="1502">
        <f t="shared" si="36"/>
        <v>0</v>
      </c>
      <c r="CN650" s="1502"/>
      <c r="CO650" s="1502"/>
      <c r="CP650" s="1502"/>
      <c r="CQ650" s="1502"/>
      <c r="CR650" s="279"/>
      <c r="CS650" s="1498">
        <f t="shared" si="37"/>
        <v>0</v>
      </c>
      <c r="CT650" s="1499"/>
      <c r="CU650" s="1499"/>
      <c r="CV650" s="1499"/>
      <c r="CW650" s="1500"/>
      <c r="CX650" s="1498">
        <f t="shared" si="38"/>
        <v>0</v>
      </c>
      <c r="CY650" s="1499"/>
      <c r="CZ650" s="1499"/>
      <c r="DA650" s="1499"/>
      <c r="DB650" s="1500"/>
      <c r="DC650" s="1498">
        <f t="shared" si="39"/>
        <v>0</v>
      </c>
      <c r="DD650" s="1499"/>
      <c r="DE650" s="1499"/>
      <c r="DF650" s="1499"/>
      <c r="DG650" s="1500"/>
      <c r="DH650" s="1498">
        <f t="shared" si="40"/>
        <v>0</v>
      </c>
      <c r="DI650" s="1499"/>
      <c r="DJ650" s="1499"/>
      <c r="DK650" s="1499"/>
      <c r="DL650" s="1500"/>
      <c r="DM650" s="1498">
        <f t="shared" si="41"/>
        <v>0</v>
      </c>
      <c r="DN650" s="1499"/>
      <c r="DO650" s="1499"/>
      <c r="DP650" s="1499"/>
      <c r="DQ650" s="1500"/>
      <c r="DR650" s="1498">
        <f t="shared" si="42"/>
        <v>0</v>
      </c>
      <c r="DS650" s="1499"/>
      <c r="DT650" s="1499"/>
      <c r="DU650" s="1499"/>
      <c r="DV650" s="1500"/>
      <c r="DX650" s="1477" t="e">
        <f t="shared" si="30"/>
        <v>#VALUE!</v>
      </c>
      <c r="DY650" s="1477"/>
      <c r="DZ650" s="1477"/>
      <c r="EA650" s="1477"/>
      <c r="EB650" s="1477"/>
      <c r="EC650" s="1477" t="e">
        <f t="shared" si="25"/>
        <v>#VALUE!</v>
      </c>
      <c r="ED650" s="1477"/>
      <c r="EE650" s="1477"/>
      <c r="EF650" s="1477"/>
      <c r="EG650" s="1477"/>
      <c r="EH650" s="1477" t="e">
        <f t="shared" si="26"/>
        <v>#VALUE!</v>
      </c>
      <c r="EI650" s="1477"/>
      <c r="EJ650" s="1477"/>
      <c r="EK650" s="1477"/>
      <c r="EL650" s="1477"/>
      <c r="EM650" s="1477" t="e">
        <f t="shared" si="27"/>
        <v>#VALUE!</v>
      </c>
      <c r="EN650" s="1477"/>
      <c r="EO650" s="1477"/>
      <c r="EP650" s="1477"/>
      <c r="EQ650" s="1477"/>
      <c r="ER650" s="1477" t="e">
        <f t="shared" si="28"/>
        <v>#VALUE!</v>
      </c>
      <c r="ES650" s="1477"/>
      <c r="ET650" s="1477"/>
      <c r="EU650" s="1477"/>
      <c r="EV650" s="1477"/>
      <c r="EW650" s="1477" t="e">
        <f t="shared" si="29"/>
        <v>#VALUE!</v>
      </c>
      <c r="EX650" s="1477"/>
      <c r="EY650" s="1477"/>
      <c r="EZ650" s="1477"/>
      <c r="FA650" s="1477"/>
    </row>
    <row r="651" spans="1:157" ht="12.95" customHeight="1">
      <c r="A651" s="48" t="s">
        <v>38</v>
      </c>
      <c r="B651" t="s">
        <v>1479</v>
      </c>
      <c r="G651" s="1401" t="str">
        <f>C629</f>
        <v>Seller Subordinate Financing</v>
      </c>
      <c r="H651" s="1401"/>
      <c r="I651" s="1401"/>
      <c r="J651" s="1401"/>
      <c r="K651" s="1401"/>
      <c r="L651" s="1401"/>
      <c r="M651" s="1401"/>
      <c r="N651" s="1401"/>
      <c r="O651" s="1401"/>
      <c r="P651" s="1401"/>
      <c r="Q651" s="1401"/>
      <c r="R651" s="1401"/>
      <c r="T651" s="48" t="s">
        <v>81</v>
      </c>
      <c r="U651" t="s">
        <v>1479</v>
      </c>
      <c r="Z651" s="1401" t="str">
        <f>C630</f>
        <v>GP - Deferred Developer Fee</v>
      </c>
      <c r="AA651" s="1401"/>
      <c r="AB651" s="1401"/>
      <c r="AC651" s="1401"/>
      <c r="AD651" s="1401"/>
      <c r="AE651" s="1401"/>
      <c r="AF651" s="1401"/>
      <c r="AG651" s="1401"/>
      <c r="AH651" s="1401"/>
      <c r="AI651" s="1401"/>
      <c r="AJ651" s="1401"/>
      <c r="AK651" s="1401"/>
      <c r="AZ651" s="3"/>
      <c r="BA651" s="3"/>
      <c r="BB651" s="3"/>
      <c r="BC651" s="3"/>
      <c r="BD651" s="3"/>
      <c r="BE651" s="3"/>
      <c r="BF651" s="3"/>
      <c r="BG651" s="3"/>
      <c r="BH651" s="3"/>
      <c r="BI651" s="3"/>
      <c r="BJ651" s="3"/>
      <c r="BK651" s="3"/>
      <c r="BL651" s="3"/>
      <c r="BM651" s="3"/>
      <c r="BN651" s="1498">
        <f t="shared" si="31"/>
        <v>0</v>
      </c>
      <c r="BO651" s="1499"/>
      <c r="BP651" s="1499"/>
      <c r="BQ651" s="1499"/>
      <c r="BR651" s="1500"/>
      <c r="BS651" s="1502">
        <f t="shared" si="32"/>
        <v>0</v>
      </c>
      <c r="BT651" s="1502"/>
      <c r="BU651" s="1502"/>
      <c r="BV651" s="1502"/>
      <c r="BW651" s="1502"/>
      <c r="BX651" s="1502">
        <f t="shared" si="33"/>
        <v>0</v>
      </c>
      <c r="BY651" s="1502"/>
      <c r="BZ651" s="1502"/>
      <c r="CA651" s="1502"/>
      <c r="CB651" s="1502"/>
      <c r="CC651" s="1502">
        <f t="shared" si="34"/>
        <v>0</v>
      </c>
      <c r="CD651" s="1502"/>
      <c r="CE651" s="1502"/>
      <c r="CF651" s="1502"/>
      <c r="CG651" s="1502"/>
      <c r="CH651" s="1502">
        <f t="shared" si="35"/>
        <v>0</v>
      </c>
      <c r="CI651" s="1502"/>
      <c r="CJ651" s="1502"/>
      <c r="CK651" s="1502"/>
      <c r="CL651" s="1502"/>
      <c r="CM651" s="1502">
        <f t="shared" si="36"/>
        <v>0</v>
      </c>
      <c r="CN651" s="1502"/>
      <c r="CO651" s="1502"/>
      <c r="CP651" s="1502"/>
      <c r="CQ651" s="1502"/>
      <c r="CR651" s="279"/>
      <c r="CS651" s="1498">
        <f t="shared" si="37"/>
        <v>0</v>
      </c>
      <c r="CT651" s="1499"/>
      <c r="CU651" s="1499"/>
      <c r="CV651" s="1499"/>
      <c r="CW651" s="1500"/>
      <c r="CX651" s="1498">
        <f t="shared" si="38"/>
        <v>0</v>
      </c>
      <c r="CY651" s="1499"/>
      <c r="CZ651" s="1499"/>
      <c r="DA651" s="1499"/>
      <c r="DB651" s="1500"/>
      <c r="DC651" s="1498">
        <f t="shared" si="39"/>
        <v>0</v>
      </c>
      <c r="DD651" s="1499"/>
      <c r="DE651" s="1499"/>
      <c r="DF651" s="1499"/>
      <c r="DG651" s="1500"/>
      <c r="DH651" s="1498">
        <f t="shared" si="40"/>
        <v>0</v>
      </c>
      <c r="DI651" s="1499"/>
      <c r="DJ651" s="1499"/>
      <c r="DK651" s="1499"/>
      <c r="DL651" s="1500"/>
      <c r="DM651" s="1498">
        <f t="shared" si="41"/>
        <v>0</v>
      </c>
      <c r="DN651" s="1499"/>
      <c r="DO651" s="1499"/>
      <c r="DP651" s="1499"/>
      <c r="DQ651" s="1500"/>
      <c r="DR651" s="1498">
        <f t="shared" si="42"/>
        <v>0</v>
      </c>
      <c r="DS651" s="1499"/>
      <c r="DT651" s="1499"/>
      <c r="DU651" s="1499"/>
      <c r="DV651" s="1500"/>
      <c r="DX651" s="1477" t="e">
        <f t="shared" si="30"/>
        <v>#VALUE!</v>
      </c>
      <c r="DY651" s="1477"/>
      <c r="DZ651" s="1477"/>
      <c r="EA651" s="1477"/>
      <c r="EB651" s="1477"/>
      <c r="EC651" s="1477" t="e">
        <f t="shared" si="25"/>
        <v>#VALUE!</v>
      </c>
      <c r="ED651" s="1477"/>
      <c r="EE651" s="1477"/>
      <c r="EF651" s="1477"/>
      <c r="EG651" s="1477"/>
      <c r="EH651" s="1477" t="e">
        <f t="shared" si="26"/>
        <v>#VALUE!</v>
      </c>
      <c r="EI651" s="1477"/>
      <c r="EJ651" s="1477"/>
      <c r="EK651" s="1477"/>
      <c r="EL651" s="1477"/>
      <c r="EM651" s="1477" t="e">
        <f t="shared" si="27"/>
        <v>#VALUE!</v>
      </c>
      <c r="EN651" s="1477"/>
      <c r="EO651" s="1477"/>
      <c r="EP651" s="1477"/>
      <c r="EQ651" s="1477"/>
      <c r="ER651" s="1477" t="e">
        <f t="shared" si="28"/>
        <v>#VALUE!</v>
      </c>
      <c r="ES651" s="1477"/>
      <c r="ET651" s="1477"/>
      <c r="EU651" s="1477"/>
      <c r="EV651" s="1477"/>
      <c r="EW651" s="1477" t="e">
        <f t="shared" si="29"/>
        <v>#VALUE!</v>
      </c>
      <c r="EX651" s="1477"/>
      <c r="EY651" s="1477"/>
      <c r="EZ651" s="1477"/>
      <c r="FA651" s="1477"/>
    </row>
    <row r="652" spans="1:157" ht="12.95" customHeight="1">
      <c r="A652" s="20"/>
      <c r="B652" t="s">
        <v>1104</v>
      </c>
      <c r="G652" s="1434" t="str">
        <f>G586</f>
        <v>5500 Hollywood Blvd</v>
      </c>
      <c r="H652" s="1434"/>
      <c r="I652" s="1434"/>
      <c r="J652" s="1434"/>
      <c r="K652" s="1434"/>
      <c r="L652" s="1434"/>
      <c r="M652" s="1434"/>
      <c r="N652" s="1434"/>
      <c r="O652" s="1434"/>
      <c r="P652" s="1434"/>
      <c r="Q652" s="1434"/>
      <c r="R652" s="1434"/>
      <c r="T652" s="20"/>
      <c r="U652" t="s">
        <v>1104</v>
      </c>
      <c r="Z652" s="1434" t="str">
        <f>Z644</f>
        <v>5500 Hollywood Blvd</v>
      </c>
      <c r="AA652" s="1434"/>
      <c r="AB652" s="1434"/>
      <c r="AC652" s="1434"/>
      <c r="AD652" s="1434"/>
      <c r="AE652" s="1434"/>
      <c r="AF652" s="1434"/>
      <c r="AG652" s="1434"/>
      <c r="AH652" s="1434"/>
      <c r="AI652" s="1434"/>
      <c r="AJ652" s="1434"/>
      <c r="AK652" s="1434"/>
      <c r="AZ652" s="3"/>
      <c r="BA652" s="3"/>
      <c r="BB652" s="3"/>
      <c r="BC652" s="3"/>
      <c r="BD652" s="3"/>
      <c r="BE652" s="3"/>
      <c r="BF652" s="3"/>
      <c r="BG652" s="3"/>
      <c r="BH652" s="3"/>
      <c r="BI652" s="3"/>
      <c r="BJ652" s="3"/>
      <c r="BK652" s="3"/>
      <c r="BL652" s="3"/>
      <c r="BM652" s="3"/>
      <c r="BN652" s="1498">
        <f t="shared" si="31"/>
        <v>0</v>
      </c>
      <c r="BO652" s="1499"/>
      <c r="BP652" s="1499"/>
      <c r="BQ652" s="1499"/>
      <c r="BR652" s="1500"/>
      <c r="BS652" s="1502">
        <f t="shared" si="32"/>
        <v>0</v>
      </c>
      <c r="BT652" s="1502"/>
      <c r="BU652" s="1502"/>
      <c r="BV652" s="1502"/>
      <c r="BW652" s="1502"/>
      <c r="BX652" s="1502">
        <f t="shared" si="33"/>
        <v>0</v>
      </c>
      <c r="BY652" s="1502"/>
      <c r="BZ652" s="1502"/>
      <c r="CA652" s="1502"/>
      <c r="CB652" s="1502"/>
      <c r="CC652" s="1502">
        <f t="shared" si="34"/>
        <v>0</v>
      </c>
      <c r="CD652" s="1502"/>
      <c r="CE652" s="1502"/>
      <c r="CF652" s="1502"/>
      <c r="CG652" s="1502"/>
      <c r="CH652" s="1502">
        <f t="shared" si="35"/>
        <v>0</v>
      </c>
      <c r="CI652" s="1502"/>
      <c r="CJ652" s="1502"/>
      <c r="CK652" s="1502"/>
      <c r="CL652" s="1502"/>
      <c r="CM652" s="1502">
        <f t="shared" si="36"/>
        <v>0</v>
      </c>
      <c r="CN652" s="1502"/>
      <c r="CO652" s="1502"/>
      <c r="CP652" s="1502"/>
      <c r="CQ652" s="1502"/>
      <c r="CR652" s="279"/>
      <c r="CS652" s="1498">
        <f t="shared" si="37"/>
        <v>0</v>
      </c>
      <c r="CT652" s="1499"/>
      <c r="CU652" s="1499"/>
      <c r="CV652" s="1499"/>
      <c r="CW652" s="1500"/>
      <c r="CX652" s="1498">
        <f t="shared" si="38"/>
        <v>0</v>
      </c>
      <c r="CY652" s="1499"/>
      <c r="CZ652" s="1499"/>
      <c r="DA652" s="1499"/>
      <c r="DB652" s="1500"/>
      <c r="DC652" s="1498">
        <f t="shared" si="39"/>
        <v>0</v>
      </c>
      <c r="DD652" s="1499"/>
      <c r="DE652" s="1499"/>
      <c r="DF652" s="1499"/>
      <c r="DG652" s="1500"/>
      <c r="DH652" s="1498">
        <f t="shared" si="40"/>
        <v>0</v>
      </c>
      <c r="DI652" s="1499"/>
      <c r="DJ652" s="1499"/>
      <c r="DK652" s="1499"/>
      <c r="DL652" s="1500"/>
      <c r="DM652" s="1498">
        <f t="shared" si="41"/>
        <v>0</v>
      </c>
      <c r="DN652" s="1499"/>
      <c r="DO652" s="1499"/>
      <c r="DP652" s="1499"/>
      <c r="DQ652" s="1500"/>
      <c r="DR652" s="1498">
        <f t="shared" si="42"/>
        <v>0</v>
      </c>
      <c r="DS652" s="1499"/>
      <c r="DT652" s="1499"/>
      <c r="DU652" s="1499"/>
      <c r="DV652" s="1500"/>
      <c r="DX652" s="1477" t="e">
        <f t="shared" si="30"/>
        <v>#VALUE!</v>
      </c>
      <c r="DY652" s="1477"/>
      <c r="DZ652" s="1477"/>
      <c r="EA652" s="1477"/>
      <c r="EB652" s="1477"/>
      <c r="EC652" s="1477" t="e">
        <f t="shared" si="25"/>
        <v>#VALUE!</v>
      </c>
      <c r="ED652" s="1477"/>
      <c r="EE652" s="1477"/>
      <c r="EF652" s="1477"/>
      <c r="EG652" s="1477"/>
      <c r="EH652" s="1477" t="e">
        <f t="shared" si="26"/>
        <v>#VALUE!</v>
      </c>
      <c r="EI652" s="1477"/>
      <c r="EJ652" s="1477"/>
      <c r="EK652" s="1477"/>
      <c r="EL652" s="1477"/>
      <c r="EM652" s="1477" t="e">
        <f t="shared" si="27"/>
        <v>#VALUE!</v>
      </c>
      <c r="EN652" s="1477"/>
      <c r="EO652" s="1477"/>
      <c r="EP652" s="1477"/>
      <c r="EQ652" s="1477"/>
      <c r="ER652" s="1477" t="e">
        <f t="shared" si="28"/>
        <v>#VALUE!</v>
      </c>
      <c r="ES652" s="1477"/>
      <c r="ET652" s="1477"/>
      <c r="EU652" s="1477"/>
      <c r="EV652" s="1477"/>
      <c r="EW652" s="1477" t="e">
        <f t="shared" si="29"/>
        <v>#VALUE!</v>
      </c>
      <c r="EX652" s="1477"/>
      <c r="EY652" s="1477"/>
      <c r="EZ652" s="1477"/>
      <c r="FA652" s="1477"/>
    </row>
    <row r="653" spans="1:157" ht="12.95" customHeight="1">
      <c r="A653" s="20"/>
      <c r="B653" t="s">
        <v>974</v>
      </c>
      <c r="G653" s="1450" t="str">
        <f>G587</f>
        <v>Los Angeles, CA 90028</v>
      </c>
      <c r="H653" s="1450"/>
      <c r="I653" s="1450"/>
      <c r="J653" s="1450"/>
      <c r="K653" s="1450"/>
      <c r="L653" s="1450"/>
      <c r="M653" s="1450"/>
      <c r="N653" s="1450"/>
      <c r="O653" s="1450"/>
      <c r="P653" s="1450"/>
      <c r="Q653" s="1450"/>
      <c r="R653" s="1450"/>
      <c r="T653" s="20"/>
      <c r="U653" t="s">
        <v>974</v>
      </c>
      <c r="Z653" s="1450" t="str">
        <f>Z645</f>
        <v>Los Angeles, CA 90028</v>
      </c>
      <c r="AA653" s="1450"/>
      <c r="AB653" s="1450"/>
      <c r="AC653" s="1450"/>
      <c r="AD653" s="1450"/>
      <c r="AE653" s="1450"/>
      <c r="AF653" s="1450"/>
      <c r="AG653" s="1450"/>
      <c r="AH653" s="1450"/>
      <c r="AI653" s="1450"/>
      <c r="AJ653" s="1450"/>
      <c r="AK653" s="1450"/>
      <c r="AZ653" s="3"/>
      <c r="BA653" s="3"/>
      <c r="BB653" s="3"/>
      <c r="BC653" s="3"/>
      <c r="BD653" s="3"/>
      <c r="BE653" s="3"/>
      <c r="BF653" s="3"/>
      <c r="BG653" s="3"/>
      <c r="BH653" s="3"/>
      <c r="BI653" s="3"/>
      <c r="BJ653" s="3"/>
      <c r="BK653" s="3"/>
      <c r="BL653" s="3"/>
      <c r="BM653" s="3"/>
      <c r="BN653" s="1498">
        <f t="shared" si="31"/>
        <v>0</v>
      </c>
      <c r="BO653" s="1499"/>
      <c r="BP653" s="1499"/>
      <c r="BQ653" s="1499"/>
      <c r="BR653" s="1500"/>
      <c r="BS653" s="1502">
        <f t="shared" si="32"/>
        <v>0</v>
      </c>
      <c r="BT653" s="1502"/>
      <c r="BU653" s="1502"/>
      <c r="BV653" s="1502"/>
      <c r="BW653" s="1502"/>
      <c r="BX653" s="1502">
        <f t="shared" si="33"/>
        <v>0</v>
      </c>
      <c r="BY653" s="1502"/>
      <c r="BZ653" s="1502"/>
      <c r="CA653" s="1502"/>
      <c r="CB653" s="1502"/>
      <c r="CC653" s="1502">
        <f t="shared" si="34"/>
        <v>0</v>
      </c>
      <c r="CD653" s="1502"/>
      <c r="CE653" s="1502"/>
      <c r="CF653" s="1502"/>
      <c r="CG653" s="1502"/>
      <c r="CH653" s="1502">
        <f t="shared" si="35"/>
        <v>0</v>
      </c>
      <c r="CI653" s="1502"/>
      <c r="CJ653" s="1502"/>
      <c r="CK653" s="1502"/>
      <c r="CL653" s="1502"/>
      <c r="CM653" s="1502">
        <f t="shared" si="36"/>
        <v>0</v>
      </c>
      <c r="CN653" s="1502"/>
      <c r="CO653" s="1502"/>
      <c r="CP653" s="1502"/>
      <c r="CQ653" s="1502"/>
      <c r="CR653" s="279"/>
      <c r="CS653" s="1498">
        <f t="shared" si="37"/>
        <v>0</v>
      </c>
      <c r="CT653" s="1499"/>
      <c r="CU653" s="1499"/>
      <c r="CV653" s="1499"/>
      <c r="CW653" s="1500"/>
      <c r="CX653" s="1498">
        <f t="shared" si="38"/>
        <v>0</v>
      </c>
      <c r="CY653" s="1499"/>
      <c r="CZ653" s="1499"/>
      <c r="DA653" s="1499"/>
      <c r="DB653" s="1500"/>
      <c r="DC653" s="1498">
        <f t="shared" si="39"/>
        <v>0</v>
      </c>
      <c r="DD653" s="1499"/>
      <c r="DE653" s="1499"/>
      <c r="DF653" s="1499"/>
      <c r="DG653" s="1500"/>
      <c r="DH653" s="1498">
        <f t="shared" si="40"/>
        <v>0</v>
      </c>
      <c r="DI653" s="1499"/>
      <c r="DJ653" s="1499"/>
      <c r="DK653" s="1499"/>
      <c r="DL653" s="1500"/>
      <c r="DM653" s="1498">
        <f t="shared" si="41"/>
        <v>0</v>
      </c>
      <c r="DN653" s="1499"/>
      <c r="DO653" s="1499"/>
      <c r="DP653" s="1499"/>
      <c r="DQ653" s="1500"/>
      <c r="DR653" s="1498">
        <f t="shared" si="42"/>
        <v>0</v>
      </c>
      <c r="DS653" s="1499"/>
      <c r="DT653" s="1499"/>
      <c r="DU653" s="1499"/>
      <c r="DV653" s="1500"/>
      <c r="DX653" s="1477" t="e">
        <f t="shared" si="30"/>
        <v>#VALUE!</v>
      </c>
      <c r="DY653" s="1477"/>
      <c r="DZ653" s="1477"/>
      <c r="EA653" s="1477"/>
      <c r="EB653" s="1477"/>
      <c r="EC653" s="1477" t="e">
        <f t="shared" si="25"/>
        <v>#VALUE!</v>
      </c>
      <c r="ED653" s="1477"/>
      <c r="EE653" s="1477"/>
      <c r="EF653" s="1477"/>
      <c r="EG653" s="1477"/>
      <c r="EH653" s="1477" t="e">
        <f t="shared" si="26"/>
        <v>#VALUE!</v>
      </c>
      <c r="EI653" s="1477"/>
      <c r="EJ653" s="1477"/>
      <c r="EK653" s="1477"/>
      <c r="EL653" s="1477"/>
      <c r="EM653" s="1477" t="e">
        <f t="shared" si="27"/>
        <v>#VALUE!</v>
      </c>
      <c r="EN653" s="1477"/>
      <c r="EO653" s="1477"/>
      <c r="EP653" s="1477"/>
      <c r="EQ653" s="1477"/>
      <c r="ER653" s="1477" t="e">
        <f t="shared" si="28"/>
        <v>#VALUE!</v>
      </c>
      <c r="ES653" s="1477"/>
      <c r="ET653" s="1477"/>
      <c r="EU653" s="1477"/>
      <c r="EV653" s="1477"/>
      <c r="EW653" s="1477" t="e">
        <f t="shared" si="29"/>
        <v>#VALUE!</v>
      </c>
      <c r="EX653" s="1477"/>
      <c r="EY653" s="1477"/>
      <c r="EZ653" s="1477"/>
      <c r="FA653" s="1477"/>
    </row>
    <row r="654" spans="1:157" ht="12.95" customHeight="1">
      <c r="A654" s="20"/>
      <c r="B654" t="s">
        <v>1482</v>
      </c>
      <c r="G654" s="1450" t="str">
        <f>G588</f>
        <v>Samir Srivastava</v>
      </c>
      <c r="H654" s="1450"/>
      <c r="I654" s="1450"/>
      <c r="J654" s="1450"/>
      <c r="K654" s="1450"/>
      <c r="L654" s="1450"/>
      <c r="M654" s="1450"/>
      <c r="N654" s="1450"/>
      <c r="O654" s="1450"/>
      <c r="P654" s="1450"/>
      <c r="Q654" s="1450"/>
      <c r="R654" s="1450"/>
      <c r="T654" s="20"/>
      <c r="U654" t="s">
        <v>1482</v>
      </c>
      <c r="Z654" s="1450" t="str">
        <f>Z646</f>
        <v>Samir Srivastava</v>
      </c>
      <c r="AA654" s="1450"/>
      <c r="AB654" s="1450"/>
      <c r="AC654" s="1450"/>
      <c r="AD654" s="1450"/>
      <c r="AE654" s="1450"/>
      <c r="AF654" s="1450"/>
      <c r="AG654" s="1450"/>
      <c r="AH654" s="1450"/>
      <c r="AI654" s="1450"/>
      <c r="AJ654" s="1450"/>
      <c r="AK654" s="1450"/>
      <c r="AZ654" s="3"/>
      <c r="BA654" s="3"/>
      <c r="BB654" s="3"/>
      <c r="BC654" s="3"/>
      <c r="BD654" s="3"/>
      <c r="BE654" s="3"/>
      <c r="BF654" s="3"/>
      <c r="BG654" s="3"/>
      <c r="BH654" s="3"/>
      <c r="BI654" s="3"/>
      <c r="BJ654" s="3"/>
      <c r="BK654" s="3"/>
      <c r="BL654" s="3"/>
      <c r="BM654" s="3"/>
      <c r="BN654" s="1498">
        <f t="shared" si="31"/>
        <v>0</v>
      </c>
      <c r="BO654" s="1499"/>
      <c r="BP654" s="1499"/>
      <c r="BQ654" s="1499"/>
      <c r="BR654" s="1500"/>
      <c r="BS654" s="1502">
        <f t="shared" si="32"/>
        <v>0</v>
      </c>
      <c r="BT654" s="1502"/>
      <c r="BU654" s="1502"/>
      <c r="BV654" s="1502"/>
      <c r="BW654" s="1502"/>
      <c r="BX654" s="1502">
        <f t="shared" si="33"/>
        <v>0</v>
      </c>
      <c r="BY654" s="1502"/>
      <c r="BZ654" s="1502"/>
      <c r="CA654" s="1502"/>
      <c r="CB654" s="1502"/>
      <c r="CC654" s="1502">
        <f t="shared" si="34"/>
        <v>0</v>
      </c>
      <c r="CD654" s="1502"/>
      <c r="CE654" s="1502"/>
      <c r="CF654" s="1502"/>
      <c r="CG654" s="1502"/>
      <c r="CH654" s="1502">
        <f t="shared" si="35"/>
        <v>0</v>
      </c>
      <c r="CI654" s="1502"/>
      <c r="CJ654" s="1502"/>
      <c r="CK654" s="1502"/>
      <c r="CL654" s="1502"/>
      <c r="CM654" s="1502">
        <f t="shared" si="36"/>
        <v>0</v>
      </c>
      <c r="CN654" s="1502"/>
      <c r="CO654" s="1502"/>
      <c r="CP654" s="1502"/>
      <c r="CQ654" s="1502"/>
      <c r="CR654" s="279"/>
      <c r="CS654" s="1498">
        <f t="shared" si="37"/>
        <v>0</v>
      </c>
      <c r="CT654" s="1499"/>
      <c r="CU654" s="1499"/>
      <c r="CV654" s="1499"/>
      <c r="CW654" s="1500"/>
      <c r="CX654" s="1498">
        <f t="shared" si="38"/>
        <v>0</v>
      </c>
      <c r="CY654" s="1499"/>
      <c r="CZ654" s="1499"/>
      <c r="DA654" s="1499"/>
      <c r="DB654" s="1500"/>
      <c r="DC654" s="1498">
        <f t="shared" si="39"/>
        <v>0</v>
      </c>
      <c r="DD654" s="1499"/>
      <c r="DE654" s="1499"/>
      <c r="DF654" s="1499"/>
      <c r="DG654" s="1500"/>
      <c r="DH654" s="1498">
        <f t="shared" si="40"/>
        <v>0</v>
      </c>
      <c r="DI654" s="1499"/>
      <c r="DJ654" s="1499"/>
      <c r="DK654" s="1499"/>
      <c r="DL654" s="1500"/>
      <c r="DM654" s="1498">
        <f t="shared" si="41"/>
        <v>0</v>
      </c>
      <c r="DN654" s="1499"/>
      <c r="DO654" s="1499"/>
      <c r="DP654" s="1499"/>
      <c r="DQ654" s="1500"/>
      <c r="DR654" s="1498">
        <f t="shared" si="42"/>
        <v>0</v>
      </c>
      <c r="DS654" s="1499"/>
      <c r="DT654" s="1499"/>
      <c r="DU654" s="1499"/>
      <c r="DV654" s="1500"/>
      <c r="DX654" s="1477" t="e">
        <f t="shared" si="30"/>
        <v>#VALUE!</v>
      </c>
      <c r="DY654" s="1477"/>
      <c r="DZ654" s="1477"/>
      <c r="EA654" s="1477"/>
      <c r="EB654" s="1477"/>
      <c r="EC654" s="1477" t="e">
        <f t="shared" si="25"/>
        <v>#VALUE!</v>
      </c>
      <c r="ED654" s="1477"/>
      <c r="EE654" s="1477"/>
      <c r="EF654" s="1477"/>
      <c r="EG654" s="1477"/>
      <c r="EH654" s="1477" t="e">
        <f t="shared" si="26"/>
        <v>#VALUE!</v>
      </c>
      <c r="EI654" s="1477"/>
      <c r="EJ654" s="1477"/>
      <c r="EK654" s="1477"/>
      <c r="EL654" s="1477"/>
      <c r="EM654" s="1477" t="e">
        <f t="shared" si="27"/>
        <v>#VALUE!</v>
      </c>
      <c r="EN654" s="1477"/>
      <c r="EO654" s="1477"/>
      <c r="EP654" s="1477"/>
      <c r="EQ654" s="1477"/>
      <c r="ER654" s="1477" t="e">
        <f t="shared" si="28"/>
        <v>#VALUE!</v>
      </c>
      <c r="ES654" s="1477"/>
      <c r="ET654" s="1477"/>
      <c r="EU654" s="1477"/>
      <c r="EV654" s="1477"/>
      <c r="EW654" s="1477" t="e">
        <f t="shared" si="29"/>
        <v>#VALUE!</v>
      </c>
      <c r="EX654" s="1477"/>
      <c r="EY654" s="1477"/>
      <c r="EZ654" s="1477"/>
      <c r="FA654" s="1477"/>
    </row>
    <row r="655" spans="1:157" ht="12.95" customHeight="1">
      <c r="A655" s="20"/>
      <c r="B655" t="s">
        <v>878</v>
      </c>
      <c r="G655" s="1403" t="str">
        <f>G589</f>
        <v>213 268 2723</v>
      </c>
      <c r="H655" s="1403"/>
      <c r="I655" s="1403"/>
      <c r="J655" s="1403"/>
      <c r="K655" s="1403"/>
      <c r="L655" s="1403"/>
      <c r="O655" s="949" t="s">
        <v>1112</v>
      </c>
      <c r="P655" s="1368"/>
      <c r="Q655" s="1368"/>
      <c r="R655" s="1368"/>
      <c r="T655" s="20"/>
      <c r="U655" t="s">
        <v>878</v>
      </c>
      <c r="Z655" s="1403" t="str">
        <f>Z647</f>
        <v>213 268 2723</v>
      </c>
      <c r="AA655" s="1403"/>
      <c r="AB655" s="1403"/>
      <c r="AC655" s="1403"/>
      <c r="AD655" s="1403"/>
      <c r="AE655" s="1403"/>
      <c r="AH655" s="949" t="s">
        <v>1112</v>
      </c>
      <c r="AI655" s="1368"/>
      <c r="AJ655" s="1368"/>
      <c r="AK655" s="1368"/>
      <c r="AZ655" s="3"/>
      <c r="BA655" s="3"/>
      <c r="BB655" s="3"/>
      <c r="BC655" s="3"/>
      <c r="BD655" s="3"/>
      <c r="BE655" s="3"/>
      <c r="BF655" s="3"/>
      <c r="BG655" s="3"/>
      <c r="BH655" s="3"/>
      <c r="BI655" s="3"/>
      <c r="BJ655" s="3"/>
      <c r="BK655" s="3"/>
      <c r="BL655" s="3"/>
      <c r="BM655" s="3"/>
      <c r="BN655" s="1491">
        <f>SUM(BN645:BR654)</f>
        <v>0</v>
      </c>
      <c r="BO655" s="1492"/>
      <c r="BP655" s="1492"/>
      <c r="BQ655" s="1492"/>
      <c r="BR655" s="1493"/>
      <c r="BS655" s="1491">
        <f>SUM(BS645:BW654)</f>
        <v>0</v>
      </c>
      <c r="BT655" s="1492"/>
      <c r="BU655" s="1492"/>
      <c r="BV655" s="1492"/>
      <c r="BW655" s="1493"/>
      <c r="BX655" s="1491">
        <f>SUM(BX645:CB654)</f>
        <v>0</v>
      </c>
      <c r="BY655" s="1492"/>
      <c r="BZ655" s="1492"/>
      <c r="CA655" s="1492"/>
      <c r="CB655" s="1493"/>
      <c r="CC655" s="1491">
        <f>SUM(CC645:CG654)</f>
        <v>0</v>
      </c>
      <c r="CD655" s="1492"/>
      <c r="CE655" s="1492"/>
      <c r="CF655" s="1492"/>
      <c r="CG655" s="1493"/>
      <c r="CH655" s="1491">
        <f>SUM(CH645:CL654)</f>
        <v>0</v>
      </c>
      <c r="CI655" s="1492"/>
      <c r="CJ655" s="1492"/>
      <c r="CK655" s="1492"/>
      <c r="CL655" s="1493"/>
      <c r="CM655" s="1491">
        <f>SUM(CM645:CQ654)</f>
        <v>0</v>
      </c>
      <c r="CN655" s="1492"/>
      <c r="CO655" s="1492"/>
      <c r="CP655" s="1492"/>
      <c r="CQ655" s="1493"/>
      <c r="CR655" s="279"/>
      <c r="CS655" s="1501">
        <f>SUM(CS645:CW654)</f>
        <v>0</v>
      </c>
      <c r="CT655" s="1501"/>
      <c r="CU655" s="1501"/>
      <c r="CV655" s="1501"/>
      <c r="CW655" s="1501"/>
      <c r="CX655" s="1501">
        <f>SUM(CX645:DB654)</f>
        <v>0</v>
      </c>
      <c r="CY655" s="1501"/>
      <c r="CZ655" s="1501"/>
      <c r="DA655" s="1501"/>
      <c r="DB655" s="1501"/>
      <c r="DC655" s="1501">
        <f>SUM(DC645:DG654)</f>
        <v>0</v>
      </c>
      <c r="DD655" s="1501"/>
      <c r="DE655" s="1501"/>
      <c r="DF655" s="1501"/>
      <c r="DG655" s="1501"/>
      <c r="DH655" s="1501">
        <f>SUM(DH645:DL654)</f>
        <v>0</v>
      </c>
      <c r="DI655" s="1501"/>
      <c r="DJ655" s="1501"/>
      <c r="DK655" s="1501"/>
      <c r="DL655" s="1501"/>
      <c r="DM655" s="1501">
        <f>SUM(DM645:DQ654)</f>
        <v>0</v>
      </c>
      <c r="DN655" s="1501"/>
      <c r="DO655" s="1501"/>
      <c r="DP655" s="1501"/>
      <c r="DQ655" s="1501"/>
      <c r="DR655" s="1501">
        <f>SUM(DR645:DV654)</f>
        <v>0</v>
      </c>
      <c r="DS655" s="1501"/>
      <c r="DT655" s="1501"/>
      <c r="DU655" s="1501"/>
      <c r="DV655" s="1501"/>
      <c r="DX655" s="1477" t="e">
        <f t="shared" si="30"/>
        <v>#VALUE!</v>
      </c>
      <c r="DY655" s="1477"/>
      <c r="DZ655" s="1477"/>
      <c r="EA655" s="1477"/>
      <c r="EB655" s="1477"/>
      <c r="EC655" s="1477" t="e">
        <f t="shared" si="25"/>
        <v>#VALUE!</v>
      </c>
      <c r="ED655" s="1477"/>
      <c r="EE655" s="1477"/>
      <c r="EF655" s="1477"/>
      <c r="EG655" s="1477"/>
      <c r="EH655" s="1477" t="e">
        <f t="shared" si="26"/>
        <v>#VALUE!</v>
      </c>
      <c r="EI655" s="1477"/>
      <c r="EJ655" s="1477"/>
      <c r="EK655" s="1477"/>
      <c r="EL655" s="1477"/>
      <c r="EM655" s="1477" t="e">
        <f t="shared" si="27"/>
        <v>#VALUE!</v>
      </c>
      <c r="EN655" s="1477"/>
      <c r="EO655" s="1477"/>
      <c r="EP655" s="1477"/>
      <c r="EQ655" s="1477"/>
      <c r="ER655" s="1477" t="e">
        <f t="shared" si="28"/>
        <v>#VALUE!</v>
      </c>
      <c r="ES655" s="1477"/>
      <c r="ET655" s="1477"/>
      <c r="EU655" s="1477"/>
      <c r="EV655" s="1477"/>
      <c r="EW655" s="1477" t="e">
        <f t="shared" si="29"/>
        <v>#VALUE!</v>
      </c>
      <c r="EX655" s="1477"/>
      <c r="EY655" s="1477"/>
      <c r="EZ655" s="1477"/>
      <c r="FA655" s="1477"/>
    </row>
    <row r="656" spans="1:157" ht="12.95" customHeight="1">
      <c r="A656" s="20"/>
      <c r="B656" t="s">
        <v>1485</v>
      </c>
      <c r="H656" s="1434" t="str">
        <f>G651</f>
        <v>Seller Subordinate Financing</v>
      </c>
      <c r="I656" s="1434"/>
      <c r="J656" s="1434"/>
      <c r="K656" s="1434"/>
      <c r="L656" s="1434"/>
      <c r="M656" s="1434"/>
      <c r="N656" s="1434"/>
      <c r="O656" s="1434"/>
      <c r="P656" s="1434"/>
      <c r="Q656" s="1434"/>
      <c r="R656" s="1434"/>
      <c r="T656" s="20"/>
      <c r="U656" t="s">
        <v>1485</v>
      </c>
      <c r="AA656" s="1434" t="str">
        <f>Z651</f>
        <v>GP - Deferred Developer Fee</v>
      </c>
      <c r="AB656" s="1434"/>
      <c r="AC656" s="1434"/>
      <c r="AD656" s="1434"/>
      <c r="AE656" s="1434"/>
      <c r="AF656" s="1434"/>
      <c r="AG656" s="1434"/>
      <c r="AH656" s="1434"/>
      <c r="AI656" s="1434"/>
      <c r="AJ656" s="1434"/>
      <c r="AK656" s="1434"/>
      <c r="AZ656" s="3"/>
      <c r="BA656" s="3"/>
      <c r="BB656" s="3"/>
      <c r="BC656" s="3"/>
      <c r="BD656" s="3"/>
      <c r="BE656" s="3"/>
      <c r="BF656" s="3"/>
      <c r="BG656" s="3"/>
      <c r="BH656" s="3"/>
      <c r="BI656" s="3"/>
      <c r="BJ656" s="3"/>
      <c r="BK656" s="3"/>
      <c r="BL656" s="3"/>
      <c r="BM656" s="3"/>
      <c r="BR656" s="785">
        <f>BN655*1</f>
        <v>0</v>
      </c>
      <c r="BS656" s="3"/>
      <c r="BT656" s="3"/>
      <c r="BU656" s="3"/>
      <c r="BV656" s="3"/>
      <c r="BW656" s="785">
        <f>BS655*1</f>
        <v>0</v>
      </c>
      <c r="BX656" s="3"/>
      <c r="BY656" s="3"/>
      <c r="BZ656" s="3"/>
      <c r="CA656" s="3"/>
      <c r="CB656" s="785">
        <f>BX655*2</f>
        <v>0</v>
      </c>
      <c r="CC656" s="3"/>
      <c r="CD656" s="3"/>
      <c r="CE656" s="3"/>
      <c r="CF656" s="3"/>
      <c r="CG656" s="785">
        <f>CC655*3</f>
        <v>0</v>
      </c>
      <c r="CH656" s="3"/>
      <c r="CI656" s="3"/>
      <c r="CJ656" s="3"/>
      <c r="CK656" s="3"/>
      <c r="CL656" s="785">
        <f>CH655*4</f>
        <v>0</v>
      </c>
      <c r="CM656" s="3"/>
      <c r="CN656" s="3"/>
      <c r="CO656" s="3"/>
      <c r="CP656" s="3"/>
      <c r="CQ656" s="78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7" t="e">
        <f t="shared" si="30"/>
        <v>#VALUE!</v>
      </c>
      <c r="DY656" s="1477"/>
      <c r="DZ656" s="1477"/>
      <c r="EA656" s="1477"/>
      <c r="EB656" s="1477"/>
      <c r="EC656" s="1477" t="e">
        <f t="shared" si="25"/>
        <v>#VALUE!</v>
      </c>
      <c r="ED656" s="1477"/>
      <c r="EE656" s="1477"/>
      <c r="EF656" s="1477"/>
      <c r="EG656" s="1477"/>
      <c r="EH656" s="1477" t="e">
        <f t="shared" si="26"/>
        <v>#VALUE!</v>
      </c>
      <c r="EI656" s="1477"/>
      <c r="EJ656" s="1477"/>
      <c r="EK656" s="1477"/>
      <c r="EL656" s="1477"/>
      <c r="EM656" s="1477" t="e">
        <f t="shared" si="27"/>
        <v>#VALUE!</v>
      </c>
      <c r="EN656" s="1477"/>
      <c r="EO656" s="1477"/>
      <c r="EP656" s="1477"/>
      <c r="EQ656" s="1477"/>
      <c r="ER656" s="1477" t="e">
        <f t="shared" si="28"/>
        <v>#VALUE!</v>
      </c>
      <c r="ES656" s="1477"/>
      <c r="ET656" s="1477"/>
      <c r="EU656" s="1477"/>
      <c r="EV656" s="1477"/>
      <c r="EW656" s="1477" t="e">
        <f t="shared" si="29"/>
        <v>#VALUE!</v>
      </c>
      <c r="EX656" s="1477"/>
      <c r="EY656" s="1477"/>
      <c r="EZ656" s="1477"/>
      <c r="FA656" s="1477"/>
    </row>
    <row r="657" spans="1:157" ht="12.95" customHeight="1">
      <c r="A657" s="20"/>
      <c r="B657" t="s">
        <v>1489</v>
      </c>
      <c r="N657" s="1402" t="s">
        <v>891</v>
      </c>
      <c r="O657" s="1402"/>
      <c r="T657" s="20"/>
      <c r="U657" t="s">
        <v>1489</v>
      </c>
      <c r="AG657" s="1402" t="s">
        <v>891</v>
      </c>
      <c r="AH657" s="1402"/>
      <c r="AZ657" s="3"/>
      <c r="BA657" s="3"/>
      <c r="BB657" s="3"/>
      <c r="BC657" s="3"/>
      <c r="BD657" s="3"/>
      <c r="BE657" s="3"/>
      <c r="BF657" s="3"/>
      <c r="BG657" s="3"/>
      <c r="BH657" s="3"/>
      <c r="BI657" s="3"/>
      <c r="BJ657" s="3"/>
      <c r="BK657" s="3"/>
      <c r="BL657" s="3"/>
      <c r="BM657" s="3"/>
      <c r="CR657" s="3"/>
      <c r="CS657" s="785">
        <f>BN655+BS655+BX655+CC655+CH655+CM655</f>
        <v>0</v>
      </c>
      <c r="CT657" s="50" t="s">
        <v>1524</v>
      </c>
      <c r="CU657" s="3"/>
      <c r="CV657" s="3"/>
      <c r="CW657" s="3"/>
      <c r="CX657" s="3"/>
      <c r="CY657" s="3"/>
      <c r="CZ657" s="3"/>
      <c r="DA657" s="3"/>
      <c r="DB657" s="3"/>
      <c r="DC657" s="3"/>
      <c r="DD657" s="3"/>
      <c r="DE657" s="3"/>
      <c r="DF657" s="3"/>
      <c r="DQ657" s="49" t="s">
        <v>1525</v>
      </c>
      <c r="DR657" s="1477">
        <f>SUM(CS655:DV655)</f>
        <v>0</v>
      </c>
      <c r="DS657" s="1477"/>
      <c r="DT657" s="1477"/>
      <c r="DU657" s="1477"/>
      <c r="DV657" s="1477"/>
      <c r="DX657" s="1477" t="e">
        <f t="shared" si="30"/>
        <v>#VALUE!</v>
      </c>
      <c r="DY657" s="1477"/>
      <c r="DZ657" s="1477"/>
      <c r="EA657" s="1477"/>
      <c r="EB657" s="1477"/>
      <c r="EC657" s="1477" t="e">
        <f t="shared" si="25"/>
        <v>#VALUE!</v>
      </c>
      <c r="ED657" s="1477"/>
      <c r="EE657" s="1477"/>
      <c r="EF657" s="1477"/>
      <c r="EG657" s="1477"/>
      <c r="EH657" s="1477" t="e">
        <f t="shared" si="26"/>
        <v>#VALUE!</v>
      </c>
      <c r="EI657" s="1477"/>
      <c r="EJ657" s="1477"/>
      <c r="EK657" s="1477"/>
      <c r="EL657" s="1477"/>
      <c r="EM657" s="1477" t="e">
        <f t="shared" si="27"/>
        <v>#VALUE!</v>
      </c>
      <c r="EN657" s="1477"/>
      <c r="EO657" s="1477"/>
      <c r="EP657" s="1477"/>
      <c r="EQ657" s="1477"/>
      <c r="ER657" s="1477" t="e">
        <f t="shared" si="28"/>
        <v>#VALUE!</v>
      </c>
      <c r="ES657" s="1477"/>
      <c r="ET657" s="1477"/>
      <c r="EU657" s="1477"/>
      <c r="EV657" s="1477"/>
      <c r="EW657" s="1477" t="e">
        <f t="shared" si="29"/>
        <v>#VALUE!</v>
      </c>
      <c r="EX657" s="1477"/>
      <c r="EY657" s="1477"/>
      <c r="EZ657" s="1477"/>
      <c r="FA657" s="1477"/>
    </row>
    <row r="658" spans="1:157" ht="12.95" customHeight="1">
      <c r="A658" s="20"/>
      <c r="T658" s="20"/>
      <c r="AZ658" s="3"/>
      <c r="BA658" s="3"/>
      <c r="BB658" s="3"/>
      <c r="BC658" s="3"/>
      <c r="BD658" s="3"/>
      <c r="BE658" s="3"/>
      <c r="BF658" s="3"/>
      <c r="BG658" s="3"/>
      <c r="BH658" s="3"/>
      <c r="BI658" s="3"/>
      <c r="BJ658" s="3"/>
      <c r="BK658" s="3"/>
      <c r="BL658" s="3"/>
      <c r="BM658" s="3"/>
      <c r="CR658" s="3"/>
      <c r="CS658" s="785">
        <f>BR656+BW656+CB656+CG656+CL656+CQ656</f>
        <v>0</v>
      </c>
      <c r="CT658" s="50" t="s">
        <v>1526</v>
      </c>
      <c r="CU658" s="3"/>
      <c r="CV658" s="3"/>
      <c r="CW658" s="3"/>
      <c r="CX658" s="3"/>
      <c r="CY658" s="3"/>
      <c r="CZ658" s="3"/>
      <c r="DA658" s="3"/>
      <c r="DB658" s="3"/>
      <c r="DC658" s="3"/>
      <c r="DD658" s="3"/>
      <c r="DE658" s="3"/>
      <c r="DF658" s="3"/>
      <c r="DX658" s="1477" t="e">
        <f t="shared" ref="DX658:DX667" si="43">DX620*(BN620/$BN$632)</f>
        <v>#VALUE!</v>
      </c>
      <c r="DY658" s="1477"/>
      <c r="DZ658" s="1477"/>
      <c r="EA658" s="1477"/>
      <c r="EB658" s="1477"/>
      <c r="EC658" s="1477" t="e">
        <f t="shared" ref="EC658:EC667" si="44">EC620*(BS620/$BS$632)</f>
        <v>#VALUE!</v>
      </c>
      <c r="ED658" s="1477"/>
      <c r="EE658" s="1477"/>
      <c r="EF658" s="1477"/>
      <c r="EG658" s="1477"/>
      <c r="EH658" s="1477" t="e">
        <f t="shared" ref="EH658:EH667" si="45">EH620*(BX620/$BX$632)</f>
        <v>#VALUE!</v>
      </c>
      <c r="EI658" s="1477"/>
      <c r="EJ658" s="1477"/>
      <c r="EK658" s="1477"/>
      <c r="EL658" s="1477"/>
      <c r="EM658" s="1477" t="e">
        <f t="shared" ref="EM658:EM667" si="46">EM620*(CC620/$CC$632)</f>
        <v>#VALUE!</v>
      </c>
      <c r="EN658" s="1477"/>
      <c r="EO658" s="1477"/>
      <c r="EP658" s="1477"/>
      <c r="EQ658" s="1477"/>
      <c r="ER658" s="1477" t="e">
        <f t="shared" ref="ER658:ER667" si="47">ER620*(CH620/$CH$632)</f>
        <v>#VALUE!</v>
      </c>
      <c r="ES658" s="1477"/>
      <c r="ET658" s="1477"/>
      <c r="EU658" s="1477"/>
      <c r="EV658" s="1477"/>
      <c r="EW658" s="1477" t="e">
        <f t="shared" ref="EW658:EW667" si="48">EW620*(CM620/$CM$632)</f>
        <v>#VALUE!</v>
      </c>
      <c r="EX658" s="1477"/>
      <c r="EY658" s="1477"/>
      <c r="EZ658" s="1477"/>
      <c r="FA658" s="1477"/>
    </row>
    <row r="659" spans="1:157" ht="12.95" customHeight="1">
      <c r="A659" s="48" t="s">
        <v>85</v>
      </c>
      <c r="B659" t="s">
        <v>1479</v>
      </c>
      <c r="G659" s="1401">
        <f>C631</f>
        <v>0</v>
      </c>
      <c r="H659" s="1401"/>
      <c r="I659" s="1401"/>
      <c r="J659" s="1401"/>
      <c r="K659" s="1401"/>
      <c r="L659" s="1401"/>
      <c r="M659" s="1401"/>
      <c r="N659" s="1401"/>
      <c r="O659" s="1401"/>
      <c r="P659" s="1401"/>
      <c r="Q659" s="1401"/>
      <c r="R659" s="1401"/>
      <c r="T659" s="48" t="s">
        <v>1468</v>
      </c>
      <c r="U659" t="s">
        <v>1479</v>
      </c>
      <c r="Z659" s="1401">
        <f>C632</f>
        <v>0</v>
      </c>
      <c r="AA659" s="1401"/>
      <c r="AB659" s="1401"/>
      <c r="AC659" s="1401"/>
      <c r="AD659" s="1401"/>
      <c r="AE659" s="1401"/>
      <c r="AF659" s="1401"/>
      <c r="AG659" s="1401"/>
      <c r="AH659" s="1401"/>
      <c r="AI659" s="1401"/>
      <c r="AJ659" s="1401"/>
      <c r="AK659" s="1401"/>
      <c r="AZ659" s="3"/>
      <c r="BA659" s="3"/>
      <c r="BB659" s="3"/>
      <c r="BC659" s="3"/>
      <c r="BD659" s="3"/>
      <c r="BE659" s="3"/>
      <c r="BF659" s="3"/>
      <c r="BG659" s="3"/>
      <c r="BH659" s="3"/>
      <c r="BI659" s="3"/>
      <c r="BJ659" s="3"/>
      <c r="BK659" s="3"/>
      <c r="BL659" s="3"/>
      <c r="BM659" s="3"/>
      <c r="BN659" s="3" t="s">
        <v>1527</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7" t="e">
        <f t="shared" si="43"/>
        <v>#VALUE!</v>
      </c>
      <c r="DY659" s="1477"/>
      <c r="DZ659" s="1477"/>
      <c r="EA659" s="1477"/>
      <c r="EB659" s="1477"/>
      <c r="EC659" s="1477" t="e">
        <f t="shared" si="44"/>
        <v>#VALUE!</v>
      </c>
      <c r="ED659" s="1477"/>
      <c r="EE659" s="1477"/>
      <c r="EF659" s="1477"/>
      <c r="EG659" s="1477"/>
      <c r="EH659" s="1477" t="e">
        <f t="shared" si="45"/>
        <v>#VALUE!</v>
      </c>
      <c r="EI659" s="1477"/>
      <c r="EJ659" s="1477"/>
      <c r="EK659" s="1477"/>
      <c r="EL659" s="1477"/>
      <c r="EM659" s="1477" t="e">
        <f t="shared" si="46"/>
        <v>#VALUE!</v>
      </c>
      <c r="EN659" s="1477"/>
      <c r="EO659" s="1477"/>
      <c r="EP659" s="1477"/>
      <c r="EQ659" s="1477"/>
      <c r="ER659" s="1477" t="e">
        <f t="shared" si="47"/>
        <v>#VALUE!</v>
      </c>
      <c r="ES659" s="1477"/>
      <c r="ET659" s="1477"/>
      <c r="EU659" s="1477"/>
      <c r="EV659" s="1477"/>
      <c r="EW659" s="1477" t="e">
        <f t="shared" si="48"/>
        <v>#VALUE!</v>
      </c>
      <c r="EX659" s="1477"/>
      <c r="EY659" s="1477"/>
      <c r="EZ659" s="1477"/>
      <c r="FA659" s="1477"/>
    </row>
    <row r="660" spans="1:157" ht="12.95" customHeight="1">
      <c r="A660" s="20"/>
      <c r="B660" t="s">
        <v>1104</v>
      </c>
      <c r="G660" s="1434"/>
      <c r="H660" s="1434"/>
      <c r="I660" s="1434"/>
      <c r="J660" s="1434"/>
      <c r="K660" s="1434"/>
      <c r="L660" s="1434"/>
      <c r="M660" s="1434"/>
      <c r="N660" s="1434"/>
      <c r="O660" s="1434"/>
      <c r="P660" s="1434"/>
      <c r="Q660" s="1434"/>
      <c r="R660" s="1434"/>
      <c r="T660" s="20"/>
      <c r="U660" t="s">
        <v>1104</v>
      </c>
      <c r="Z660" s="1434"/>
      <c r="AA660" s="1434"/>
      <c r="AB660" s="1434"/>
      <c r="AC660" s="1434"/>
      <c r="AD660" s="1434"/>
      <c r="AE660" s="1434"/>
      <c r="AF660" s="1434"/>
      <c r="AG660" s="1434"/>
      <c r="AH660" s="1434"/>
      <c r="AI660" s="1434"/>
      <c r="AJ660" s="1434"/>
      <c r="AK660" s="1434"/>
      <c r="AZ660" s="3"/>
      <c r="BA660" s="3"/>
      <c r="BB660" s="3"/>
      <c r="BC660" s="3"/>
      <c r="BD660" s="3"/>
      <c r="BE660" s="3"/>
      <c r="BF660" s="3"/>
      <c r="BG660" s="3"/>
      <c r="BH660" s="3"/>
      <c r="BI660" s="3"/>
      <c r="BJ660" s="3"/>
      <c r="BK660" s="3"/>
      <c r="BL660" s="3"/>
      <c r="BM660" s="3"/>
      <c r="BN660" s="1491">
        <f>BN632+BN641+BN655</f>
        <v>99</v>
      </c>
      <c r="BO660" s="1492"/>
      <c r="BP660" s="1492"/>
      <c r="BQ660" s="1492"/>
      <c r="BR660" s="1493"/>
      <c r="BS660" s="1491">
        <f>BS632+BS641+BS655</f>
        <v>138</v>
      </c>
      <c r="BT660" s="1492"/>
      <c r="BU660" s="1492"/>
      <c r="BV660" s="1492"/>
      <c r="BW660" s="1493"/>
      <c r="BX660" s="1491">
        <f>BX632+BX641+BX655</f>
        <v>0</v>
      </c>
      <c r="BY660" s="1492"/>
      <c r="BZ660" s="1492"/>
      <c r="CA660" s="1492"/>
      <c r="CB660" s="1493"/>
      <c r="CC660" s="1491">
        <f>CC632+CC641+CC655</f>
        <v>0</v>
      </c>
      <c r="CD660" s="1492"/>
      <c r="CE660" s="1492"/>
      <c r="CF660" s="1492"/>
      <c r="CG660" s="1493"/>
      <c r="CH660" s="1491">
        <f>CH632+CH641+CH655</f>
        <v>0</v>
      </c>
      <c r="CI660" s="1492"/>
      <c r="CJ660" s="1492"/>
      <c r="CK660" s="1492"/>
      <c r="CL660" s="1493"/>
      <c r="CM660" s="1491">
        <f>CM655+CM641+CM632</f>
        <v>0</v>
      </c>
      <c r="CN660" s="1492"/>
      <c r="CO660" s="1492"/>
      <c r="CP660" s="1492"/>
      <c r="CQ660" s="1493"/>
      <c r="CR660" s="3"/>
      <c r="CS660" s="785">
        <f>CS634+CS658</f>
        <v>235</v>
      </c>
      <c r="CT660" s="50" t="s">
        <v>1528</v>
      </c>
      <c r="CU660" s="3"/>
      <c r="CV660" s="3"/>
      <c r="CW660" s="3"/>
      <c r="CX660" s="3"/>
      <c r="CY660" s="3"/>
      <c r="CZ660" s="3"/>
      <c r="DA660" s="3"/>
      <c r="DB660" s="3"/>
      <c r="DC660" s="3"/>
      <c r="DD660" s="3"/>
      <c r="DE660" s="3"/>
      <c r="DF660" s="3"/>
      <c r="DX660" s="1477" t="e">
        <f t="shared" si="43"/>
        <v>#VALUE!</v>
      </c>
      <c r="DY660" s="1477"/>
      <c r="DZ660" s="1477"/>
      <c r="EA660" s="1477"/>
      <c r="EB660" s="1477"/>
      <c r="EC660" s="1477" t="e">
        <f t="shared" si="44"/>
        <v>#VALUE!</v>
      </c>
      <c r="ED660" s="1477"/>
      <c r="EE660" s="1477"/>
      <c r="EF660" s="1477"/>
      <c r="EG660" s="1477"/>
      <c r="EH660" s="1477" t="e">
        <f t="shared" si="45"/>
        <v>#VALUE!</v>
      </c>
      <c r="EI660" s="1477"/>
      <c r="EJ660" s="1477"/>
      <c r="EK660" s="1477"/>
      <c r="EL660" s="1477"/>
      <c r="EM660" s="1477" t="e">
        <f t="shared" si="46"/>
        <v>#VALUE!</v>
      </c>
      <c r="EN660" s="1477"/>
      <c r="EO660" s="1477"/>
      <c r="EP660" s="1477"/>
      <c r="EQ660" s="1477"/>
      <c r="ER660" s="1477" t="e">
        <f t="shared" si="47"/>
        <v>#VALUE!</v>
      </c>
      <c r="ES660" s="1477"/>
      <c r="ET660" s="1477"/>
      <c r="EU660" s="1477"/>
      <c r="EV660" s="1477"/>
      <c r="EW660" s="1477" t="e">
        <f t="shared" si="48"/>
        <v>#VALUE!</v>
      </c>
      <c r="EX660" s="1477"/>
      <c r="EY660" s="1477"/>
      <c r="EZ660" s="1477"/>
      <c r="FA660" s="1477"/>
    </row>
    <row r="661" spans="1:157" ht="12.95" customHeight="1">
      <c r="A661" s="20"/>
      <c r="B661" t="s">
        <v>974</v>
      </c>
      <c r="G661" s="1434"/>
      <c r="H661" s="1434"/>
      <c r="I661" s="1434"/>
      <c r="J661" s="1434"/>
      <c r="K661" s="1434"/>
      <c r="L661" s="1434"/>
      <c r="M661" s="1434"/>
      <c r="N661" s="1434"/>
      <c r="O661" s="1434"/>
      <c r="P661" s="1434"/>
      <c r="Q661" s="1434"/>
      <c r="R661" s="1434"/>
      <c r="T661" s="20"/>
      <c r="U661" t="s">
        <v>974</v>
      </c>
      <c r="Z661" s="1450"/>
      <c r="AA661" s="1450"/>
      <c r="AB661" s="1450"/>
      <c r="AC661" s="1450"/>
      <c r="AD661" s="1450"/>
      <c r="AE661" s="1450"/>
      <c r="AF661" s="1450"/>
      <c r="AG661" s="1450"/>
      <c r="AH661" s="1450"/>
      <c r="AI661" s="1450"/>
      <c r="AJ661" s="1450"/>
      <c r="AK661" s="1450"/>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7" t="e">
        <f t="shared" si="43"/>
        <v>#VALUE!</v>
      </c>
      <c r="DY661" s="1477"/>
      <c r="DZ661" s="1477"/>
      <c r="EA661" s="1477"/>
      <c r="EB661" s="1477"/>
      <c r="EC661" s="1477" t="e">
        <f t="shared" si="44"/>
        <v>#VALUE!</v>
      </c>
      <c r="ED661" s="1477"/>
      <c r="EE661" s="1477"/>
      <c r="EF661" s="1477"/>
      <c r="EG661" s="1477"/>
      <c r="EH661" s="1477" t="e">
        <f t="shared" si="45"/>
        <v>#VALUE!</v>
      </c>
      <c r="EI661" s="1477"/>
      <c r="EJ661" s="1477"/>
      <c r="EK661" s="1477"/>
      <c r="EL661" s="1477"/>
      <c r="EM661" s="1477" t="e">
        <f t="shared" si="46"/>
        <v>#VALUE!</v>
      </c>
      <c r="EN661" s="1477"/>
      <c r="EO661" s="1477"/>
      <c r="EP661" s="1477"/>
      <c r="EQ661" s="1477"/>
      <c r="ER661" s="1477" t="e">
        <f t="shared" si="47"/>
        <v>#VALUE!</v>
      </c>
      <c r="ES661" s="1477"/>
      <c r="ET661" s="1477"/>
      <c r="EU661" s="1477"/>
      <c r="EV661" s="1477"/>
      <c r="EW661" s="1477" t="e">
        <f t="shared" si="48"/>
        <v>#VALUE!</v>
      </c>
      <c r="EX661" s="1477"/>
      <c r="EY661" s="1477"/>
      <c r="EZ661" s="1477"/>
      <c r="FA661" s="1477"/>
    </row>
    <row r="662" spans="1:157" ht="12.95" customHeight="1">
      <c r="A662" s="20"/>
      <c r="B662" t="s">
        <v>1482</v>
      </c>
      <c r="G662" s="1434"/>
      <c r="H662" s="1434"/>
      <c r="I662" s="1434"/>
      <c r="J662" s="1434"/>
      <c r="K662" s="1434"/>
      <c r="L662" s="1434"/>
      <c r="M662" s="1434"/>
      <c r="N662" s="1434"/>
      <c r="O662" s="1434"/>
      <c r="P662" s="1434"/>
      <c r="Q662" s="1434"/>
      <c r="R662" s="1434"/>
      <c r="T662" s="20"/>
      <c r="U662" t="s">
        <v>1482</v>
      </c>
      <c r="Z662" s="1450"/>
      <c r="AA662" s="1450"/>
      <c r="AB662" s="1450"/>
      <c r="AC662" s="1450"/>
      <c r="AD662" s="1450"/>
      <c r="AE662" s="1450"/>
      <c r="AF662" s="1450"/>
      <c r="AG662" s="1450"/>
      <c r="AH662" s="1450"/>
      <c r="AI662" s="1450"/>
      <c r="AJ662" s="1450"/>
      <c r="AK662" s="145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7" t="e">
        <f t="shared" si="43"/>
        <v>#VALUE!</v>
      </c>
      <c r="DY662" s="1477"/>
      <c r="DZ662" s="1477"/>
      <c r="EA662" s="1477"/>
      <c r="EB662" s="1477"/>
      <c r="EC662" s="1477" t="e">
        <f t="shared" si="44"/>
        <v>#VALUE!</v>
      </c>
      <c r="ED662" s="1477"/>
      <c r="EE662" s="1477"/>
      <c r="EF662" s="1477"/>
      <c r="EG662" s="1477"/>
      <c r="EH662" s="1477" t="e">
        <f t="shared" si="45"/>
        <v>#VALUE!</v>
      </c>
      <c r="EI662" s="1477"/>
      <c r="EJ662" s="1477"/>
      <c r="EK662" s="1477"/>
      <c r="EL662" s="1477"/>
      <c r="EM662" s="1477" t="e">
        <f t="shared" si="46"/>
        <v>#VALUE!</v>
      </c>
      <c r="EN662" s="1477"/>
      <c r="EO662" s="1477"/>
      <c r="EP662" s="1477"/>
      <c r="EQ662" s="1477"/>
      <c r="ER662" s="1477" t="e">
        <f t="shared" si="47"/>
        <v>#VALUE!</v>
      </c>
      <c r="ES662" s="1477"/>
      <c r="ET662" s="1477"/>
      <c r="EU662" s="1477"/>
      <c r="EV662" s="1477"/>
      <c r="EW662" s="1477" t="e">
        <f t="shared" si="48"/>
        <v>#VALUE!</v>
      </c>
      <c r="EX662" s="1477"/>
      <c r="EY662" s="1477"/>
      <c r="EZ662" s="1477"/>
      <c r="FA662" s="1477"/>
    </row>
    <row r="663" spans="1:157" ht="12.95" customHeight="1">
      <c r="A663" s="20"/>
      <c r="B663" t="s">
        <v>878</v>
      </c>
      <c r="G663" s="1403"/>
      <c r="H663" s="1403"/>
      <c r="I663" s="1403"/>
      <c r="J663" s="1403"/>
      <c r="K663" s="1403"/>
      <c r="L663" s="1403"/>
      <c r="O663" s="949" t="s">
        <v>1112</v>
      </c>
      <c r="P663" s="1368"/>
      <c r="Q663" s="1368"/>
      <c r="R663" s="1368"/>
      <c r="T663" s="20"/>
      <c r="U663" t="s">
        <v>878</v>
      </c>
      <c r="Z663" s="1403"/>
      <c r="AA663" s="1403"/>
      <c r="AB663" s="1403"/>
      <c r="AC663" s="1403"/>
      <c r="AD663" s="1403"/>
      <c r="AE663" s="1403"/>
      <c r="AH663" s="949" t="s">
        <v>1112</v>
      </c>
      <c r="AI663" s="1368"/>
      <c r="AJ663" s="1368"/>
      <c r="AK663" s="136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7" t="e">
        <f t="shared" si="43"/>
        <v>#VALUE!</v>
      </c>
      <c r="DY663" s="1477"/>
      <c r="DZ663" s="1477"/>
      <c r="EA663" s="1477"/>
      <c r="EB663" s="1477"/>
      <c r="EC663" s="1477" t="e">
        <f t="shared" si="44"/>
        <v>#VALUE!</v>
      </c>
      <c r="ED663" s="1477"/>
      <c r="EE663" s="1477"/>
      <c r="EF663" s="1477"/>
      <c r="EG663" s="1477"/>
      <c r="EH663" s="1477" t="e">
        <f t="shared" si="45"/>
        <v>#VALUE!</v>
      </c>
      <c r="EI663" s="1477"/>
      <c r="EJ663" s="1477"/>
      <c r="EK663" s="1477"/>
      <c r="EL663" s="1477"/>
      <c r="EM663" s="1477" t="e">
        <f t="shared" si="46"/>
        <v>#VALUE!</v>
      </c>
      <c r="EN663" s="1477"/>
      <c r="EO663" s="1477"/>
      <c r="EP663" s="1477"/>
      <c r="EQ663" s="1477"/>
      <c r="ER663" s="1477" t="e">
        <f t="shared" si="47"/>
        <v>#VALUE!</v>
      </c>
      <c r="ES663" s="1477"/>
      <c r="ET663" s="1477"/>
      <c r="EU663" s="1477"/>
      <c r="EV663" s="1477"/>
      <c r="EW663" s="1477" t="e">
        <f t="shared" si="48"/>
        <v>#VALUE!</v>
      </c>
      <c r="EX663" s="1477"/>
      <c r="EY663" s="1477"/>
      <c r="EZ663" s="1477"/>
      <c r="FA663" s="1477"/>
    </row>
    <row r="664" spans="1:157" ht="12.95" customHeight="1">
      <c r="A664" s="20"/>
      <c r="B664" t="s">
        <v>1485</v>
      </c>
      <c r="H664" s="1434"/>
      <c r="I664" s="1434"/>
      <c r="J664" s="1434"/>
      <c r="K664" s="1434"/>
      <c r="L664" s="1434"/>
      <c r="M664" s="1434"/>
      <c r="N664" s="1434"/>
      <c r="O664" s="1434"/>
      <c r="P664" s="1434"/>
      <c r="Q664" s="1434"/>
      <c r="R664" s="1434"/>
      <c r="T664" s="20"/>
      <c r="U664" t="s">
        <v>1485</v>
      </c>
      <c r="AA664" s="1434"/>
      <c r="AB664" s="1434"/>
      <c r="AC664" s="1434"/>
      <c r="AD664" s="1434"/>
      <c r="AE664" s="1434"/>
      <c r="AF664" s="1434"/>
      <c r="AG664" s="1434"/>
      <c r="AH664" s="1434"/>
      <c r="AI664" s="1434"/>
      <c r="AJ664" s="1434"/>
      <c r="AK664" s="143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7" t="e">
        <f t="shared" si="43"/>
        <v>#VALUE!</v>
      </c>
      <c r="DY664" s="1477"/>
      <c r="DZ664" s="1477"/>
      <c r="EA664" s="1477"/>
      <c r="EB664" s="1477"/>
      <c r="EC664" s="1477" t="e">
        <f t="shared" si="44"/>
        <v>#VALUE!</v>
      </c>
      <c r="ED664" s="1477"/>
      <c r="EE664" s="1477"/>
      <c r="EF664" s="1477"/>
      <c r="EG664" s="1477"/>
      <c r="EH664" s="1477" t="e">
        <f t="shared" si="45"/>
        <v>#VALUE!</v>
      </c>
      <c r="EI664" s="1477"/>
      <c r="EJ664" s="1477"/>
      <c r="EK664" s="1477"/>
      <c r="EL664" s="1477"/>
      <c r="EM664" s="1477" t="e">
        <f t="shared" si="46"/>
        <v>#VALUE!</v>
      </c>
      <c r="EN664" s="1477"/>
      <c r="EO664" s="1477"/>
      <c r="EP664" s="1477"/>
      <c r="EQ664" s="1477"/>
      <c r="ER664" s="1477" t="e">
        <f t="shared" si="47"/>
        <v>#VALUE!</v>
      </c>
      <c r="ES664" s="1477"/>
      <c r="ET664" s="1477"/>
      <c r="EU664" s="1477"/>
      <c r="EV664" s="1477"/>
      <c r="EW664" s="1477" t="e">
        <f t="shared" si="48"/>
        <v>#VALUE!</v>
      </c>
      <c r="EX664" s="1477"/>
      <c r="EY664" s="1477"/>
      <c r="EZ664" s="1477"/>
      <c r="FA664" s="1477"/>
    </row>
    <row r="665" spans="1:157" ht="12.95" customHeight="1">
      <c r="A665" s="20"/>
      <c r="B665" t="s">
        <v>1489</v>
      </c>
      <c r="N665" s="1402" t="s">
        <v>891</v>
      </c>
      <c r="O665" s="1402"/>
      <c r="T665" s="20"/>
      <c r="U665" t="s">
        <v>1489</v>
      </c>
      <c r="AG665" s="1402" t="s">
        <v>891</v>
      </c>
      <c r="AH665" s="140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7" t="e">
        <f t="shared" si="43"/>
        <v>#VALUE!</v>
      </c>
      <c r="DY665" s="1477"/>
      <c r="DZ665" s="1477"/>
      <c r="EA665" s="1477"/>
      <c r="EB665" s="1477"/>
      <c r="EC665" s="1477" t="e">
        <f t="shared" si="44"/>
        <v>#VALUE!</v>
      </c>
      <c r="ED665" s="1477"/>
      <c r="EE665" s="1477"/>
      <c r="EF665" s="1477"/>
      <c r="EG665" s="1477"/>
      <c r="EH665" s="1477" t="e">
        <f t="shared" si="45"/>
        <v>#VALUE!</v>
      </c>
      <c r="EI665" s="1477"/>
      <c r="EJ665" s="1477"/>
      <c r="EK665" s="1477"/>
      <c r="EL665" s="1477"/>
      <c r="EM665" s="1477" t="e">
        <f t="shared" si="46"/>
        <v>#VALUE!</v>
      </c>
      <c r="EN665" s="1477"/>
      <c r="EO665" s="1477"/>
      <c r="EP665" s="1477"/>
      <c r="EQ665" s="1477"/>
      <c r="ER665" s="1477" t="e">
        <f t="shared" si="47"/>
        <v>#VALUE!</v>
      </c>
      <c r="ES665" s="1477"/>
      <c r="ET665" s="1477"/>
      <c r="EU665" s="1477"/>
      <c r="EV665" s="1477"/>
      <c r="EW665" s="1477" t="e">
        <f t="shared" si="48"/>
        <v>#VALUE!</v>
      </c>
      <c r="EX665" s="1477"/>
      <c r="EY665" s="1477"/>
      <c r="EZ665" s="1477"/>
      <c r="FA665" s="1477"/>
    </row>
    <row r="666" spans="1:157" ht="12.95" customHeight="1">
      <c r="A666" s="20"/>
      <c r="T666" s="20"/>
      <c r="AZ666" s="3"/>
      <c r="BA666" s="74" t="s">
        <v>1529</v>
      </c>
      <c r="BB666" s="3"/>
      <c r="BC666" s="3"/>
      <c r="BD666" s="3"/>
      <c r="BE666" s="3"/>
      <c r="BF666" s="143"/>
      <c r="BG666" s="144" t="s">
        <v>1530</v>
      </c>
      <c r="BH666" s="143"/>
      <c r="BI666" s="143"/>
      <c r="BJ666" s="3"/>
      <c r="BK666" s="3"/>
      <c r="BL666" s="3"/>
      <c r="BM666" s="3"/>
      <c r="BN666" s="3"/>
      <c r="BO666" s="3"/>
      <c r="BT666" s="144" t="s">
        <v>1531</v>
      </c>
      <c r="BU666" s="143"/>
      <c r="BV666" s="14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7" t="e">
        <f t="shared" si="43"/>
        <v>#VALUE!</v>
      </c>
      <c r="DY666" s="1477"/>
      <c r="DZ666" s="1477"/>
      <c r="EA666" s="1477"/>
      <c r="EB666" s="1477"/>
      <c r="EC666" s="1477" t="e">
        <f t="shared" si="44"/>
        <v>#VALUE!</v>
      </c>
      <c r="ED666" s="1477"/>
      <c r="EE666" s="1477"/>
      <c r="EF666" s="1477"/>
      <c r="EG666" s="1477"/>
      <c r="EH666" s="1477" t="e">
        <f t="shared" si="45"/>
        <v>#VALUE!</v>
      </c>
      <c r="EI666" s="1477"/>
      <c r="EJ666" s="1477"/>
      <c r="EK666" s="1477"/>
      <c r="EL666" s="1477"/>
      <c r="EM666" s="1477" t="e">
        <f t="shared" si="46"/>
        <v>#VALUE!</v>
      </c>
      <c r="EN666" s="1477"/>
      <c r="EO666" s="1477"/>
      <c r="EP666" s="1477"/>
      <c r="EQ666" s="1477"/>
      <c r="ER666" s="1477" t="e">
        <f t="shared" si="47"/>
        <v>#VALUE!</v>
      </c>
      <c r="ES666" s="1477"/>
      <c r="ET666" s="1477"/>
      <c r="EU666" s="1477"/>
      <c r="EV666" s="1477"/>
      <c r="EW666" s="1477" t="e">
        <f t="shared" si="48"/>
        <v>#VALUE!</v>
      </c>
      <c r="EX666" s="1477"/>
      <c r="EY666" s="1477"/>
      <c r="EZ666" s="1477"/>
      <c r="FA666" s="1477"/>
    </row>
    <row r="667" spans="1:157" ht="12.95" customHeight="1">
      <c r="A667" s="48" t="s">
        <v>1470</v>
      </c>
      <c r="B667" t="s">
        <v>1479</v>
      </c>
      <c r="G667" s="1401">
        <f>C633</f>
        <v>0</v>
      </c>
      <c r="H667" s="1401"/>
      <c r="I667" s="1401"/>
      <c r="J667" s="1401"/>
      <c r="K667" s="1401"/>
      <c r="L667" s="1401"/>
      <c r="M667" s="1401"/>
      <c r="N667" s="1401"/>
      <c r="O667" s="1401"/>
      <c r="P667" s="1401"/>
      <c r="Q667" s="1401"/>
      <c r="R667" s="1401"/>
      <c r="T667" s="48" t="s">
        <v>1472</v>
      </c>
      <c r="U667" t="s">
        <v>1479</v>
      </c>
      <c r="Z667" s="1401">
        <f>C634</f>
        <v>0</v>
      </c>
      <c r="AA667" s="1401"/>
      <c r="AB667" s="1401"/>
      <c r="AC667" s="1401"/>
      <c r="AD667" s="1401"/>
      <c r="AE667" s="1401"/>
      <c r="AF667" s="1401"/>
      <c r="AG667" s="1401"/>
      <c r="AH667" s="1401"/>
      <c r="AI667" s="1401"/>
      <c r="AJ667" s="1401"/>
      <c r="AK667" s="1401"/>
      <c r="AZ667" s="3"/>
      <c r="BA667" s="85">
        <f t="shared" ref="BA667:BA699" si="49">IF($G718=0,"N/A",VLOOKUP($T$189,TC_Rent,(MATCH($B718,bedrooms,FALSE))))</f>
        <v>2206</v>
      </c>
      <c r="BB667" s="3"/>
      <c r="BC667" s="3"/>
      <c r="BD667" s="3"/>
      <c r="BE667" s="3"/>
      <c r="BF667" s="143"/>
      <c r="BG667" s="215" t="s">
        <v>1532</v>
      </c>
      <c r="BH667" s="219" t="s">
        <v>1533</v>
      </c>
      <c r="BI667" s="218" t="s">
        <v>1534</v>
      </c>
      <c r="BJ667" s="3"/>
      <c r="BK667" s="3"/>
      <c r="BL667" s="3"/>
      <c r="BM667" s="3"/>
      <c r="BN667" s="3"/>
      <c r="BO667" s="3"/>
      <c r="BT667" s="215" t="s">
        <v>1532</v>
      </c>
      <c r="BU667" s="219" t="s">
        <v>1533</v>
      </c>
      <c r="BV667" s="218" t="s">
        <v>1534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7" t="e">
        <f t="shared" si="43"/>
        <v>#VALUE!</v>
      </c>
      <c r="DY667" s="1477"/>
      <c r="DZ667" s="1477"/>
      <c r="EA667" s="1477"/>
      <c r="EB667" s="1477"/>
      <c r="EC667" s="1477" t="e">
        <f t="shared" si="44"/>
        <v>#VALUE!</v>
      </c>
      <c r="ED667" s="1477"/>
      <c r="EE667" s="1477"/>
      <c r="EF667" s="1477"/>
      <c r="EG667" s="1477"/>
      <c r="EH667" s="1477" t="e">
        <f t="shared" si="45"/>
        <v>#VALUE!</v>
      </c>
      <c r="EI667" s="1477"/>
      <c r="EJ667" s="1477"/>
      <c r="EK667" s="1477"/>
      <c r="EL667" s="1477"/>
      <c r="EM667" s="1477" t="e">
        <f t="shared" si="46"/>
        <v>#VALUE!</v>
      </c>
      <c r="EN667" s="1477"/>
      <c r="EO667" s="1477"/>
      <c r="EP667" s="1477"/>
      <c r="EQ667" s="1477"/>
      <c r="ER667" s="1477" t="e">
        <f t="shared" si="47"/>
        <v>#VALUE!</v>
      </c>
      <c r="ES667" s="1477"/>
      <c r="ET667" s="1477"/>
      <c r="EU667" s="1477"/>
      <c r="EV667" s="1477"/>
      <c r="EW667" s="1477" t="e">
        <f t="shared" si="48"/>
        <v>#VALUE!</v>
      </c>
      <c r="EX667" s="1477"/>
      <c r="EY667" s="1477"/>
      <c r="EZ667" s="1477"/>
      <c r="FA667" s="1477"/>
    </row>
    <row r="668" spans="1:157" ht="12.95" customHeight="1">
      <c r="A668" s="20"/>
      <c r="B668" t="s">
        <v>1104</v>
      </c>
      <c r="G668" s="1434"/>
      <c r="H668" s="1434"/>
      <c r="I668" s="1434"/>
      <c r="J668" s="1434"/>
      <c r="K668" s="1434"/>
      <c r="L668" s="1434"/>
      <c r="M668" s="1434"/>
      <c r="N668" s="1434"/>
      <c r="O668" s="1434"/>
      <c r="P668" s="1434"/>
      <c r="Q668" s="1434"/>
      <c r="R668" s="1434"/>
      <c r="T668" s="20"/>
      <c r="U668" t="s">
        <v>1104</v>
      </c>
      <c r="Z668" s="1434"/>
      <c r="AA668" s="1434"/>
      <c r="AB668" s="1434"/>
      <c r="AC668" s="1434"/>
      <c r="AD668" s="1434"/>
      <c r="AE668" s="1434"/>
      <c r="AF668" s="1434"/>
      <c r="AG668" s="1434"/>
      <c r="AH668" s="1434"/>
      <c r="AI668" s="1434"/>
      <c r="AJ668" s="1434"/>
      <c r="AK668" s="1434"/>
      <c r="AZ668" s="3"/>
      <c r="BA668" s="85">
        <f t="shared" si="49"/>
        <v>2206</v>
      </c>
      <c r="BB668" s="3"/>
      <c r="BC668" s="3"/>
      <c r="BD668" s="3"/>
      <c r="BE668" s="3"/>
      <c r="BF668" s="143"/>
      <c r="BG668" s="216">
        <f t="shared" ref="BG668:BG700" si="50">G718</f>
        <v>55</v>
      </c>
      <c r="BH668" s="220">
        <f t="shared" ref="BH668:BH702" si="51">IF($BG$703=0,0,BG668/$BG$703)</f>
        <v>0.23404255319148937</v>
      </c>
      <c r="BI668" s="221">
        <f t="shared" ref="BI668:BI691" si="52">IF(BH668=0,"",BH668*AC718)</f>
        <v>7.0212765957446813E-2</v>
      </c>
      <c r="BJ668" s="3"/>
      <c r="BK668" s="3"/>
      <c r="BL668" s="3"/>
      <c r="BM668" s="3"/>
      <c r="BN668" s="3"/>
      <c r="BO668" s="3"/>
      <c r="BT668" s="216">
        <f t="shared" ref="BT668:BT700" si="53">G718</f>
        <v>55</v>
      </c>
      <c r="BU668" s="220">
        <f t="shared" ref="BU668:BU702" si="54">IF($BT$703=0,0,BT668/$BT$703)</f>
        <v>0.23404255319148937</v>
      </c>
      <c r="BV668" s="221">
        <f t="shared" ref="BV668:BV700" si="55">IF(BU668=0,"",BU668*AH718)</f>
        <v>7.0212765957446813E-2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7" t="e">
        <f>DX630*(BN630/$BN$632)</f>
        <v>#VALUE!</v>
      </c>
      <c r="DY668" s="1477"/>
      <c r="DZ668" s="1477"/>
      <c r="EA668" s="1477"/>
      <c r="EB668" s="1477"/>
      <c r="EC668" s="1477" t="e">
        <f>EC630*(BS630/$BS$632)</f>
        <v>#VALUE!</v>
      </c>
      <c r="ED668" s="1477"/>
      <c r="EE668" s="1477"/>
      <c r="EF668" s="1477"/>
      <c r="EG668" s="1477"/>
      <c r="EH668" s="1477" t="e">
        <f>EH630*(BX630/$BX$632)</f>
        <v>#VALUE!</v>
      </c>
      <c r="EI668" s="1477"/>
      <c r="EJ668" s="1477"/>
      <c r="EK668" s="1477"/>
      <c r="EL668" s="1477"/>
      <c r="EM668" s="1477" t="e">
        <f>EM630*(CC630/$CC$632)</f>
        <v>#VALUE!</v>
      </c>
      <c r="EN668" s="1477"/>
      <c r="EO668" s="1477"/>
      <c r="EP668" s="1477"/>
      <c r="EQ668" s="1477"/>
      <c r="ER668" s="1477" t="e">
        <f>ER630*(CH630/$CH$632)</f>
        <v>#VALUE!</v>
      </c>
      <c r="ES668" s="1477"/>
      <c r="ET668" s="1477"/>
      <c r="EU668" s="1477"/>
      <c r="EV668" s="1477"/>
      <c r="EW668" s="1477" t="e">
        <f>EW630*(CM630/$CM$632)</f>
        <v>#VALUE!</v>
      </c>
      <c r="EX668" s="1477"/>
      <c r="EY668" s="1477"/>
      <c r="EZ668" s="1477"/>
      <c r="FA668" s="1477"/>
    </row>
    <row r="669" spans="1:157" ht="12.95" customHeight="1">
      <c r="A669" s="20"/>
      <c r="B669" t="s">
        <v>974</v>
      </c>
      <c r="G669" s="1434"/>
      <c r="H669" s="1434"/>
      <c r="I669" s="1434"/>
      <c r="J669" s="1434"/>
      <c r="K669" s="1434"/>
      <c r="L669" s="1434"/>
      <c r="M669" s="1434"/>
      <c r="N669" s="1434"/>
      <c r="O669" s="1434"/>
      <c r="P669" s="1434"/>
      <c r="Q669" s="1434"/>
      <c r="R669" s="1434"/>
      <c r="T669" s="20"/>
      <c r="U669" t="s">
        <v>974</v>
      </c>
      <c r="Z669" s="1450"/>
      <c r="AA669" s="1450"/>
      <c r="AB669" s="1450"/>
      <c r="AC669" s="1450"/>
      <c r="AD669" s="1450"/>
      <c r="AE669" s="1450"/>
      <c r="AF669" s="1450"/>
      <c r="AG669" s="1450"/>
      <c r="AH669" s="1450"/>
      <c r="AI669" s="1450"/>
      <c r="AJ669" s="1450"/>
      <c r="AK669" s="1450"/>
      <c r="AZ669" s="3"/>
      <c r="BA669" s="85">
        <f t="shared" si="49"/>
        <v>2206</v>
      </c>
      <c r="BB669" s="3"/>
      <c r="BC669" s="3"/>
      <c r="BD669" s="3"/>
      <c r="BE669" s="3"/>
      <c r="BF669" s="143"/>
      <c r="BG669" s="217">
        <f t="shared" si="50"/>
        <v>19</v>
      </c>
      <c r="BH669" s="220">
        <f t="shared" si="51"/>
        <v>8.085106382978724E-2</v>
      </c>
      <c r="BI669" s="221">
        <f t="shared" si="52"/>
        <v>4.042553191489362E-2</v>
      </c>
      <c r="BJ669" s="3"/>
      <c r="BK669" s="3"/>
      <c r="BL669" s="3"/>
      <c r="BM669" s="3"/>
      <c r="BN669" s="3"/>
      <c r="BO669" s="3"/>
      <c r="BT669" s="217">
        <f t="shared" si="53"/>
        <v>19</v>
      </c>
      <c r="BU669" s="220">
        <f t="shared" si="54"/>
        <v>8.085106382978724E-2</v>
      </c>
      <c r="BV669" s="221">
        <f t="shared" si="55"/>
        <v>4.042553191489362E-2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7" t="e">
        <f>DX631*(BN631/$BN$632)</f>
        <v>#VALUE!</v>
      </c>
      <c r="DY669" s="1477"/>
      <c r="DZ669" s="1477"/>
      <c r="EA669" s="1477"/>
      <c r="EB669" s="1477"/>
      <c r="EC669" s="1477" t="e">
        <f>EC631*(BS631/$BS$632)</f>
        <v>#VALUE!</v>
      </c>
      <c r="ED669" s="1477"/>
      <c r="EE669" s="1477"/>
      <c r="EF669" s="1477"/>
      <c r="EG669" s="1477"/>
      <c r="EH669" s="1477" t="e">
        <f>EH631*(BX631/$BX$632)</f>
        <v>#VALUE!</v>
      </c>
      <c r="EI669" s="1477"/>
      <c r="EJ669" s="1477"/>
      <c r="EK669" s="1477"/>
      <c r="EL669" s="1477"/>
      <c r="EM669" s="1477" t="e">
        <f>EM631*(CC631/$CC$632)</f>
        <v>#VALUE!</v>
      </c>
      <c r="EN669" s="1477"/>
      <c r="EO669" s="1477"/>
      <c r="EP669" s="1477"/>
      <c r="EQ669" s="1477"/>
      <c r="ER669" s="1477" t="e">
        <f>ER631*(CH631/$CH$632)</f>
        <v>#VALUE!</v>
      </c>
      <c r="ES669" s="1477"/>
      <c r="ET669" s="1477"/>
      <c r="EU669" s="1477"/>
      <c r="EV669" s="1477"/>
      <c r="EW669" s="1477" t="e">
        <f>EW631*(CM631/$CM$632)</f>
        <v>#VALUE!</v>
      </c>
      <c r="EX669" s="1477"/>
      <c r="EY669" s="1477"/>
      <c r="EZ669" s="1477"/>
      <c r="FA669" s="1477"/>
    </row>
    <row r="670" spans="1:157" ht="12.95" customHeight="1">
      <c r="A670" s="20"/>
      <c r="B670" t="s">
        <v>1482</v>
      </c>
      <c r="G670" s="1434"/>
      <c r="H670" s="1434"/>
      <c r="I670" s="1434"/>
      <c r="J670" s="1434"/>
      <c r="K670" s="1434"/>
      <c r="L670" s="1434"/>
      <c r="M670" s="1434"/>
      <c r="N670" s="1434"/>
      <c r="O670" s="1434"/>
      <c r="P670" s="1434"/>
      <c r="Q670" s="1434"/>
      <c r="R670" s="1434"/>
      <c r="T670" s="20"/>
      <c r="U670" t="s">
        <v>1482</v>
      </c>
      <c r="Z670" s="1450"/>
      <c r="AA670" s="1450"/>
      <c r="AB670" s="1450"/>
      <c r="AC670" s="1450"/>
      <c r="AD670" s="1450"/>
      <c r="AE670" s="1450"/>
      <c r="AF670" s="1450"/>
      <c r="AG670" s="1450"/>
      <c r="AH670" s="1450"/>
      <c r="AI670" s="1450"/>
      <c r="AJ670" s="1450"/>
      <c r="AK670" s="1450"/>
      <c r="AZ670" s="3"/>
      <c r="BA670" s="85">
        <f t="shared" si="49"/>
        <v>2206</v>
      </c>
      <c r="BB670" s="3"/>
      <c r="BC670" s="3"/>
      <c r="BD670" s="3"/>
      <c r="BE670" s="3"/>
      <c r="BF670" s="143"/>
      <c r="BG670" s="217">
        <f t="shared" si="50"/>
        <v>6</v>
      </c>
      <c r="BH670" s="220">
        <f t="shared" si="51"/>
        <v>2.553191489361702E-2</v>
      </c>
      <c r="BI670" s="221">
        <f t="shared" si="52"/>
        <v>1.7872340425531912E-2</v>
      </c>
      <c r="BJ670" s="3"/>
      <c r="BK670" s="3"/>
      <c r="BL670" s="3"/>
      <c r="BM670" s="3"/>
      <c r="BN670" s="3"/>
      <c r="BO670" s="3"/>
      <c r="BT670" s="217">
        <f t="shared" si="53"/>
        <v>6</v>
      </c>
      <c r="BU670" s="220">
        <f t="shared" si="54"/>
        <v>2.553191489361702E-2</v>
      </c>
      <c r="BV670" s="221">
        <f t="shared" si="55"/>
        <v>1.7872340425531912E-2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7">
        <f>SUMIF(DX635:EB669,"&gt;0")</f>
        <v>972.95510204081631</v>
      </c>
      <c r="DY670" s="1477"/>
      <c r="DZ670" s="1477"/>
      <c r="EA670" s="1477"/>
      <c r="EB670" s="1477"/>
      <c r="EC670" s="1477">
        <f>SUMIF(EC635:EG669,"&gt;0")</f>
        <v>1122.4700729927008</v>
      </c>
      <c r="ED670" s="1477"/>
      <c r="EE670" s="1477"/>
      <c r="EF670" s="1477"/>
      <c r="EG670" s="1477"/>
      <c r="EH670" s="1477">
        <f>SUMIF(EH635:EL669,"&gt;0")</f>
        <v>0</v>
      </c>
      <c r="EI670" s="1477"/>
      <c r="EJ670" s="1477"/>
      <c r="EK670" s="1477"/>
      <c r="EL670" s="1477"/>
      <c r="EM670" s="1477">
        <f>SUMIF(EM635:EQ669,"&gt;0")</f>
        <v>0</v>
      </c>
      <c r="EN670" s="1477"/>
      <c r="EO670" s="1477"/>
      <c r="EP670" s="1477"/>
      <c r="EQ670" s="1477"/>
      <c r="ER670" s="1477">
        <f>SUMIF(ER635:EV669,"&gt;0")</f>
        <v>0</v>
      </c>
      <c r="ES670" s="1477"/>
      <c r="ET670" s="1477"/>
      <c r="EU670" s="1477"/>
      <c r="EV670" s="1477"/>
      <c r="EW670" s="1477">
        <f>SUMIF(EW635:FA669,"&gt;0")</f>
        <v>0</v>
      </c>
      <c r="EX670" s="1477"/>
      <c r="EY670" s="1477"/>
      <c r="EZ670" s="1477"/>
      <c r="FA670" s="1477"/>
    </row>
    <row r="671" spans="1:157" ht="12.95" customHeight="1">
      <c r="A671" s="20"/>
      <c r="B671" t="s">
        <v>878</v>
      </c>
      <c r="G671" s="1403"/>
      <c r="H671" s="1403"/>
      <c r="I671" s="1403"/>
      <c r="J671" s="1403"/>
      <c r="K671" s="1403"/>
      <c r="L671" s="1403"/>
      <c r="O671" s="949" t="s">
        <v>1112</v>
      </c>
      <c r="P671" s="1368"/>
      <c r="Q671" s="1368"/>
      <c r="R671" s="1368"/>
      <c r="T671" s="20"/>
      <c r="U671" t="s">
        <v>878</v>
      </c>
      <c r="Z671" s="1403"/>
      <c r="AA671" s="1403"/>
      <c r="AB671" s="1403"/>
      <c r="AC671" s="1403"/>
      <c r="AD671" s="1403"/>
      <c r="AE671" s="1403"/>
      <c r="AH671" s="949" t="s">
        <v>1112</v>
      </c>
      <c r="AI671" s="1368"/>
      <c r="AJ671" s="1368"/>
      <c r="AK671" s="1368"/>
      <c r="AZ671" s="3"/>
      <c r="BA671" s="85" t="str">
        <f t="shared" si="49"/>
        <v>N/A</v>
      </c>
      <c r="BB671" s="3"/>
      <c r="BC671" s="3"/>
      <c r="BD671" s="3"/>
      <c r="BE671" s="3"/>
      <c r="BF671" s="143"/>
      <c r="BG671" s="217">
        <f t="shared" si="50"/>
        <v>18</v>
      </c>
      <c r="BH671" s="220">
        <f t="shared" si="51"/>
        <v>7.6595744680851063E-2</v>
      </c>
      <c r="BI671" s="221">
        <f t="shared" si="52"/>
        <v>6.1276595744680855E-2</v>
      </c>
      <c r="BJ671" s="3"/>
      <c r="BK671" s="3"/>
      <c r="BL671" s="3"/>
      <c r="BM671" s="3"/>
      <c r="BN671" s="3"/>
      <c r="BO671" s="3"/>
      <c r="BT671" s="217">
        <f t="shared" si="53"/>
        <v>18</v>
      </c>
      <c r="BU671" s="220">
        <f t="shared" si="54"/>
        <v>7.6595744680851063E-2</v>
      </c>
      <c r="BV671" s="221">
        <f t="shared" si="55"/>
        <v>6.1276595744680855E-2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0"/>
      <c r="B672" t="s">
        <v>1485</v>
      </c>
      <c r="H672" s="1434"/>
      <c r="I672" s="1434"/>
      <c r="J672" s="1434"/>
      <c r="K672" s="1434"/>
      <c r="L672" s="1434"/>
      <c r="M672" s="1434"/>
      <c r="N672" s="1434"/>
      <c r="O672" s="1434"/>
      <c r="P672" s="1434"/>
      <c r="Q672" s="1434"/>
      <c r="R672" s="1434"/>
      <c r="T672" s="20"/>
      <c r="U672" t="s">
        <v>1485</v>
      </c>
      <c r="AA672" s="1434"/>
      <c r="AB672" s="1434"/>
      <c r="AC672" s="1434"/>
      <c r="AD672" s="1434"/>
      <c r="AE672" s="1434"/>
      <c r="AF672" s="1434"/>
      <c r="AG672" s="1434"/>
      <c r="AH672" s="1434"/>
      <c r="AI672" s="1434"/>
      <c r="AJ672" s="1434"/>
      <c r="AK672" s="1434"/>
      <c r="AZ672" s="3"/>
      <c r="BA672" s="85">
        <f t="shared" si="49"/>
        <v>2364</v>
      </c>
      <c r="BB672" s="3"/>
      <c r="BC672" s="3"/>
      <c r="BD672" s="3"/>
      <c r="BE672" s="3"/>
      <c r="BF672" s="143"/>
      <c r="BG672" s="217">
        <f t="shared" si="50"/>
        <v>0</v>
      </c>
      <c r="BH672" s="220">
        <f t="shared" si="51"/>
        <v>0</v>
      </c>
      <c r="BI672" s="221" t="str">
        <f t="shared" si="52"/>
        <v/>
      </c>
      <c r="BJ672" s="3"/>
      <c r="BK672" s="3"/>
      <c r="BL672" s="3"/>
      <c r="BM672" s="3"/>
      <c r="BN672" s="3"/>
      <c r="BO672" s="3"/>
      <c r="BT672" s="217">
        <f t="shared" si="53"/>
        <v>0</v>
      </c>
      <c r="BU672" s="220">
        <f t="shared" si="54"/>
        <v>0</v>
      </c>
      <c r="BV672" s="221" t="str">
        <f t="shared" si="55"/>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0"/>
      <c r="B673" t="s">
        <v>1489</v>
      </c>
      <c r="N673" s="1402" t="s">
        <v>835</v>
      </c>
      <c r="O673" s="1402"/>
      <c r="T673" s="20"/>
      <c r="U673" t="s">
        <v>1489</v>
      </c>
      <c r="AG673" s="1402" t="s">
        <v>835</v>
      </c>
      <c r="AH673" s="1402"/>
      <c r="AZ673" s="3"/>
      <c r="BA673" s="85">
        <f t="shared" si="49"/>
        <v>2364</v>
      </c>
      <c r="BB673" s="3"/>
      <c r="BC673" s="3"/>
      <c r="BD673" s="3"/>
      <c r="BE673" s="3"/>
      <c r="BF673" s="143"/>
      <c r="BG673" s="217">
        <f t="shared" si="50"/>
        <v>62</v>
      </c>
      <c r="BH673" s="220">
        <f t="shared" si="51"/>
        <v>0.26382978723404255</v>
      </c>
      <c r="BI673" s="221">
        <f t="shared" si="52"/>
        <v>7.9148936170212764E-2</v>
      </c>
      <c r="BJ673" s="3"/>
      <c r="BK673" s="3"/>
      <c r="BL673" s="3"/>
      <c r="BM673" s="3"/>
      <c r="BN673" s="3"/>
      <c r="BO673" s="3"/>
      <c r="BT673" s="217">
        <f t="shared" si="53"/>
        <v>62</v>
      </c>
      <c r="BU673" s="220">
        <f t="shared" si="54"/>
        <v>0.26382978723404255</v>
      </c>
      <c r="BV673" s="221">
        <f t="shared" si="55"/>
        <v>7.9148936170212764E-2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0"/>
      <c r="T674" s="20"/>
      <c r="AZ674" s="3"/>
      <c r="BA674" s="85">
        <f t="shared" si="49"/>
        <v>2364</v>
      </c>
      <c r="BB674" s="3"/>
      <c r="BC674" s="3"/>
      <c r="BD674" s="3"/>
      <c r="BE674" s="3"/>
      <c r="BF674" s="143"/>
      <c r="BG674" s="217">
        <f t="shared" si="50"/>
        <v>34</v>
      </c>
      <c r="BH674" s="220">
        <f t="shared" si="51"/>
        <v>0.14468085106382977</v>
      </c>
      <c r="BI674" s="221">
        <f t="shared" si="52"/>
        <v>7.2340425531914887E-2</v>
      </c>
      <c r="BJ674" s="3"/>
      <c r="BK674" s="3"/>
      <c r="BL674" s="3"/>
      <c r="BM674" s="3"/>
      <c r="BN674" s="3"/>
      <c r="BO674" s="3"/>
      <c r="BT674" s="217">
        <f t="shared" si="53"/>
        <v>34</v>
      </c>
      <c r="BU674" s="220">
        <f t="shared" si="54"/>
        <v>0.14468085106382977</v>
      </c>
      <c r="BV674" s="221">
        <f t="shared" si="55"/>
        <v>7.2340425531914887E-2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48" t="s">
        <v>1474</v>
      </c>
      <c r="B675" t="s">
        <v>1479</v>
      </c>
      <c r="G675" s="1401">
        <f>C635</f>
        <v>0</v>
      </c>
      <c r="H675" s="1401"/>
      <c r="I675" s="1401"/>
      <c r="J675" s="1401"/>
      <c r="K675" s="1401"/>
      <c r="L675" s="1401"/>
      <c r="M675" s="1401"/>
      <c r="N675" s="1401"/>
      <c r="O675" s="1401"/>
      <c r="P675" s="1401"/>
      <c r="Q675" s="1401"/>
      <c r="R675" s="1401"/>
      <c r="T675" s="48" t="s">
        <v>1475</v>
      </c>
      <c r="U675" t="s">
        <v>1479</v>
      </c>
      <c r="Z675" s="1401">
        <f>C636</f>
        <v>0</v>
      </c>
      <c r="AA675" s="1401"/>
      <c r="AB675" s="1401"/>
      <c r="AC675" s="1401"/>
      <c r="AD675" s="1401"/>
      <c r="AE675" s="1401"/>
      <c r="AF675" s="1401"/>
      <c r="AG675" s="1401"/>
      <c r="AH675" s="1401"/>
      <c r="AI675" s="1401"/>
      <c r="AJ675" s="1401"/>
      <c r="AK675" s="1401"/>
      <c r="AZ675" s="3"/>
      <c r="BA675" s="85">
        <f t="shared" si="49"/>
        <v>2364</v>
      </c>
      <c r="BB675" s="3"/>
      <c r="BC675" s="3"/>
      <c r="BD675" s="3"/>
      <c r="BE675" s="3"/>
      <c r="BF675" s="143"/>
      <c r="BG675" s="217">
        <f t="shared" si="50"/>
        <v>8</v>
      </c>
      <c r="BH675" s="220">
        <f t="shared" si="51"/>
        <v>3.4042553191489362E-2</v>
      </c>
      <c r="BI675" s="221">
        <f t="shared" si="52"/>
        <v>2.3829787234042551E-2</v>
      </c>
      <c r="BJ675" s="3"/>
      <c r="BK675" s="3"/>
      <c r="BL675" s="3"/>
      <c r="BM675" s="3"/>
      <c r="BN675" s="3"/>
      <c r="BO675" s="3"/>
      <c r="BT675" s="217">
        <f t="shared" si="53"/>
        <v>8</v>
      </c>
      <c r="BU675" s="220">
        <f t="shared" si="54"/>
        <v>3.4042553191489362E-2</v>
      </c>
      <c r="BV675" s="221">
        <f t="shared" si="55"/>
        <v>2.3829787234042551E-2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0"/>
      <c r="B676" t="s">
        <v>1104</v>
      </c>
      <c r="G676" s="1434"/>
      <c r="H676" s="1434"/>
      <c r="I676" s="1434"/>
      <c r="J676" s="1434"/>
      <c r="K676" s="1434"/>
      <c r="L676" s="1434"/>
      <c r="M676" s="1434"/>
      <c r="N676" s="1434"/>
      <c r="O676" s="1434"/>
      <c r="P676" s="1434"/>
      <c r="Q676" s="1434"/>
      <c r="R676" s="1434"/>
      <c r="T676" s="20"/>
      <c r="U676" t="s">
        <v>1104</v>
      </c>
      <c r="Z676" s="1434"/>
      <c r="AA676" s="1434"/>
      <c r="AB676" s="1434"/>
      <c r="AC676" s="1434"/>
      <c r="AD676" s="1434"/>
      <c r="AE676" s="1434"/>
      <c r="AF676" s="1434"/>
      <c r="AG676" s="1434"/>
      <c r="AH676" s="1434"/>
      <c r="AI676" s="1434"/>
      <c r="AJ676" s="1434"/>
      <c r="AK676" s="1434"/>
      <c r="AZ676" s="3"/>
      <c r="BA676" s="85" t="str">
        <f t="shared" si="49"/>
        <v>N/A</v>
      </c>
      <c r="BB676" s="3"/>
      <c r="BC676" s="3"/>
      <c r="BD676" s="3"/>
      <c r="BE676" s="3"/>
      <c r="BF676" s="143"/>
      <c r="BG676" s="217">
        <f t="shared" si="50"/>
        <v>33</v>
      </c>
      <c r="BH676" s="220">
        <f t="shared" si="51"/>
        <v>0.14042553191489363</v>
      </c>
      <c r="BI676" s="221">
        <f t="shared" si="52"/>
        <v>0.11234042553191491</v>
      </c>
      <c r="BJ676" s="3"/>
      <c r="BK676" s="3"/>
      <c r="BL676" s="3"/>
      <c r="BM676" s="3"/>
      <c r="BN676" s="3"/>
      <c r="BO676" s="3"/>
      <c r="BT676" s="217">
        <f t="shared" si="53"/>
        <v>33</v>
      </c>
      <c r="BU676" s="220">
        <f t="shared" si="54"/>
        <v>0.14042553191489363</v>
      </c>
      <c r="BV676" s="221">
        <f t="shared" si="55"/>
        <v>0.11234042553191491</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0"/>
      <c r="B677" t="s">
        <v>974</v>
      </c>
      <c r="G677" s="1434"/>
      <c r="H677" s="1434"/>
      <c r="I677" s="1434"/>
      <c r="J677" s="1434"/>
      <c r="K677" s="1434"/>
      <c r="L677" s="1434"/>
      <c r="M677" s="1434"/>
      <c r="N677" s="1434"/>
      <c r="O677" s="1434"/>
      <c r="P677" s="1434"/>
      <c r="Q677" s="1434"/>
      <c r="R677" s="1434"/>
      <c r="T677" s="20"/>
      <c r="U677" t="s">
        <v>974</v>
      </c>
      <c r="Z677" s="1450"/>
      <c r="AA677" s="1450"/>
      <c r="AB677" s="1450"/>
      <c r="AC677" s="1450"/>
      <c r="AD677" s="1450"/>
      <c r="AE677" s="1450"/>
      <c r="AF677" s="1450"/>
      <c r="AG677" s="1450"/>
      <c r="AH677" s="1450"/>
      <c r="AI677" s="1450"/>
      <c r="AJ677" s="1450"/>
      <c r="AK677" s="1450"/>
      <c r="AZ677" s="3"/>
      <c r="BA677" s="85" t="str">
        <f t="shared" si="49"/>
        <v>N/A</v>
      </c>
      <c r="BB677" s="3"/>
      <c r="BC677" s="3"/>
      <c r="BD677" s="3"/>
      <c r="BE677" s="3"/>
      <c r="BF677" s="143"/>
      <c r="BG677" s="217">
        <f t="shared" si="50"/>
        <v>0</v>
      </c>
      <c r="BH677" s="220">
        <f t="shared" si="51"/>
        <v>0</v>
      </c>
      <c r="BI677" s="221" t="str">
        <f t="shared" si="52"/>
        <v/>
      </c>
      <c r="BJ677" s="3"/>
      <c r="BK677" s="3"/>
      <c r="BL677" s="3"/>
      <c r="BM677" s="3"/>
      <c r="BN677" s="3"/>
      <c r="BO677" s="3"/>
      <c r="BT677" s="217">
        <f t="shared" si="53"/>
        <v>0</v>
      </c>
      <c r="BU677" s="220">
        <f t="shared" si="54"/>
        <v>0</v>
      </c>
      <c r="BV677" s="221"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0"/>
      <c r="B678" t="s">
        <v>1482</v>
      </c>
      <c r="G678" s="1434"/>
      <c r="H678" s="1434"/>
      <c r="I678" s="1434"/>
      <c r="J678" s="1434"/>
      <c r="K678" s="1434"/>
      <c r="L678" s="1434"/>
      <c r="M678" s="1434"/>
      <c r="N678" s="1434"/>
      <c r="O678" s="1434"/>
      <c r="P678" s="1434"/>
      <c r="Q678" s="1434"/>
      <c r="R678" s="1434"/>
      <c r="T678" s="20"/>
      <c r="U678" t="s">
        <v>1482</v>
      </c>
      <c r="Z678" s="1450"/>
      <c r="AA678" s="1450"/>
      <c r="AB678" s="1450"/>
      <c r="AC678" s="1450"/>
      <c r="AD678" s="1450"/>
      <c r="AE678" s="1450"/>
      <c r="AF678" s="1450"/>
      <c r="AG678" s="1450"/>
      <c r="AH678" s="1450"/>
      <c r="AI678" s="1450"/>
      <c r="AJ678" s="1450"/>
      <c r="AK678" s="1450"/>
      <c r="AZ678" s="3"/>
      <c r="BA678" s="85" t="str">
        <f t="shared" si="49"/>
        <v>N/A</v>
      </c>
      <c r="BB678" s="3"/>
      <c r="BC678" s="3"/>
      <c r="BD678" s="3"/>
      <c r="BE678" s="3"/>
      <c r="BF678" s="143"/>
      <c r="BG678" s="217">
        <f t="shared" si="50"/>
        <v>0</v>
      </c>
      <c r="BH678" s="220">
        <f t="shared" si="51"/>
        <v>0</v>
      </c>
      <c r="BI678" s="221" t="str">
        <f t="shared" si="52"/>
        <v/>
      </c>
      <c r="BJ678" s="3"/>
      <c r="BK678" s="3"/>
      <c r="BL678" s="3"/>
      <c r="BM678" s="3"/>
      <c r="BN678" s="3"/>
      <c r="BO678" s="3"/>
      <c r="BT678" s="217">
        <f t="shared" si="53"/>
        <v>0</v>
      </c>
      <c r="BU678" s="220">
        <f t="shared" si="54"/>
        <v>0</v>
      </c>
      <c r="BV678" s="221"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0"/>
      <c r="B679" t="s">
        <v>878</v>
      </c>
      <c r="G679" s="1403"/>
      <c r="H679" s="1403"/>
      <c r="I679" s="1403"/>
      <c r="J679" s="1403"/>
      <c r="K679" s="1403"/>
      <c r="L679" s="1403"/>
      <c r="O679" s="949" t="s">
        <v>1112</v>
      </c>
      <c r="P679" s="1368"/>
      <c r="Q679" s="1368"/>
      <c r="R679" s="1368"/>
      <c r="T679" s="20"/>
      <c r="U679" t="s">
        <v>878</v>
      </c>
      <c r="Z679" s="1403"/>
      <c r="AA679" s="1403"/>
      <c r="AB679" s="1403"/>
      <c r="AC679" s="1403"/>
      <c r="AD679" s="1403"/>
      <c r="AE679" s="1403"/>
      <c r="AH679" s="949" t="s">
        <v>1112</v>
      </c>
      <c r="AI679" s="1368"/>
      <c r="AJ679" s="1368"/>
      <c r="AK679" s="1368"/>
      <c r="AZ679" s="3"/>
      <c r="BA679" s="85" t="str">
        <f t="shared" si="49"/>
        <v>N/A</v>
      </c>
      <c r="BB679" s="3"/>
      <c r="BC679" s="3"/>
      <c r="BD679" s="3"/>
      <c r="BE679" s="3"/>
      <c r="BF679" s="143"/>
      <c r="BG679" s="217">
        <f t="shared" si="50"/>
        <v>0</v>
      </c>
      <c r="BH679" s="220">
        <f t="shared" si="51"/>
        <v>0</v>
      </c>
      <c r="BI679" s="221" t="str">
        <f t="shared" si="52"/>
        <v/>
      </c>
      <c r="BJ679" s="3"/>
      <c r="BK679" s="3"/>
      <c r="BL679" s="3"/>
      <c r="BM679" s="3"/>
      <c r="BN679" s="3"/>
      <c r="BO679" s="3"/>
      <c r="BT679" s="217">
        <f t="shared" si="53"/>
        <v>0</v>
      </c>
      <c r="BU679" s="220">
        <f t="shared" si="54"/>
        <v>0</v>
      </c>
      <c r="BV679" s="221"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0"/>
      <c r="B680" t="s">
        <v>1485</v>
      </c>
      <c r="H680" s="1434"/>
      <c r="I680" s="1434"/>
      <c r="J680" s="1434"/>
      <c r="K680" s="1434"/>
      <c r="L680" s="1434"/>
      <c r="M680" s="1434"/>
      <c r="N680" s="1434"/>
      <c r="O680" s="1434"/>
      <c r="P680" s="1434"/>
      <c r="Q680" s="1434"/>
      <c r="R680" s="1434"/>
      <c r="T680" s="20"/>
      <c r="U680" t="s">
        <v>1485</v>
      </c>
      <c r="AA680" s="1434"/>
      <c r="AB680" s="1434"/>
      <c r="AC680" s="1434"/>
      <c r="AD680" s="1434"/>
      <c r="AE680" s="1434"/>
      <c r="AF680" s="1434"/>
      <c r="AG680" s="1434"/>
      <c r="AH680" s="1434"/>
      <c r="AI680" s="1434"/>
      <c r="AJ680" s="1434"/>
      <c r="AK680" s="1434"/>
      <c r="AZ680" s="3"/>
      <c r="BA680" s="85" t="str">
        <f t="shared" si="49"/>
        <v>N/A</v>
      </c>
      <c r="BB680" s="3"/>
      <c r="BC680" s="3"/>
      <c r="BD680" s="3"/>
      <c r="BE680" s="3"/>
      <c r="BF680" s="143"/>
      <c r="BG680" s="217">
        <f t="shared" si="50"/>
        <v>0</v>
      </c>
      <c r="BH680" s="220">
        <f t="shared" si="51"/>
        <v>0</v>
      </c>
      <c r="BI680" s="221" t="str">
        <f t="shared" si="52"/>
        <v/>
      </c>
      <c r="BJ680" s="3"/>
      <c r="BK680" s="3"/>
      <c r="BL680" s="3"/>
      <c r="BM680" s="3"/>
      <c r="BN680" s="3"/>
      <c r="BO680" s="3"/>
      <c r="BT680" s="217">
        <f t="shared" si="53"/>
        <v>0</v>
      </c>
      <c r="BU680" s="220">
        <f t="shared" si="54"/>
        <v>0</v>
      </c>
      <c r="BV680" s="221"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0"/>
      <c r="B681" t="s">
        <v>1489</v>
      </c>
      <c r="N681" s="1402" t="s">
        <v>835</v>
      </c>
      <c r="O681" s="1402"/>
      <c r="T681" s="20"/>
      <c r="U681" t="s">
        <v>1489</v>
      </c>
      <c r="AG681" s="1402" t="s">
        <v>835</v>
      </c>
      <c r="AH681" s="1402"/>
      <c r="AZ681" s="3"/>
      <c r="BA681" s="85" t="str">
        <f t="shared" si="49"/>
        <v>N/A</v>
      </c>
      <c r="BB681" s="3"/>
      <c r="BC681" s="3"/>
      <c r="BD681" s="3"/>
      <c r="BE681" s="3"/>
      <c r="BF681" s="143"/>
      <c r="BG681" s="217">
        <f t="shared" si="50"/>
        <v>0</v>
      </c>
      <c r="BH681" s="220">
        <f t="shared" si="51"/>
        <v>0</v>
      </c>
      <c r="BI681" s="221" t="str">
        <f t="shared" si="52"/>
        <v/>
      </c>
      <c r="BJ681" s="3"/>
      <c r="BK681" s="3"/>
      <c r="BL681" s="3"/>
      <c r="BM681" s="3"/>
      <c r="BN681" s="3"/>
      <c r="BO681" s="3"/>
      <c r="BT681" s="217">
        <f t="shared" si="53"/>
        <v>0</v>
      </c>
      <c r="BU681" s="220">
        <f t="shared" si="54"/>
        <v>0</v>
      </c>
      <c r="BV681" s="221"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0"/>
      <c r="T682" s="20"/>
      <c r="AZ682" s="3"/>
      <c r="BA682" s="85" t="str">
        <f t="shared" si="49"/>
        <v>N/A</v>
      </c>
      <c r="BB682" s="3"/>
      <c r="BC682" s="3"/>
      <c r="BD682" s="3"/>
      <c r="BE682" s="3"/>
      <c r="BF682" s="143"/>
      <c r="BG682" s="217">
        <f t="shared" si="50"/>
        <v>0</v>
      </c>
      <c r="BH682" s="220">
        <f t="shared" si="51"/>
        <v>0</v>
      </c>
      <c r="BI682" s="221" t="str">
        <f t="shared" si="52"/>
        <v/>
      </c>
      <c r="BJ682" s="3"/>
      <c r="BK682" s="3"/>
      <c r="BL682" s="3"/>
      <c r="BM682" s="3"/>
      <c r="BN682" s="3"/>
      <c r="BO682" s="3"/>
      <c r="BT682" s="217">
        <f t="shared" si="53"/>
        <v>0</v>
      </c>
      <c r="BU682" s="220">
        <f t="shared" si="54"/>
        <v>0</v>
      </c>
      <c r="BV682" s="221"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48" t="s">
        <v>1476</v>
      </c>
      <c r="B683" t="s">
        <v>1479</v>
      </c>
      <c r="G683" s="1401">
        <f>C637</f>
        <v>0</v>
      </c>
      <c r="H683" s="1401"/>
      <c r="I683" s="1401"/>
      <c r="J683" s="1401"/>
      <c r="K683" s="1401"/>
      <c r="L683" s="1401"/>
      <c r="M683" s="1401"/>
      <c r="N683" s="1401"/>
      <c r="O683" s="1401"/>
      <c r="P683" s="1401"/>
      <c r="Q683" s="1401"/>
      <c r="R683" s="1401"/>
      <c r="T683" s="48" t="s">
        <v>1477</v>
      </c>
      <c r="U683" t="s">
        <v>1479</v>
      </c>
      <c r="Z683" s="1401">
        <f>C638</f>
        <v>0</v>
      </c>
      <c r="AA683" s="1401"/>
      <c r="AB683" s="1401"/>
      <c r="AC683" s="1401"/>
      <c r="AD683" s="1401"/>
      <c r="AE683" s="1401"/>
      <c r="AF683" s="1401"/>
      <c r="AG683" s="1401"/>
      <c r="AH683" s="1401"/>
      <c r="AI683" s="1401"/>
      <c r="AJ683" s="1401"/>
      <c r="AK683" s="1401"/>
      <c r="AZ683" s="3"/>
      <c r="BA683" s="85" t="str">
        <f t="shared" si="49"/>
        <v>N/A</v>
      </c>
      <c r="BB683" s="3"/>
      <c r="BC683" s="3"/>
      <c r="BD683" s="3"/>
      <c r="BE683" s="3"/>
      <c r="BF683" s="143"/>
      <c r="BG683" s="217">
        <f t="shared" si="50"/>
        <v>0</v>
      </c>
      <c r="BH683" s="220">
        <f t="shared" si="51"/>
        <v>0</v>
      </c>
      <c r="BI683" s="221" t="str">
        <f t="shared" si="52"/>
        <v/>
      </c>
      <c r="BJ683" s="3"/>
      <c r="BK683" s="3"/>
      <c r="BL683" s="3"/>
      <c r="BM683" s="3"/>
      <c r="BN683" s="3"/>
      <c r="BO683" s="3"/>
      <c r="BT683" s="217">
        <f t="shared" si="53"/>
        <v>0</v>
      </c>
      <c r="BU683" s="220">
        <f t="shared" si="54"/>
        <v>0</v>
      </c>
      <c r="BV683" s="221"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1104</v>
      </c>
      <c r="G684" s="1434"/>
      <c r="H684" s="1434"/>
      <c r="I684" s="1434"/>
      <c r="J684" s="1434"/>
      <c r="K684" s="1434"/>
      <c r="L684" s="1434"/>
      <c r="M684" s="1434"/>
      <c r="N684" s="1434"/>
      <c r="O684" s="1434"/>
      <c r="P684" s="1434"/>
      <c r="Q684" s="1434"/>
      <c r="R684" s="1434"/>
      <c r="T684" s="20"/>
      <c r="U684" t="s">
        <v>1104</v>
      </c>
      <c r="Z684" s="1434"/>
      <c r="AA684" s="1434"/>
      <c r="AB684" s="1434"/>
      <c r="AC684" s="1434"/>
      <c r="AD684" s="1434"/>
      <c r="AE684" s="1434"/>
      <c r="AF684" s="1434"/>
      <c r="AG684" s="1434"/>
      <c r="AH684" s="1434"/>
      <c r="AI684" s="1434"/>
      <c r="AJ684" s="1434"/>
      <c r="AK684" s="1434"/>
      <c r="AZ684" s="3"/>
      <c r="BA684" s="85" t="str">
        <f t="shared" si="49"/>
        <v>N/A</v>
      </c>
      <c r="BB684" s="3"/>
      <c r="BC684" s="3"/>
      <c r="BD684" s="3"/>
      <c r="BE684" s="3"/>
      <c r="BF684" s="143"/>
      <c r="BG684" s="217">
        <f t="shared" si="50"/>
        <v>0</v>
      </c>
      <c r="BH684" s="220">
        <f t="shared" si="51"/>
        <v>0</v>
      </c>
      <c r="BI684" s="221" t="str">
        <f t="shared" si="52"/>
        <v/>
      </c>
      <c r="BJ684" s="3"/>
      <c r="BK684" s="3"/>
      <c r="BL684" s="3"/>
      <c r="BM684" s="3"/>
      <c r="BN684" s="3"/>
      <c r="BO684" s="3"/>
      <c r="BT684" s="217">
        <f t="shared" si="53"/>
        <v>0</v>
      </c>
      <c r="BU684" s="220">
        <f t="shared" si="54"/>
        <v>0</v>
      </c>
      <c r="BV684" s="221"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974</v>
      </c>
      <c r="G685" s="1434"/>
      <c r="H685" s="1434"/>
      <c r="I685" s="1434"/>
      <c r="J685" s="1434"/>
      <c r="K685" s="1434"/>
      <c r="L685" s="1434"/>
      <c r="M685" s="1434"/>
      <c r="N685" s="1434"/>
      <c r="O685" s="1434"/>
      <c r="P685" s="1434"/>
      <c r="Q685" s="1434"/>
      <c r="R685" s="1434"/>
      <c r="U685" t="s">
        <v>974</v>
      </c>
      <c r="Z685" s="1450"/>
      <c r="AA685" s="1450"/>
      <c r="AB685" s="1450"/>
      <c r="AC685" s="1450"/>
      <c r="AD685" s="1450"/>
      <c r="AE685" s="1450"/>
      <c r="AF685" s="1450"/>
      <c r="AG685" s="1450"/>
      <c r="AH685" s="1450"/>
      <c r="AI685" s="1450"/>
      <c r="AJ685" s="1450"/>
      <c r="AK685" s="1450"/>
      <c r="AZ685" s="3"/>
      <c r="BA685" s="85" t="str">
        <f t="shared" si="49"/>
        <v>N/A</v>
      </c>
      <c r="BB685" s="3"/>
      <c r="BC685" s="3"/>
      <c r="BD685" s="3"/>
      <c r="BE685" s="3"/>
      <c r="BF685" s="143"/>
      <c r="BG685" s="217">
        <f t="shared" si="50"/>
        <v>0</v>
      </c>
      <c r="BH685" s="220">
        <f t="shared" si="51"/>
        <v>0</v>
      </c>
      <c r="BI685" s="221" t="str">
        <f t="shared" si="52"/>
        <v/>
      </c>
      <c r="BJ685" s="3"/>
      <c r="BK685" s="3"/>
      <c r="BL685" s="3"/>
      <c r="BM685" s="3"/>
      <c r="BN685" s="3"/>
      <c r="BO685" s="3"/>
      <c r="BT685" s="217">
        <f t="shared" si="53"/>
        <v>0</v>
      </c>
      <c r="BU685" s="220">
        <f t="shared" si="54"/>
        <v>0</v>
      </c>
      <c r="BV685" s="221"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1482</v>
      </c>
      <c r="G686" s="1434"/>
      <c r="H686" s="1434"/>
      <c r="I686" s="1434"/>
      <c r="J686" s="1434"/>
      <c r="K686" s="1434"/>
      <c r="L686" s="1434"/>
      <c r="M686" s="1434"/>
      <c r="N686" s="1434"/>
      <c r="O686" s="1434"/>
      <c r="P686" s="1434"/>
      <c r="Q686" s="1434"/>
      <c r="R686" s="1434"/>
      <c r="U686" t="s">
        <v>1482</v>
      </c>
      <c r="Z686" s="1450"/>
      <c r="AA686" s="1450"/>
      <c r="AB686" s="1450"/>
      <c r="AC686" s="1450"/>
      <c r="AD686" s="1450"/>
      <c r="AE686" s="1450"/>
      <c r="AF686" s="1450"/>
      <c r="AG686" s="1450"/>
      <c r="AH686" s="1450"/>
      <c r="AI686" s="1450"/>
      <c r="AJ686" s="1450"/>
      <c r="AK686" s="1450"/>
      <c r="AZ686" s="3"/>
      <c r="BA686" s="85" t="str">
        <f t="shared" si="49"/>
        <v>N/A</v>
      </c>
      <c r="BB686" s="3"/>
      <c r="BC686" s="3"/>
      <c r="BD686" s="3"/>
      <c r="BE686" s="3"/>
      <c r="BF686" s="143"/>
      <c r="BG686" s="217">
        <f t="shared" si="50"/>
        <v>0</v>
      </c>
      <c r="BH686" s="220">
        <f t="shared" si="51"/>
        <v>0</v>
      </c>
      <c r="BI686" s="221" t="str">
        <f t="shared" si="52"/>
        <v/>
      </c>
      <c r="BJ686" s="3"/>
      <c r="BK686" s="3"/>
      <c r="BL686" s="3"/>
      <c r="BM686" s="3"/>
      <c r="BN686" s="3"/>
      <c r="BO686" s="3"/>
      <c r="BT686" s="217">
        <f t="shared" si="53"/>
        <v>0</v>
      </c>
      <c r="BU686" s="220">
        <f t="shared" si="54"/>
        <v>0</v>
      </c>
      <c r="BV686" s="221"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878</v>
      </c>
      <c r="G687" s="1403"/>
      <c r="H687" s="1403"/>
      <c r="I687" s="1403"/>
      <c r="J687" s="1403"/>
      <c r="K687" s="1403"/>
      <c r="L687" s="1403"/>
      <c r="O687" s="949" t="s">
        <v>1112</v>
      </c>
      <c r="P687" s="1368"/>
      <c r="Q687" s="1368"/>
      <c r="R687" s="1368"/>
      <c r="U687" t="s">
        <v>878</v>
      </c>
      <c r="Z687" s="1403"/>
      <c r="AA687" s="1403"/>
      <c r="AB687" s="1403"/>
      <c r="AC687" s="1403"/>
      <c r="AD687" s="1403"/>
      <c r="AE687" s="1403"/>
      <c r="AH687" s="949" t="s">
        <v>1112</v>
      </c>
      <c r="AI687" s="1368"/>
      <c r="AJ687" s="1368"/>
      <c r="AK687" s="1368"/>
      <c r="AZ687" s="3"/>
      <c r="BA687" s="85" t="str">
        <f t="shared" si="49"/>
        <v>N/A</v>
      </c>
      <c r="BB687" s="3"/>
      <c r="BC687" s="3"/>
      <c r="BD687" s="3"/>
      <c r="BE687" s="3"/>
      <c r="BF687" s="143"/>
      <c r="BG687" s="217">
        <f t="shared" si="50"/>
        <v>0</v>
      </c>
      <c r="BH687" s="220">
        <f t="shared" si="51"/>
        <v>0</v>
      </c>
      <c r="BI687" s="221" t="str">
        <f t="shared" si="52"/>
        <v/>
      </c>
      <c r="BJ687" s="3"/>
      <c r="BK687" s="3"/>
      <c r="BL687" s="3"/>
      <c r="BM687" s="3"/>
      <c r="BN687" s="3"/>
      <c r="BO687" s="3"/>
      <c r="BT687" s="217">
        <f t="shared" si="53"/>
        <v>0</v>
      </c>
      <c r="BU687" s="220">
        <f t="shared" si="54"/>
        <v>0</v>
      </c>
      <c r="BV687" s="221"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1485</v>
      </c>
      <c r="H688" s="1434"/>
      <c r="I688" s="1434"/>
      <c r="J688" s="1434"/>
      <c r="K688" s="1434"/>
      <c r="L688" s="1434"/>
      <c r="M688" s="1434"/>
      <c r="N688" s="1434"/>
      <c r="O688" s="1434"/>
      <c r="P688" s="1434"/>
      <c r="Q688" s="1434"/>
      <c r="R688" s="1434"/>
      <c r="U688" t="s">
        <v>1485</v>
      </c>
      <c r="AA688" s="1434"/>
      <c r="AB688" s="1434"/>
      <c r="AC688" s="1434"/>
      <c r="AD688" s="1434"/>
      <c r="AE688" s="1434"/>
      <c r="AF688" s="1434"/>
      <c r="AG688" s="1434"/>
      <c r="AH688" s="1434"/>
      <c r="AI688" s="1434"/>
      <c r="AJ688" s="1434"/>
      <c r="AK688" s="1434"/>
      <c r="AZ688" s="3"/>
      <c r="BA688" s="85" t="str">
        <f t="shared" si="49"/>
        <v>N/A</v>
      </c>
      <c r="BB688" s="3"/>
      <c r="BF688" s="143"/>
      <c r="BG688" s="217">
        <f t="shared" si="50"/>
        <v>0</v>
      </c>
      <c r="BH688" s="220">
        <f t="shared" si="51"/>
        <v>0</v>
      </c>
      <c r="BI688" s="221" t="str">
        <f t="shared" si="52"/>
        <v/>
      </c>
      <c r="BL688" s="3"/>
      <c r="BM688" s="3"/>
      <c r="BN688" s="3"/>
      <c r="BO688" s="3"/>
      <c r="BT688" s="217">
        <f t="shared" si="53"/>
        <v>0</v>
      </c>
      <c r="BU688" s="220">
        <f t="shared" si="54"/>
        <v>0</v>
      </c>
      <c r="BV688" s="221"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1489</v>
      </c>
      <c r="N689" s="1402" t="s">
        <v>835</v>
      </c>
      <c r="O689" s="1402"/>
      <c r="U689" t="s">
        <v>1489</v>
      </c>
      <c r="AG689" s="1402" t="s">
        <v>835</v>
      </c>
      <c r="AH689" s="1402"/>
      <c r="AZ689" s="3"/>
      <c r="BA689" s="85" t="str">
        <f t="shared" si="49"/>
        <v>N/A</v>
      </c>
      <c r="BB689" s="3"/>
      <c r="BF689" s="143"/>
      <c r="BG689" s="217">
        <f t="shared" si="50"/>
        <v>0</v>
      </c>
      <c r="BH689" s="220">
        <f t="shared" si="51"/>
        <v>0</v>
      </c>
      <c r="BI689" s="221" t="str">
        <f t="shared" si="52"/>
        <v/>
      </c>
      <c r="BL689" s="3"/>
      <c r="BM689" s="3"/>
      <c r="BN689" s="3"/>
      <c r="BO689" s="3"/>
      <c r="BT689" s="217">
        <f t="shared" si="53"/>
        <v>0</v>
      </c>
      <c r="BU689" s="220">
        <f t="shared" si="54"/>
        <v>0</v>
      </c>
      <c r="BV689" s="221"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85" t="str">
        <f t="shared" si="49"/>
        <v>N/A</v>
      </c>
      <c r="BB690" s="3"/>
      <c r="BF690" s="143"/>
      <c r="BG690" s="217">
        <f t="shared" si="50"/>
        <v>0</v>
      </c>
      <c r="BH690" s="220">
        <f t="shared" si="51"/>
        <v>0</v>
      </c>
      <c r="BI690" s="221" t="str">
        <f t="shared" si="52"/>
        <v/>
      </c>
      <c r="BL690" s="3"/>
      <c r="BM690" s="3"/>
      <c r="BN690" s="3"/>
      <c r="BO690" s="3"/>
      <c r="BT690" s="217">
        <f t="shared" si="53"/>
        <v>0</v>
      </c>
      <c r="BU690" s="220">
        <f t="shared" si="54"/>
        <v>0</v>
      </c>
      <c r="BV690" s="221"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956</v>
      </c>
      <c r="C691" s="2" t="s">
        <v>178</v>
      </c>
      <c r="E691" s="96"/>
      <c r="F691" s="96"/>
      <c r="G691" s="96"/>
      <c r="H691" s="96"/>
      <c r="AZ691" s="3"/>
      <c r="BA691" s="85" t="str">
        <f t="shared" si="49"/>
        <v>N/A</v>
      </c>
      <c r="BB691" s="3"/>
      <c r="BF691" s="143"/>
      <c r="BG691" s="217">
        <f t="shared" si="50"/>
        <v>0</v>
      </c>
      <c r="BH691" s="220">
        <f t="shared" si="51"/>
        <v>0</v>
      </c>
      <c r="BI691" s="221" t="str">
        <f t="shared" si="52"/>
        <v/>
      </c>
      <c r="BL691" s="3"/>
      <c r="BM691" s="3"/>
      <c r="BN691" s="3"/>
      <c r="BO691" s="3"/>
      <c r="BT691" s="217">
        <f t="shared" si="53"/>
        <v>0</v>
      </c>
      <c r="BU691" s="220">
        <f t="shared" si="54"/>
        <v>0</v>
      </c>
      <c r="BV691" s="221"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00"/>
      <c r="C692" s="100"/>
      <c r="D692" s="952" t="s">
        <v>1535</v>
      </c>
      <c r="E692" s="100"/>
      <c r="F692" s="100"/>
      <c r="G692" s="100"/>
      <c r="H692" s="100"/>
      <c r="AZ692" s="3"/>
      <c r="BA692" s="85" t="str">
        <f t="shared" si="49"/>
        <v>N/A</v>
      </c>
      <c r="BB692" s="3"/>
      <c r="BC692" s="3"/>
      <c r="BF692" s="143"/>
      <c r="BG692" s="217">
        <f t="shared" si="50"/>
        <v>0</v>
      </c>
      <c r="BH692" s="220">
        <f t="shared" si="51"/>
        <v>0</v>
      </c>
      <c r="BI692" s="221" t="str">
        <f t="shared" ref="BI692:BI697" si="56">IF(BH692=0,"",BH692*AC752)</f>
        <v/>
      </c>
      <c r="BM692" s="3"/>
      <c r="BN692" s="3"/>
      <c r="BO692" s="3"/>
      <c r="BT692" s="217">
        <f t="shared" si="53"/>
        <v>0</v>
      </c>
      <c r="BU692" s="220">
        <f t="shared" si="54"/>
        <v>0</v>
      </c>
      <c r="BV692" s="221"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00"/>
      <c r="C693" s="100"/>
      <c r="E693" s="952" t="s">
        <v>1536</v>
      </c>
      <c r="F693" s="100"/>
      <c r="G693" s="100"/>
      <c r="H693" s="100"/>
      <c r="AE693" s="1402" t="s">
        <v>891</v>
      </c>
      <c r="AF693" s="1402"/>
      <c r="AZ693" s="3"/>
      <c r="BA693" s="85" t="str">
        <f t="shared" si="49"/>
        <v>N/A</v>
      </c>
      <c r="BB693" s="3"/>
      <c r="BC693" s="3"/>
      <c r="BD693" s="3"/>
      <c r="BG693" s="217">
        <f t="shared" si="50"/>
        <v>0</v>
      </c>
      <c r="BH693" s="220">
        <f t="shared" si="51"/>
        <v>0</v>
      </c>
      <c r="BI693" s="221" t="str">
        <f t="shared" si="56"/>
        <v/>
      </c>
      <c r="BT693" s="217">
        <f t="shared" si="53"/>
        <v>0</v>
      </c>
      <c r="BU693" s="220">
        <f t="shared" si="54"/>
        <v>0</v>
      </c>
      <c r="BV693" s="221"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00"/>
      <c r="C694" s="100"/>
      <c r="D694" s="952" t="s">
        <v>1537</v>
      </c>
      <c r="E694" s="100"/>
      <c r="F694" s="100"/>
      <c r="G694" s="100"/>
      <c r="H694" s="100"/>
      <c r="AE694" s="1402" t="s">
        <v>835</v>
      </c>
      <c r="AF694" s="1402"/>
      <c r="AZ694" s="3"/>
      <c r="BA694" s="85" t="str">
        <f t="shared" si="49"/>
        <v>N/A</v>
      </c>
      <c r="BB694" s="3"/>
      <c r="BC694" s="3"/>
      <c r="BD694" s="3"/>
      <c r="BE694" s="3"/>
      <c r="BF694" s="3"/>
      <c r="BG694" s="217">
        <f t="shared" si="50"/>
        <v>0</v>
      </c>
      <c r="BH694" s="220">
        <f t="shared" si="51"/>
        <v>0</v>
      </c>
      <c r="BI694" s="221" t="str">
        <f t="shared" si="56"/>
        <v/>
      </c>
      <c r="BJ694" s="3"/>
      <c r="BK694" s="3"/>
      <c r="BL694" s="3"/>
      <c r="BM694" s="3"/>
      <c r="BN694" s="3"/>
      <c r="BO694" s="3"/>
      <c r="BT694" s="217">
        <f t="shared" si="53"/>
        <v>0</v>
      </c>
      <c r="BU694" s="220">
        <f t="shared" si="54"/>
        <v>0</v>
      </c>
      <c r="BV694" s="221"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00"/>
      <c r="C695" s="100"/>
      <c r="D695" s="952" t="s">
        <v>1538</v>
      </c>
      <c r="E695" s="100"/>
      <c r="F695" s="100"/>
      <c r="G695" s="100"/>
      <c r="H695" s="100"/>
      <c r="AE695" s="1494">
        <v>45383</v>
      </c>
      <c r="AF695" s="1494"/>
      <c r="AG695" s="1494"/>
      <c r="AH695" s="1494"/>
      <c r="AI695" s="1494"/>
      <c r="AZ695" s="3"/>
      <c r="BA695" s="85" t="str">
        <f t="shared" si="49"/>
        <v>N/A</v>
      </c>
      <c r="BB695" s="3"/>
      <c r="BC695" s="3"/>
      <c r="BD695" s="3"/>
      <c r="BE695" s="3"/>
      <c r="BF695" s="3"/>
      <c r="BG695" s="217">
        <f t="shared" si="50"/>
        <v>0</v>
      </c>
      <c r="BH695" s="220">
        <f t="shared" si="51"/>
        <v>0</v>
      </c>
      <c r="BI695" s="221" t="str">
        <f t="shared" si="56"/>
        <v/>
      </c>
      <c r="BJ695" s="3"/>
      <c r="BK695" s="3"/>
      <c r="BL695" s="3"/>
      <c r="BM695" s="3"/>
      <c r="BN695" s="3"/>
      <c r="BO695" s="3"/>
      <c r="BT695" s="217">
        <f t="shared" si="53"/>
        <v>0</v>
      </c>
      <c r="BU695" s="220">
        <f t="shared" si="54"/>
        <v>0</v>
      </c>
      <c r="BV695" s="221"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00"/>
      <c r="C696" s="100"/>
      <c r="D696" s="240" t="s">
        <v>1539</v>
      </c>
      <c r="E696" s="100"/>
      <c r="F696" s="100"/>
      <c r="G696" s="100"/>
      <c r="H696" s="100"/>
      <c r="AE696" s="1490">
        <v>45505</v>
      </c>
      <c r="AF696" s="1490"/>
      <c r="AG696" s="1490"/>
      <c r="AH696" s="1490"/>
      <c r="AI696" s="1490"/>
      <c r="AZ696" s="3"/>
      <c r="BA696" s="85" t="str">
        <f t="shared" si="49"/>
        <v>N/A</v>
      </c>
      <c r="BB696" s="3"/>
      <c r="BC696" s="3"/>
      <c r="BD696" s="3"/>
      <c r="BE696" s="3"/>
      <c r="BF696" s="3"/>
      <c r="BG696" s="217">
        <f t="shared" si="50"/>
        <v>0</v>
      </c>
      <c r="BH696" s="220">
        <f t="shared" si="51"/>
        <v>0</v>
      </c>
      <c r="BI696" s="221" t="str">
        <f t="shared" si="56"/>
        <v/>
      </c>
      <c r="BJ696" s="3"/>
      <c r="BK696" s="3"/>
      <c r="BL696" s="3"/>
      <c r="BM696" s="3"/>
      <c r="BN696" s="3"/>
      <c r="BO696" s="3"/>
      <c r="BT696" s="217">
        <f t="shared" si="53"/>
        <v>0</v>
      </c>
      <c r="BU696" s="220">
        <f t="shared" si="54"/>
        <v>0</v>
      </c>
      <c r="BV696" s="221" t="str">
        <f t="shared" si="55"/>
        <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00"/>
      <c r="C697" s="100"/>
      <c r="AZ697" s="3"/>
      <c r="BA697" s="85" t="str">
        <f t="shared" si="49"/>
        <v>N/A</v>
      </c>
      <c r="BB697" s="3"/>
      <c r="BC697" s="3"/>
      <c r="BD697" s="3"/>
      <c r="BE697" s="3"/>
      <c r="BF697" s="3"/>
      <c r="BG697" s="217">
        <f t="shared" si="50"/>
        <v>0</v>
      </c>
      <c r="BH697" s="220">
        <f t="shared" si="51"/>
        <v>0</v>
      </c>
      <c r="BI697" s="221" t="str">
        <f t="shared" si="56"/>
        <v/>
      </c>
      <c r="BJ697" s="3"/>
      <c r="BK697" s="3"/>
      <c r="BL697" s="3"/>
      <c r="BM697" s="3"/>
      <c r="BN697" s="3"/>
      <c r="BO697" s="3"/>
      <c r="BT697" s="217">
        <f t="shared" si="53"/>
        <v>0</v>
      </c>
      <c r="BU697" s="220">
        <f t="shared" si="54"/>
        <v>0</v>
      </c>
      <c r="BV697" s="221" t="str">
        <f t="shared" si="55"/>
        <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00"/>
      <c r="C698" s="100"/>
      <c r="D698" s="952" t="s">
        <v>1540</v>
      </c>
      <c r="E698" s="100"/>
      <c r="F698" s="100"/>
      <c r="G698" s="100"/>
      <c r="H698" s="100"/>
      <c r="AE698" s="1494">
        <v>45689</v>
      </c>
      <c r="AF698" s="1494"/>
      <c r="AG698" s="1494"/>
      <c r="AH698" s="1494"/>
      <c r="AI698" s="1494"/>
      <c r="AZ698" s="3"/>
      <c r="BA698" s="85" t="str">
        <f t="shared" si="49"/>
        <v>N/A</v>
      </c>
      <c r="BB698" s="3"/>
      <c r="BC698" s="3"/>
      <c r="BD698" s="3"/>
      <c r="BE698" s="3"/>
      <c r="BF698" s="3"/>
      <c r="BG698" s="217">
        <f t="shared" si="50"/>
        <v>0</v>
      </c>
      <c r="BH698" s="220">
        <f t="shared" si="51"/>
        <v>0</v>
      </c>
      <c r="BI698" s="221" t="str">
        <f>IF(BH698=0,"",BH698*AC759)</f>
        <v/>
      </c>
      <c r="BJ698" s="3"/>
      <c r="BK698" s="3"/>
      <c r="BL698" s="3"/>
      <c r="BM698" s="3"/>
      <c r="BN698" s="3"/>
      <c r="BO698" s="3"/>
      <c r="BT698" s="217">
        <f t="shared" si="53"/>
        <v>0</v>
      </c>
      <c r="BU698" s="220">
        <f t="shared" si="54"/>
        <v>0</v>
      </c>
      <c r="BV698" s="221" t="str">
        <f t="shared" si="55"/>
        <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00"/>
      <c r="C699" s="100"/>
      <c r="D699" s="952" t="s">
        <v>1541</v>
      </c>
      <c r="E699" s="100"/>
      <c r="F699" s="100"/>
      <c r="G699" s="100"/>
      <c r="H699" s="100"/>
      <c r="AE699" s="1497">
        <f>AM554/('Sources and Basis Breakdown'!F107+'Sources and Basis Breakdown'!C4)</f>
        <v>0.5040036686934164</v>
      </c>
      <c r="AF699" s="1497"/>
      <c r="AG699" s="1497"/>
      <c r="AH699" s="1497"/>
      <c r="AI699" s="1497"/>
      <c r="AZ699" s="3"/>
      <c r="BA699" s="85" t="str">
        <f t="shared" si="49"/>
        <v>N/A</v>
      </c>
      <c r="BB699" s="3"/>
      <c r="BC699" s="3"/>
      <c r="BD699" s="3"/>
      <c r="BE699" s="3"/>
      <c r="BF699" s="3"/>
      <c r="BG699" s="217">
        <f t="shared" si="50"/>
        <v>0</v>
      </c>
      <c r="BH699" s="220">
        <f t="shared" si="51"/>
        <v>0</v>
      </c>
      <c r="BI699" s="221" t="str">
        <f>IF(BH699=0,"",BH699*AC760)</f>
        <v/>
      </c>
      <c r="BJ699" s="3"/>
      <c r="BK699" s="3"/>
      <c r="BL699" s="3"/>
      <c r="BM699" s="3"/>
      <c r="BN699" s="3"/>
      <c r="BO699" s="3"/>
      <c r="BT699" s="217">
        <f t="shared" si="53"/>
        <v>0</v>
      </c>
      <c r="BU699" s="220">
        <f t="shared" si="54"/>
        <v>0</v>
      </c>
      <c r="BV699" s="221" t="str">
        <f t="shared" si="55"/>
        <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00"/>
      <c r="C700" s="100"/>
      <c r="D700" s="952" t="s">
        <v>1542</v>
      </c>
      <c r="E700" s="100"/>
      <c r="F700" s="100"/>
      <c r="G700" s="100"/>
      <c r="H700" s="100"/>
      <c r="W700" s="1401" t="str">
        <f>H335</f>
        <v>CalHFA</v>
      </c>
      <c r="X700" s="1401"/>
      <c r="Y700" s="1401"/>
      <c r="Z700" s="1401"/>
      <c r="AA700" s="1401"/>
      <c r="AB700" s="1401"/>
      <c r="AC700" s="1401"/>
      <c r="AD700" s="1401"/>
      <c r="AE700" s="1401"/>
      <c r="AF700" s="1401"/>
      <c r="AG700" s="1401"/>
      <c r="AH700" s="1401"/>
      <c r="AI700" s="1401"/>
      <c r="AJ700" s="1401"/>
      <c r="AK700" s="1401"/>
      <c r="AZ700" s="3"/>
      <c r="BA700" s="85" t="str">
        <f>IF($G751=0,"N/A",VLOOKUP($T$189,TC_Rent,(MATCH($B751,bedrooms,FALSE))))</f>
        <v>N/A</v>
      </c>
      <c r="BB700" s="3"/>
      <c r="BC700" s="3"/>
      <c r="BD700" s="3"/>
      <c r="BE700" s="3"/>
      <c r="BF700" s="3"/>
      <c r="BG700" s="217">
        <f t="shared" si="50"/>
        <v>0</v>
      </c>
      <c r="BH700" s="220">
        <f t="shared" si="51"/>
        <v>0</v>
      </c>
      <c r="BI700" s="221" t="str">
        <f>IF(BH700=0,"",BH700*AC761)</f>
        <v/>
      </c>
      <c r="BJ700" s="3"/>
      <c r="BK700" s="3"/>
      <c r="BL700" s="3"/>
      <c r="BM700" s="3"/>
      <c r="BN700" s="3"/>
      <c r="BO700" s="3"/>
      <c r="BT700" s="217">
        <f t="shared" si="53"/>
        <v>0</v>
      </c>
      <c r="BU700" s="220">
        <f t="shared" si="54"/>
        <v>0</v>
      </c>
      <c r="BV700" s="221" t="str">
        <f t="shared" si="55"/>
        <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00"/>
      <c r="C701" s="100"/>
      <c r="D701" s="952"/>
      <c r="E701" s="100"/>
      <c r="F701" s="100"/>
      <c r="G701" s="100"/>
      <c r="H701" s="100"/>
      <c r="AZ701" s="3"/>
      <c r="BA701" s="85" t="str">
        <f>IF($G752=0,"N/A",VLOOKUP($T$189,TC_Rent,(MATCH($B752,bedrooms,FALSE))))</f>
        <v>N/A</v>
      </c>
      <c r="BB701" s="3"/>
      <c r="BC701" s="3"/>
      <c r="BD701" s="3"/>
      <c r="BE701" s="3"/>
      <c r="BF701" s="3"/>
      <c r="BG701" s="217">
        <f t="shared" ref="BG701" si="57">G751</f>
        <v>0</v>
      </c>
      <c r="BH701" s="220">
        <f t="shared" si="51"/>
        <v>0</v>
      </c>
      <c r="BI701" s="221" t="str">
        <f>IF(BH701=0,"",BH701*AC762)</f>
        <v/>
      </c>
      <c r="BJ701" s="3"/>
      <c r="BK701" s="3"/>
      <c r="BL701" s="3"/>
      <c r="BM701" s="3"/>
      <c r="BN701" s="3"/>
      <c r="BO701" s="3"/>
      <c r="BT701" s="217">
        <f t="shared" ref="BT701" si="58">G751</f>
        <v>0</v>
      </c>
      <c r="BU701" s="220">
        <f t="shared" si="54"/>
        <v>0</v>
      </c>
      <c r="BV701" s="221" t="str">
        <f t="shared" ref="BV701" si="59">IF(BU701=0,"",BU701*AH751)</f>
        <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00"/>
      <c r="C702" s="100"/>
      <c r="D702" s="952" t="s">
        <v>1543</v>
      </c>
      <c r="E702" s="100"/>
      <c r="F702" s="100"/>
      <c r="G702" s="100"/>
      <c r="H702" s="100"/>
      <c r="AE702" s="1402" t="s">
        <v>835</v>
      </c>
      <c r="AF702" s="1402"/>
      <c r="AZ702" s="3"/>
      <c r="BA702" s="3"/>
      <c r="BB702" s="3"/>
      <c r="BC702" s="3"/>
      <c r="BD702" s="3"/>
      <c r="BE702" s="3"/>
      <c r="BG702" s="217">
        <f>G752</f>
        <v>0</v>
      </c>
      <c r="BH702" s="220">
        <f t="shared" si="51"/>
        <v>0</v>
      </c>
      <c r="BI702" s="221" t="str">
        <f>IF(BH702=0,"",BH702*AC762)</f>
        <v/>
      </c>
      <c r="BJ702" s="3"/>
      <c r="BK702" s="3"/>
      <c r="BL702" s="3"/>
      <c r="BM702" s="3"/>
      <c r="BN702" s="3"/>
      <c r="BO702" s="3"/>
      <c r="BT702" s="784">
        <f>G752</f>
        <v>0</v>
      </c>
      <c r="BU702" s="220">
        <f t="shared" si="54"/>
        <v>0</v>
      </c>
      <c r="BV702" s="221" t="str">
        <f>IF(BU702=0,"",BU702*AH752)</f>
        <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00"/>
      <c r="C703" s="100"/>
      <c r="D703" s="952" t="s">
        <v>1544</v>
      </c>
      <c r="E703" s="100"/>
      <c r="F703" s="100"/>
      <c r="G703" s="100"/>
      <c r="H703" s="100"/>
      <c r="W703" s="1434"/>
      <c r="X703" s="1434"/>
      <c r="Y703" s="1434"/>
      <c r="Z703" s="1434"/>
      <c r="AA703" s="1434"/>
      <c r="AB703" s="1434"/>
      <c r="AC703" s="1434"/>
      <c r="AD703" s="1434"/>
      <c r="AE703" s="1434"/>
      <c r="AF703" s="1434"/>
      <c r="AG703" s="1434"/>
      <c r="AH703" s="1434"/>
      <c r="AI703" s="1434"/>
      <c r="AJ703" s="1434"/>
      <c r="AK703" s="1434"/>
      <c r="AZ703" s="3"/>
      <c r="BA703" s="3"/>
      <c r="BB703" s="3"/>
      <c r="BC703" s="3"/>
      <c r="BD703" s="3"/>
      <c r="BE703" s="3"/>
      <c r="BF703" s="214" t="s">
        <v>1545</v>
      </c>
      <c r="BG703" s="222">
        <f>SUM(BG668:BG702)</f>
        <v>235</v>
      </c>
      <c r="BH703" s="223">
        <f>SUM(BH668:BH702)</f>
        <v>1</v>
      </c>
      <c r="BI703" s="223">
        <f>SUM(BI668:BI702)</f>
        <v>0.47744680851063831</v>
      </c>
      <c r="BN703" s="3"/>
      <c r="BO703" s="3"/>
      <c r="BT703" s="783">
        <f>SUM(BT668:BT702)</f>
        <v>235</v>
      </c>
      <c r="BU703" s="223">
        <f>SUM(BU668:BU702)</f>
        <v>1</v>
      </c>
      <c r="BV703" s="223">
        <f>SUM(BV668:BV702)</f>
        <v>0.47744680851063831</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00"/>
      <c r="C704" s="100"/>
      <c r="D704" s="952" t="s">
        <v>1108</v>
      </c>
      <c r="E704" s="100"/>
      <c r="F704" s="100"/>
      <c r="G704" s="100"/>
      <c r="H704" s="100"/>
      <c r="J704" s="1434"/>
      <c r="K704" s="1434"/>
      <c r="L704" s="1434"/>
      <c r="M704" s="1434"/>
      <c r="N704" s="1434"/>
      <c r="O704" s="1434"/>
      <c r="P704" s="1434"/>
      <c r="Q704" s="1434"/>
      <c r="R704" s="1434"/>
      <c r="S704" s="1434"/>
      <c r="T704" s="1434"/>
      <c r="U704" s="1434"/>
      <c r="V704" s="1434"/>
      <c r="W704" s="1434"/>
      <c r="X704" s="1434"/>
      <c r="AZ704" s="3"/>
      <c r="BA704" s="3"/>
      <c r="BB704" s="3"/>
      <c r="BC704" s="3"/>
      <c r="BD704" s="3"/>
      <c r="BE704" s="3"/>
      <c r="BF704" s="3"/>
      <c r="BJ704" s="3"/>
      <c r="BK704" s="3"/>
      <c r="BL704" s="3"/>
      <c r="BM704" s="3"/>
      <c r="BN704" s="3"/>
      <c r="BO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00"/>
      <c r="C705" s="100"/>
      <c r="D705" s="952" t="s">
        <v>1110</v>
      </c>
      <c r="J705" s="1403"/>
      <c r="K705" s="1403"/>
      <c r="L705" s="1403"/>
      <c r="M705" s="1403"/>
      <c r="N705" s="1403"/>
      <c r="O705" s="1403"/>
      <c r="P705" s="3" t="s">
        <v>1112</v>
      </c>
      <c r="Q705" s="3"/>
      <c r="R705" s="1368"/>
      <c r="S705" s="1368"/>
      <c r="T705" s="136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00"/>
      <c r="C706" s="100"/>
      <c r="D706" s="952" t="s">
        <v>1546</v>
      </c>
      <c r="W706" s="1434" t="s">
        <v>294</v>
      </c>
      <c r="X706" s="1434"/>
      <c r="Y706" s="1434"/>
      <c r="Z706" s="1434"/>
      <c r="AA706" s="1434"/>
      <c r="AB706" s="1434"/>
      <c r="AC706" s="1434"/>
      <c r="AD706" s="1434"/>
      <c r="AE706" s="1434"/>
      <c r="AF706" s="1434"/>
      <c r="AG706" s="1434"/>
      <c r="AH706" s="1434"/>
      <c r="AI706" s="1434"/>
      <c r="AJ706" s="1434"/>
      <c r="AK706" s="143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00"/>
      <c r="C707" s="100"/>
      <c r="D707" s="952"/>
      <c r="E707" s="1434" t="s">
        <v>1408</v>
      </c>
      <c r="F707" s="1434"/>
      <c r="G707" s="1434"/>
      <c r="H707" s="1434"/>
      <c r="I707" s="1434"/>
      <c r="J707" s="1434"/>
      <c r="K707" s="1434"/>
      <c r="L707" s="1434"/>
      <c r="M707" s="1434"/>
      <c r="N707" s="1434"/>
      <c r="O707" s="1434"/>
      <c r="P707" s="1434"/>
      <c r="Q707" s="1434"/>
      <c r="R707" s="1434"/>
      <c r="S707" s="1434"/>
      <c r="T707" s="1434"/>
      <c r="U707" s="1434"/>
      <c r="V707" s="1434"/>
      <c r="W707" s="1434"/>
      <c r="X707" s="1434"/>
      <c r="Y707" s="1434"/>
      <c r="Z707" s="1434"/>
      <c r="AA707" s="1434"/>
      <c r="AB707" s="1434"/>
      <c r="AC707" s="1434"/>
      <c r="AD707" s="1434"/>
      <c r="AE707" s="1434"/>
      <c r="AF707" s="1434"/>
      <c r="AG707" s="1434"/>
      <c r="AH707" s="1434"/>
      <c r="AI707" s="1434"/>
      <c r="AJ707" s="1434"/>
      <c r="AK707" s="143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27" t="s">
        <v>1547</v>
      </c>
      <c r="B709" s="1227"/>
      <c r="C709" s="1227"/>
      <c r="D709" s="1227"/>
      <c r="E709" s="1227"/>
      <c r="F709" s="1227"/>
      <c r="G709" s="1227"/>
      <c r="H709" s="1227"/>
      <c r="I709" s="1227"/>
      <c r="J709" s="1227"/>
      <c r="K709" s="1227"/>
      <c r="L709" s="1227"/>
      <c r="M709" s="1227"/>
      <c r="N709" s="1227"/>
      <c r="O709" s="1227"/>
      <c r="P709" s="1227"/>
      <c r="Q709" s="1227"/>
      <c r="R709" s="1227"/>
      <c r="S709" s="1227"/>
      <c r="T709" s="1227"/>
      <c r="U709" s="1227"/>
      <c r="V709" s="1227"/>
      <c r="W709" s="1227"/>
      <c r="X709" s="1227"/>
      <c r="Y709" s="1227"/>
      <c r="Z709" s="1227"/>
      <c r="AA709" s="1227"/>
      <c r="AB709" s="1227"/>
      <c r="AC709" s="1227"/>
      <c r="AD709" s="1227"/>
      <c r="AE709" s="1227"/>
      <c r="AF709" s="1227"/>
      <c r="AG709" s="1227"/>
      <c r="AH709" s="1227"/>
      <c r="AI709" s="1227"/>
      <c r="AJ709" s="1227"/>
      <c r="AK709" s="1227"/>
      <c r="AL709" s="1227"/>
      <c r="AM709" s="1227"/>
      <c r="AN709" s="1227"/>
      <c r="AO709" s="1227"/>
      <c r="AP709" s="1227"/>
      <c r="AQ709" s="1227"/>
      <c r="AR709" s="1227"/>
      <c r="AS709" s="1227"/>
      <c r="AT709" s="122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27"/>
      <c r="B710" s="1227"/>
      <c r="C710" s="1227"/>
      <c r="D710" s="1227"/>
      <c r="E710" s="1227"/>
      <c r="F710" s="1227"/>
      <c r="G710" s="1227"/>
      <c r="H710" s="1227"/>
      <c r="I710" s="1227"/>
      <c r="J710" s="1227"/>
      <c r="K710" s="1227"/>
      <c r="L710" s="1227"/>
      <c r="M710" s="1227"/>
      <c r="N710" s="1227"/>
      <c r="O710" s="1227"/>
      <c r="P710" s="1227"/>
      <c r="Q710" s="1227"/>
      <c r="R710" s="1227"/>
      <c r="S710" s="1227"/>
      <c r="T710" s="1227"/>
      <c r="U710" s="1227"/>
      <c r="V710" s="1227"/>
      <c r="W710" s="1227"/>
      <c r="X710" s="1227"/>
      <c r="Y710" s="1227"/>
      <c r="Z710" s="1227"/>
      <c r="AA710" s="1227"/>
      <c r="AB710" s="1227"/>
      <c r="AC710" s="1227"/>
      <c r="AD710" s="1227"/>
      <c r="AE710" s="1227"/>
      <c r="AF710" s="1227"/>
      <c r="AG710" s="1227"/>
      <c r="AH710" s="1227"/>
      <c r="AI710" s="1227"/>
      <c r="AJ710" s="1227"/>
      <c r="AK710" s="1227"/>
      <c r="AL710" s="1227"/>
      <c r="AM710" s="1227"/>
      <c r="AN710" s="1227"/>
      <c r="AO710" s="1227"/>
      <c r="AP710" s="1227"/>
      <c r="AQ710" s="1227"/>
      <c r="AR710" s="1227"/>
      <c r="AS710" s="1227"/>
      <c r="AT710" s="122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27"/>
      <c r="B711" s="1227"/>
      <c r="C711" s="1227"/>
      <c r="D711" s="1227"/>
      <c r="E711" s="1227"/>
      <c r="F711" s="1227"/>
      <c r="G711" s="1227"/>
      <c r="H711" s="1227"/>
      <c r="I711" s="1227"/>
      <c r="J711" s="1227"/>
      <c r="K711" s="1227"/>
      <c r="L711" s="1227"/>
      <c r="M711" s="1227"/>
      <c r="N711" s="1227"/>
      <c r="O711" s="1227"/>
      <c r="P711" s="1227"/>
      <c r="Q711" s="1227"/>
      <c r="R711" s="1227"/>
      <c r="S711" s="1227"/>
      <c r="T711" s="1227"/>
      <c r="U711" s="1227"/>
      <c r="V711" s="1227"/>
      <c r="W711" s="1227"/>
      <c r="X711" s="1227"/>
      <c r="Y711" s="1227"/>
      <c r="Z711" s="1227"/>
      <c r="AA711" s="1227"/>
      <c r="AB711" s="1227"/>
      <c r="AC711" s="1227"/>
      <c r="AD711" s="1227"/>
      <c r="AE711" s="1227"/>
      <c r="AF711" s="1227"/>
      <c r="AG711" s="1227"/>
      <c r="AH711" s="1227"/>
      <c r="AI711" s="1227"/>
      <c r="AJ711" s="1227"/>
      <c r="AK711" s="1227"/>
      <c r="AL711" s="1227"/>
      <c r="AM711" s="1227"/>
      <c r="AN711" s="1227"/>
      <c r="AO711" s="1227"/>
      <c r="AP711" s="1227"/>
      <c r="AQ711" s="1227"/>
      <c r="AR711" s="1227"/>
      <c r="AS711" s="1227"/>
      <c r="AT711" s="122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916</v>
      </c>
      <c r="B712" s="2"/>
      <c r="C712" s="2" t="s">
        <v>1548</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437"/>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478" t="s">
        <v>1549</v>
      </c>
      <c r="C714" s="1479"/>
      <c r="D714" s="1479"/>
      <c r="E714" s="1479"/>
      <c r="F714" s="1480"/>
      <c r="G714" s="1478" t="s">
        <v>1550</v>
      </c>
      <c r="H714" s="1479"/>
      <c r="I714" s="1479"/>
      <c r="J714" s="1480"/>
      <c r="K714" s="1574" t="s">
        <v>1551</v>
      </c>
      <c r="L714" s="1575"/>
      <c r="M714" s="1575"/>
      <c r="N714" s="1576"/>
      <c r="O714" s="1478" t="s">
        <v>1552</v>
      </c>
      <c r="P714" s="1479"/>
      <c r="Q714" s="1479"/>
      <c r="R714" s="1479"/>
      <c r="S714" s="1480"/>
      <c r="T714" s="1478" t="s">
        <v>1553</v>
      </c>
      <c r="U714" s="1479"/>
      <c r="V714" s="1479"/>
      <c r="W714" s="1480"/>
      <c r="X714" s="1478" t="s">
        <v>1554</v>
      </c>
      <c r="Y714" s="1479"/>
      <c r="Z714" s="1479"/>
      <c r="AA714" s="1479"/>
      <c r="AB714" s="1480"/>
      <c r="AC714" s="1478" t="s">
        <v>1555</v>
      </c>
      <c r="AD714" s="1479"/>
      <c r="AE714" s="1479"/>
      <c r="AF714" s="1479"/>
      <c r="AG714" s="1480"/>
      <c r="AH714" s="1478" t="s">
        <v>1556</v>
      </c>
      <c r="AI714" s="1479"/>
      <c r="AJ714" s="1480"/>
      <c r="AK714" s="1478" t="s">
        <v>1557</v>
      </c>
      <c r="AL714" s="1479"/>
      <c r="AM714" s="1479"/>
      <c r="AN714" s="1479"/>
      <c r="AO714" s="148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481"/>
      <c r="C715" s="1482"/>
      <c r="D715" s="1482"/>
      <c r="E715" s="1482"/>
      <c r="F715" s="1483"/>
      <c r="G715" s="1481"/>
      <c r="H715" s="1482"/>
      <c r="I715" s="1482"/>
      <c r="J715" s="1483"/>
      <c r="K715" s="1577"/>
      <c r="L715" s="1578"/>
      <c r="M715" s="1578"/>
      <c r="N715" s="1579"/>
      <c r="O715" s="1481"/>
      <c r="P715" s="1482"/>
      <c r="Q715" s="1482"/>
      <c r="R715" s="1482"/>
      <c r="S715" s="1483"/>
      <c r="T715" s="1481"/>
      <c r="U715" s="1482"/>
      <c r="V715" s="1482"/>
      <c r="W715" s="1483"/>
      <c r="X715" s="1481"/>
      <c r="Y715" s="1482"/>
      <c r="Z715" s="1482"/>
      <c r="AA715" s="1482"/>
      <c r="AB715" s="1483"/>
      <c r="AC715" s="1481"/>
      <c r="AD715" s="1482"/>
      <c r="AE715" s="1482"/>
      <c r="AF715" s="1482"/>
      <c r="AG715" s="1483"/>
      <c r="AH715" s="1481"/>
      <c r="AI715" s="1482"/>
      <c r="AJ715" s="1483"/>
      <c r="AK715" s="1481"/>
      <c r="AL715" s="1482"/>
      <c r="AM715" s="1482"/>
      <c r="AN715" s="1482"/>
      <c r="AO715" s="148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481"/>
      <c r="C716" s="1482"/>
      <c r="D716" s="1482"/>
      <c r="E716" s="1482"/>
      <c r="F716" s="1483"/>
      <c r="G716" s="1481"/>
      <c r="H716" s="1482"/>
      <c r="I716" s="1482"/>
      <c r="J716" s="1483"/>
      <c r="K716" s="1577"/>
      <c r="L716" s="1578"/>
      <c r="M716" s="1578"/>
      <c r="N716" s="1579"/>
      <c r="O716" s="1481"/>
      <c r="P716" s="1482"/>
      <c r="Q716" s="1482"/>
      <c r="R716" s="1482"/>
      <c r="S716" s="1483"/>
      <c r="T716" s="1481"/>
      <c r="U716" s="1482"/>
      <c r="V716" s="1482"/>
      <c r="W716" s="1483"/>
      <c r="X716" s="1481"/>
      <c r="Y716" s="1482"/>
      <c r="Z716" s="1482"/>
      <c r="AA716" s="1482"/>
      <c r="AB716" s="1483"/>
      <c r="AC716" s="1481"/>
      <c r="AD716" s="1482"/>
      <c r="AE716" s="1482"/>
      <c r="AF716" s="1482"/>
      <c r="AG716" s="1483"/>
      <c r="AH716" s="1481"/>
      <c r="AI716" s="1482"/>
      <c r="AJ716" s="1483"/>
      <c r="AK716" s="1481"/>
      <c r="AL716" s="1482"/>
      <c r="AM716" s="1482"/>
      <c r="AN716" s="1482"/>
      <c r="AO716" s="148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3"/>
      <c r="B717" s="1484"/>
      <c r="C717" s="1485"/>
      <c r="D717" s="1485"/>
      <c r="E717" s="1485"/>
      <c r="F717" s="1486"/>
      <c r="G717" s="1484"/>
      <c r="H717" s="1485"/>
      <c r="I717" s="1485"/>
      <c r="J717" s="1486"/>
      <c r="K717" s="1577"/>
      <c r="L717" s="1578"/>
      <c r="M717" s="1578"/>
      <c r="N717" s="1579"/>
      <c r="O717" s="1484"/>
      <c r="P717" s="1485"/>
      <c r="Q717" s="1485"/>
      <c r="R717" s="1485"/>
      <c r="S717" s="1486"/>
      <c r="T717" s="1484"/>
      <c r="U717" s="1485"/>
      <c r="V717" s="1485"/>
      <c r="W717" s="1486"/>
      <c r="X717" s="1484"/>
      <c r="Y717" s="1485"/>
      <c r="Z717" s="1485"/>
      <c r="AA717" s="1485"/>
      <c r="AB717" s="1486"/>
      <c r="AC717" s="1484"/>
      <c r="AD717" s="1485"/>
      <c r="AE717" s="1485"/>
      <c r="AF717" s="1485"/>
      <c r="AG717" s="1486"/>
      <c r="AH717" s="1484"/>
      <c r="AI717" s="1485"/>
      <c r="AJ717" s="1486"/>
      <c r="AK717" s="1484"/>
      <c r="AL717" s="1485"/>
      <c r="AM717" s="1485"/>
      <c r="AN717" s="1485"/>
      <c r="AO717" s="148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3"/>
      <c r="B718" s="1383" t="s">
        <v>1383</v>
      </c>
      <c r="C718" s="1384"/>
      <c r="D718" s="1384"/>
      <c r="E718" s="1384"/>
      <c r="F718" s="1385"/>
      <c r="G718" s="1419">
        <v>55</v>
      </c>
      <c r="H718" s="1420"/>
      <c r="I718" s="1420"/>
      <c r="J718" s="1421"/>
      <c r="K718" s="1422">
        <v>350</v>
      </c>
      <c r="L718" s="1423"/>
      <c r="M718" s="1423"/>
      <c r="N718" s="1424"/>
      <c r="O718" s="1425">
        <f>(1103*2)*AC718-T718</f>
        <v>630.79999999999995</v>
      </c>
      <c r="P718" s="1426"/>
      <c r="Q718" s="1426"/>
      <c r="R718" s="1426"/>
      <c r="S718" s="1427"/>
      <c r="T718" s="1425">
        <f>M832</f>
        <v>31</v>
      </c>
      <c r="U718" s="1426"/>
      <c r="V718" s="1426"/>
      <c r="W718" s="1427"/>
      <c r="X718" s="1495">
        <f t="shared" ref="X718:X741" si="60">O718+T718</f>
        <v>661.8</v>
      </c>
      <c r="Y718" s="1462"/>
      <c r="Z718" s="1462"/>
      <c r="AA718" s="1462"/>
      <c r="AB718" s="1496"/>
      <c r="AC718" s="1487">
        <v>0.3</v>
      </c>
      <c r="AD718" s="1488"/>
      <c r="AE718" s="1488"/>
      <c r="AF718" s="1488"/>
      <c r="AG718" s="1489"/>
      <c r="AH718" s="1428">
        <f t="shared" ref="AH718:AH751" si="61">IF($AC718&gt;0,($X718/$BA667), "")</f>
        <v>0.3</v>
      </c>
      <c r="AI718" s="1429"/>
      <c r="AJ718" s="1430"/>
      <c r="AK718" s="1383" t="s">
        <v>988</v>
      </c>
      <c r="AL718" s="1384"/>
      <c r="AM718" s="1384"/>
      <c r="AN718" s="1384"/>
      <c r="AO718" s="138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3"/>
      <c r="B719" s="1383" t="s">
        <v>1383</v>
      </c>
      <c r="C719" s="1384"/>
      <c r="D719" s="1384"/>
      <c r="E719" s="1384"/>
      <c r="F719" s="1385"/>
      <c r="G719" s="1419">
        <v>19</v>
      </c>
      <c r="H719" s="1420"/>
      <c r="I719" s="1420"/>
      <c r="J719" s="1421"/>
      <c r="K719" s="1422">
        <f>K718</f>
        <v>350</v>
      </c>
      <c r="L719" s="1423"/>
      <c r="M719" s="1423"/>
      <c r="N719" s="1424"/>
      <c r="O719" s="1425">
        <f>(1103*2)*AC719-T719</f>
        <v>1072</v>
      </c>
      <c r="P719" s="1426"/>
      <c r="Q719" s="1426"/>
      <c r="R719" s="1426"/>
      <c r="S719" s="1427"/>
      <c r="T719" s="1425">
        <f>T718</f>
        <v>31</v>
      </c>
      <c r="U719" s="1426"/>
      <c r="V719" s="1426"/>
      <c r="W719" s="1427"/>
      <c r="X719" s="1495">
        <f t="shared" si="60"/>
        <v>1103</v>
      </c>
      <c r="Y719" s="1462"/>
      <c r="Z719" s="1462"/>
      <c r="AA719" s="1462"/>
      <c r="AB719" s="1496"/>
      <c r="AC719" s="1487">
        <v>0.5</v>
      </c>
      <c r="AD719" s="1488"/>
      <c r="AE719" s="1488"/>
      <c r="AF719" s="1488"/>
      <c r="AG719" s="1489"/>
      <c r="AH719" s="1428">
        <f t="shared" si="61"/>
        <v>0.5</v>
      </c>
      <c r="AI719" s="1429"/>
      <c r="AJ719" s="1430"/>
      <c r="AK719" s="1383" t="s">
        <v>299</v>
      </c>
      <c r="AL719" s="1384"/>
      <c r="AM719" s="1384"/>
      <c r="AN719" s="1384"/>
      <c r="AO719" s="138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3"/>
      <c r="B720" s="1383" t="s">
        <v>1383</v>
      </c>
      <c r="C720" s="1384"/>
      <c r="D720" s="1384"/>
      <c r="E720" s="1384"/>
      <c r="F720" s="1385"/>
      <c r="G720" s="1419">
        <f>81-G718-G719-G721-O773+15+3</f>
        <v>6</v>
      </c>
      <c r="H720" s="1420"/>
      <c r="I720" s="1420"/>
      <c r="J720" s="1421"/>
      <c r="K720" s="1422">
        <f>K719</f>
        <v>350</v>
      </c>
      <c r="L720" s="1423"/>
      <c r="M720" s="1423"/>
      <c r="N720" s="1424"/>
      <c r="O720" s="1425">
        <f>(1103*2)*AC720-T720</f>
        <v>1513.1999999999998</v>
      </c>
      <c r="P720" s="1426"/>
      <c r="Q720" s="1426"/>
      <c r="R720" s="1426"/>
      <c r="S720" s="1427"/>
      <c r="T720" s="1425">
        <f>T719</f>
        <v>31</v>
      </c>
      <c r="U720" s="1426"/>
      <c r="V720" s="1426"/>
      <c r="W720" s="1427"/>
      <c r="X720" s="1495">
        <f t="shared" si="60"/>
        <v>1544.1999999999998</v>
      </c>
      <c r="Y720" s="1462"/>
      <c r="Z720" s="1462"/>
      <c r="AA720" s="1462"/>
      <c r="AB720" s="1496"/>
      <c r="AC720" s="1487">
        <v>0.7</v>
      </c>
      <c r="AD720" s="1488"/>
      <c r="AE720" s="1488"/>
      <c r="AF720" s="1488"/>
      <c r="AG720" s="1489"/>
      <c r="AH720" s="1428">
        <f t="shared" si="61"/>
        <v>0.7</v>
      </c>
      <c r="AI720" s="1429"/>
      <c r="AJ720" s="1430"/>
      <c r="AK720" s="1383" t="s">
        <v>299</v>
      </c>
      <c r="AL720" s="1384"/>
      <c r="AM720" s="1384"/>
      <c r="AN720" s="1384"/>
      <c r="AO720" s="138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3" t="s">
        <v>1383</v>
      </c>
      <c r="C721" s="1384"/>
      <c r="D721" s="1384"/>
      <c r="E721" s="1384"/>
      <c r="F721" s="1385"/>
      <c r="G721" s="1419">
        <v>18</v>
      </c>
      <c r="H721" s="1420"/>
      <c r="I721" s="1420"/>
      <c r="J721" s="1421"/>
      <c r="K721" s="1422">
        <f>K720</f>
        <v>350</v>
      </c>
      <c r="L721" s="1423"/>
      <c r="M721" s="1423"/>
      <c r="N721" s="1424"/>
      <c r="O721" s="1425">
        <f>(1103*2)*AC721-T721</f>
        <v>1733.8000000000002</v>
      </c>
      <c r="P721" s="1426"/>
      <c r="Q721" s="1426"/>
      <c r="R721" s="1426"/>
      <c r="S721" s="1427"/>
      <c r="T721" s="1425">
        <f>T720</f>
        <v>31</v>
      </c>
      <c r="U721" s="1426"/>
      <c r="V721" s="1426"/>
      <c r="W721" s="1427"/>
      <c r="X721" s="1495">
        <f t="shared" si="60"/>
        <v>1764.8000000000002</v>
      </c>
      <c r="Y721" s="1462"/>
      <c r="Z721" s="1462"/>
      <c r="AA721" s="1462"/>
      <c r="AB721" s="1496"/>
      <c r="AC721" s="1487">
        <v>0.8</v>
      </c>
      <c r="AD721" s="1488"/>
      <c r="AE721" s="1488"/>
      <c r="AF721" s="1488"/>
      <c r="AG721" s="1489"/>
      <c r="AH721" s="1428">
        <f t="shared" si="61"/>
        <v>0.8</v>
      </c>
      <c r="AI721" s="1429"/>
      <c r="AJ721" s="1430"/>
      <c r="AK721" s="1383" t="s">
        <v>299</v>
      </c>
      <c r="AL721" s="1384"/>
      <c r="AM721" s="1384"/>
      <c r="AN721" s="1384"/>
      <c r="AO721" s="1385"/>
      <c r="AP721" s="3"/>
      <c r="AQ721" s="3"/>
      <c r="AR721" s="3"/>
      <c r="AS721" s="3"/>
      <c r="AY721" s="86"/>
      <c r="AZ721" s="86"/>
      <c r="BA721" s="86"/>
      <c r="BB721" s="86"/>
      <c r="BC721" s="8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3"/>
      <c r="C722" s="1384"/>
      <c r="D722" s="1384"/>
      <c r="E722" s="1384"/>
      <c r="F722" s="1385"/>
      <c r="G722" s="1419"/>
      <c r="H722" s="1420"/>
      <c r="I722" s="1420"/>
      <c r="J722" s="1421"/>
      <c r="K722" s="1422"/>
      <c r="L722" s="1423"/>
      <c r="M722" s="1423"/>
      <c r="N722" s="1424"/>
      <c r="O722" s="1425"/>
      <c r="P722" s="1426"/>
      <c r="Q722" s="1426"/>
      <c r="R722" s="1426"/>
      <c r="S722" s="1427"/>
      <c r="T722" s="1425"/>
      <c r="U722" s="1426"/>
      <c r="V722" s="1426"/>
      <c r="W722" s="1427"/>
      <c r="X722" s="1495">
        <f t="shared" si="60"/>
        <v>0</v>
      </c>
      <c r="Y722" s="1462"/>
      <c r="Z722" s="1462"/>
      <c r="AA722" s="1462"/>
      <c r="AB722" s="1496"/>
      <c r="AC722" s="1487"/>
      <c r="AD722" s="1488"/>
      <c r="AE722" s="1488"/>
      <c r="AF722" s="1488"/>
      <c r="AG722" s="1489"/>
      <c r="AH722" s="1428" t="str">
        <f t="shared" si="61"/>
        <v/>
      </c>
      <c r="AI722" s="1429"/>
      <c r="AJ722" s="1430"/>
      <c r="AK722" s="1383" t="s">
        <v>299</v>
      </c>
      <c r="AL722" s="1384"/>
      <c r="AM722" s="1384"/>
      <c r="AN722" s="1384"/>
      <c r="AO722" s="1385"/>
      <c r="AP722" s="3"/>
      <c r="AQ722" s="3"/>
      <c r="AR722" s="3"/>
      <c r="AS722" s="3"/>
      <c r="AY722" s="86"/>
      <c r="AZ722" s="86"/>
      <c r="BA722" s="86"/>
      <c r="BB722" s="86"/>
      <c r="BC722" s="8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83" t="s">
        <v>1384</v>
      </c>
      <c r="C723" s="1384"/>
      <c r="D723" s="1384"/>
      <c r="E723" s="1384"/>
      <c r="F723" s="1385"/>
      <c r="G723" s="1419">
        <v>62</v>
      </c>
      <c r="H723" s="1420"/>
      <c r="I723" s="1420"/>
      <c r="J723" s="1421"/>
      <c r="K723" s="1422">
        <v>550</v>
      </c>
      <c r="L723" s="1423"/>
      <c r="M723" s="1423"/>
      <c r="N723" s="1424"/>
      <c r="O723" s="1425">
        <f>(1182*2)*AC723-T723</f>
        <v>665.19999999999993</v>
      </c>
      <c r="P723" s="1426"/>
      <c r="Q723" s="1426"/>
      <c r="R723" s="1426"/>
      <c r="S723" s="1427"/>
      <c r="T723" s="1425">
        <f>Q832</f>
        <v>44</v>
      </c>
      <c r="U723" s="1426"/>
      <c r="V723" s="1426"/>
      <c r="W723" s="1427"/>
      <c r="X723" s="1495">
        <f t="shared" si="60"/>
        <v>709.19999999999993</v>
      </c>
      <c r="Y723" s="1462"/>
      <c r="Z723" s="1462"/>
      <c r="AA723" s="1462"/>
      <c r="AB723" s="1496"/>
      <c r="AC723" s="1487">
        <v>0.3</v>
      </c>
      <c r="AD723" s="1488"/>
      <c r="AE723" s="1488"/>
      <c r="AF723" s="1488"/>
      <c r="AG723" s="1489"/>
      <c r="AH723" s="1428">
        <f t="shared" si="61"/>
        <v>0.3</v>
      </c>
      <c r="AI723" s="1429"/>
      <c r="AJ723" s="1430"/>
      <c r="AK723" s="1383" t="s">
        <v>988</v>
      </c>
      <c r="AL723" s="1384"/>
      <c r="AM723" s="1384"/>
      <c r="AN723" s="1384"/>
      <c r="AO723" s="1385"/>
      <c r="AP723" s="3"/>
      <c r="AQ723" s="3"/>
      <c r="AR723" s="3"/>
      <c r="AS723" s="3"/>
      <c r="AY723" s="86"/>
      <c r="AZ723" s="86"/>
      <c r="BA723" s="86"/>
      <c r="BB723" s="86"/>
      <c r="BC723" s="8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83" t="s">
        <v>1384</v>
      </c>
      <c r="C724" s="1384"/>
      <c r="D724" s="1384"/>
      <c r="E724" s="1384"/>
      <c r="F724" s="1385"/>
      <c r="G724" s="1419">
        <v>34</v>
      </c>
      <c r="H724" s="1420"/>
      <c r="I724" s="1420"/>
      <c r="J724" s="1421"/>
      <c r="K724" s="1422">
        <f>K723</f>
        <v>550</v>
      </c>
      <c r="L724" s="1423"/>
      <c r="M724" s="1423"/>
      <c r="N724" s="1424"/>
      <c r="O724" s="1425">
        <f>(1182*2)*AC724-T724</f>
        <v>1138</v>
      </c>
      <c r="P724" s="1426"/>
      <c r="Q724" s="1426"/>
      <c r="R724" s="1426"/>
      <c r="S724" s="1427"/>
      <c r="T724" s="1425">
        <f>T723</f>
        <v>44</v>
      </c>
      <c r="U724" s="1426"/>
      <c r="V724" s="1426"/>
      <c r="W724" s="1427"/>
      <c r="X724" s="1495">
        <f t="shared" si="60"/>
        <v>1182</v>
      </c>
      <c r="Y724" s="1462"/>
      <c r="Z724" s="1462"/>
      <c r="AA724" s="1462"/>
      <c r="AB724" s="1496"/>
      <c r="AC724" s="1487">
        <v>0.5</v>
      </c>
      <c r="AD724" s="1488"/>
      <c r="AE724" s="1488"/>
      <c r="AF724" s="1488"/>
      <c r="AG724" s="1489"/>
      <c r="AH724" s="1428">
        <f t="shared" si="61"/>
        <v>0.5</v>
      </c>
      <c r="AI724" s="1429"/>
      <c r="AJ724" s="1430"/>
      <c r="AK724" s="1383" t="s">
        <v>299</v>
      </c>
      <c r="AL724" s="1384"/>
      <c r="AM724" s="1384"/>
      <c r="AN724" s="1384"/>
      <c r="AO724" s="1385"/>
      <c r="AP724" s="3"/>
      <c r="AQ724" s="3"/>
      <c r="AR724" s="3"/>
      <c r="AS724" s="3"/>
      <c r="AY724" s="86"/>
      <c r="AZ724" s="86"/>
      <c r="BA724" s="86"/>
      <c r="BB724" s="86"/>
      <c r="BC724" s="8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83" t="s">
        <v>1384</v>
      </c>
      <c r="C725" s="1384"/>
      <c r="D725" s="1384"/>
      <c r="E725" s="1384"/>
      <c r="F725" s="1385"/>
      <c r="G725" s="1419">
        <f>119-G723-G724-G726-O774+15+4</f>
        <v>8</v>
      </c>
      <c r="H725" s="1420"/>
      <c r="I725" s="1420"/>
      <c r="J725" s="1421"/>
      <c r="K725" s="1422">
        <f>K724</f>
        <v>550</v>
      </c>
      <c r="L725" s="1423"/>
      <c r="M725" s="1423"/>
      <c r="N725" s="1424"/>
      <c r="O725" s="1425">
        <f>(1182*2)*AC725-T725</f>
        <v>1610.8</v>
      </c>
      <c r="P725" s="1426"/>
      <c r="Q725" s="1426"/>
      <c r="R725" s="1426"/>
      <c r="S725" s="1427"/>
      <c r="T725" s="1425">
        <f>T724</f>
        <v>44</v>
      </c>
      <c r="U725" s="1426"/>
      <c r="V725" s="1426"/>
      <c r="W725" s="1427"/>
      <c r="X725" s="1495">
        <f t="shared" si="60"/>
        <v>1654.8</v>
      </c>
      <c r="Y725" s="1462"/>
      <c r="Z725" s="1462"/>
      <c r="AA725" s="1462"/>
      <c r="AB725" s="1496"/>
      <c r="AC725" s="1487">
        <v>0.7</v>
      </c>
      <c r="AD725" s="1488"/>
      <c r="AE725" s="1488"/>
      <c r="AF725" s="1488"/>
      <c r="AG725" s="1489"/>
      <c r="AH725" s="1428">
        <f t="shared" si="61"/>
        <v>0.7</v>
      </c>
      <c r="AI725" s="1429"/>
      <c r="AJ725" s="1430"/>
      <c r="AK725" s="1383" t="s">
        <v>299</v>
      </c>
      <c r="AL725" s="1384"/>
      <c r="AM725" s="1384"/>
      <c r="AN725" s="1384"/>
      <c r="AO725" s="1385"/>
      <c r="AP725" s="3"/>
      <c r="AQ725" s="3"/>
      <c r="AR725" s="3"/>
      <c r="AS725" s="3"/>
      <c r="AY725" s="882"/>
      <c r="AZ725" s="882"/>
      <c r="BA725" s="882"/>
      <c r="BB725" s="882"/>
      <c r="BC725" s="882"/>
      <c r="BD725" s="3"/>
      <c r="BE725" s="3"/>
      <c r="BF725" s="3"/>
      <c r="BK725" s="3"/>
      <c r="BL725" s="3"/>
      <c r="BM725" s="3"/>
      <c r="BN725" s="3"/>
      <c r="BO725" s="3"/>
      <c r="BP725" s="209"/>
      <c r="BQ725" s="139"/>
      <c r="BR725" s="1175"/>
      <c r="BS725" s="1175"/>
      <c r="BT725" s="1175"/>
      <c r="BU725" s="1175"/>
      <c r="BV725" s="1175"/>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3" t="s">
        <v>1384</v>
      </c>
      <c r="C726" s="1384"/>
      <c r="D726" s="1384"/>
      <c r="E726" s="1384"/>
      <c r="F726" s="1385"/>
      <c r="G726" s="1419">
        <v>33</v>
      </c>
      <c r="H726" s="1420"/>
      <c r="I726" s="1420"/>
      <c r="J726" s="1421"/>
      <c r="K726" s="1422">
        <f>K725</f>
        <v>550</v>
      </c>
      <c r="L726" s="1423"/>
      <c r="M726" s="1423"/>
      <c r="N726" s="1424"/>
      <c r="O726" s="1425">
        <f>(1182*2)*AC726-T726</f>
        <v>1847.2</v>
      </c>
      <c r="P726" s="1426"/>
      <c r="Q726" s="1426"/>
      <c r="R726" s="1426"/>
      <c r="S726" s="1427"/>
      <c r="T726" s="1425">
        <f>T725</f>
        <v>44</v>
      </c>
      <c r="U726" s="1426"/>
      <c r="V726" s="1426"/>
      <c r="W726" s="1427"/>
      <c r="X726" s="1495">
        <f t="shared" si="60"/>
        <v>1891.2</v>
      </c>
      <c r="Y726" s="1462"/>
      <c r="Z726" s="1462"/>
      <c r="AA726" s="1462"/>
      <c r="AB726" s="1496"/>
      <c r="AC726" s="1487">
        <v>0.8</v>
      </c>
      <c r="AD726" s="1488"/>
      <c r="AE726" s="1488"/>
      <c r="AF726" s="1488"/>
      <c r="AG726" s="1489"/>
      <c r="AH726" s="1428">
        <f t="shared" si="61"/>
        <v>0.8</v>
      </c>
      <c r="AI726" s="1429"/>
      <c r="AJ726" s="1430"/>
      <c r="AK726" s="1383" t="s">
        <v>299</v>
      </c>
      <c r="AL726" s="1384"/>
      <c r="AM726" s="1384"/>
      <c r="AN726" s="1384"/>
      <c r="AO726" s="1385"/>
      <c r="AP726" s="3"/>
      <c r="AQ726" s="3"/>
      <c r="AR726" s="3"/>
      <c r="AS726" s="3"/>
      <c r="AY726" s="882"/>
      <c r="AZ726" s="882"/>
      <c r="BA726" s="882"/>
      <c r="BB726" s="882"/>
      <c r="BC726" s="882"/>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3"/>
      <c r="B727" s="1383"/>
      <c r="C727" s="1384"/>
      <c r="D727" s="1384"/>
      <c r="E727" s="1384"/>
      <c r="F727" s="1385"/>
      <c r="G727" s="1419"/>
      <c r="H727" s="1420"/>
      <c r="I727" s="1420"/>
      <c r="J727" s="1421"/>
      <c r="K727" s="1422"/>
      <c r="L727" s="1423"/>
      <c r="M727" s="1423"/>
      <c r="N727" s="1424"/>
      <c r="O727" s="1425"/>
      <c r="P727" s="1426"/>
      <c r="Q727" s="1426"/>
      <c r="R727" s="1426"/>
      <c r="S727" s="1427"/>
      <c r="T727" s="1425"/>
      <c r="U727" s="1426"/>
      <c r="V727" s="1426"/>
      <c r="W727" s="1427"/>
      <c r="X727" s="1495">
        <f t="shared" si="60"/>
        <v>0</v>
      </c>
      <c r="Y727" s="1462"/>
      <c r="Z727" s="1462"/>
      <c r="AA727" s="1462"/>
      <c r="AB727" s="1496"/>
      <c r="AC727" s="1487"/>
      <c r="AD727" s="1488"/>
      <c r="AE727" s="1488"/>
      <c r="AF727" s="1488"/>
      <c r="AG727" s="1489"/>
      <c r="AH727" s="1428" t="str">
        <f t="shared" si="61"/>
        <v/>
      </c>
      <c r="AI727" s="1429"/>
      <c r="AJ727" s="1430"/>
      <c r="AK727" s="1383" t="s">
        <v>299</v>
      </c>
      <c r="AL727" s="1384"/>
      <c r="AM727" s="1384"/>
      <c r="AN727" s="1384"/>
      <c r="AO727" s="1385"/>
      <c r="AP727" s="3"/>
      <c r="AQ727" s="3"/>
      <c r="AR727" s="3"/>
      <c r="AS727" s="3"/>
      <c r="AY727" s="882"/>
      <c r="AZ727" s="882"/>
      <c r="BA727" s="882"/>
      <c r="BB727" s="882"/>
      <c r="BC727" s="882"/>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3"/>
      <c r="B728" s="1383"/>
      <c r="C728" s="1384"/>
      <c r="D728" s="1384"/>
      <c r="E728" s="1384"/>
      <c r="F728" s="1385"/>
      <c r="G728" s="1419"/>
      <c r="H728" s="1420"/>
      <c r="I728" s="1420"/>
      <c r="J728" s="1421"/>
      <c r="K728" s="1422"/>
      <c r="L728" s="1423"/>
      <c r="M728" s="1423"/>
      <c r="N728" s="1424"/>
      <c r="O728" s="1425"/>
      <c r="P728" s="1426"/>
      <c r="Q728" s="1426"/>
      <c r="R728" s="1426"/>
      <c r="S728" s="1427"/>
      <c r="T728" s="1425"/>
      <c r="U728" s="1426"/>
      <c r="V728" s="1426"/>
      <c r="W728" s="1427"/>
      <c r="X728" s="1495">
        <f t="shared" si="60"/>
        <v>0</v>
      </c>
      <c r="Y728" s="1462"/>
      <c r="Z728" s="1462"/>
      <c r="AA728" s="1462"/>
      <c r="AB728" s="1496"/>
      <c r="AC728" s="1487"/>
      <c r="AD728" s="1488"/>
      <c r="AE728" s="1488"/>
      <c r="AF728" s="1488"/>
      <c r="AG728" s="1489"/>
      <c r="AH728" s="1428" t="str">
        <f t="shared" si="61"/>
        <v/>
      </c>
      <c r="AI728" s="1429"/>
      <c r="AJ728" s="1430"/>
      <c r="AK728" s="1383" t="s">
        <v>299</v>
      </c>
      <c r="AL728" s="1384"/>
      <c r="AM728" s="1384"/>
      <c r="AN728" s="1384"/>
      <c r="AO728" s="1385"/>
      <c r="AP728" s="3"/>
      <c r="AQ728" s="3"/>
      <c r="AR728" s="3"/>
      <c r="AS728" s="3"/>
      <c r="AY728" s="882"/>
      <c r="AZ728" s="882"/>
      <c r="BA728" s="882"/>
      <c r="BB728" s="882"/>
      <c r="BC728" s="882"/>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3"/>
      <c r="B729" s="1383"/>
      <c r="C729" s="1384"/>
      <c r="D729" s="1384"/>
      <c r="E729" s="1384"/>
      <c r="F729" s="1385"/>
      <c r="G729" s="1419"/>
      <c r="H729" s="1420"/>
      <c r="I729" s="1420"/>
      <c r="J729" s="1421"/>
      <c r="K729" s="1422"/>
      <c r="L729" s="1423"/>
      <c r="M729" s="1423"/>
      <c r="N729" s="1424"/>
      <c r="O729" s="1425"/>
      <c r="P729" s="1426"/>
      <c r="Q729" s="1426"/>
      <c r="R729" s="1426"/>
      <c r="S729" s="1427"/>
      <c r="T729" s="1425"/>
      <c r="U729" s="1426"/>
      <c r="V729" s="1426"/>
      <c r="W729" s="1427"/>
      <c r="X729" s="1495">
        <f t="shared" si="60"/>
        <v>0</v>
      </c>
      <c r="Y729" s="1462"/>
      <c r="Z729" s="1462"/>
      <c r="AA729" s="1462"/>
      <c r="AB729" s="1496"/>
      <c r="AC729" s="1487"/>
      <c r="AD729" s="1488"/>
      <c r="AE729" s="1488"/>
      <c r="AF729" s="1488"/>
      <c r="AG729" s="1489"/>
      <c r="AH729" s="1428" t="str">
        <f t="shared" si="61"/>
        <v/>
      </c>
      <c r="AI729" s="1429"/>
      <c r="AJ729" s="1430"/>
      <c r="AK729" s="1383" t="s">
        <v>299</v>
      </c>
      <c r="AL729" s="1384"/>
      <c r="AM729" s="1384"/>
      <c r="AN729" s="1384"/>
      <c r="AO729" s="1385"/>
      <c r="AP729" s="3"/>
      <c r="AQ729" s="3"/>
      <c r="AR729" s="3"/>
      <c r="AS729" s="3"/>
      <c r="AY729" s="882"/>
      <c r="AZ729" s="882"/>
      <c r="BA729" s="882"/>
      <c r="BB729" s="882"/>
      <c r="BC729" s="882"/>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3"/>
      <c r="C730" s="1384"/>
      <c r="D730" s="1384"/>
      <c r="E730" s="1384"/>
      <c r="F730" s="1385"/>
      <c r="G730" s="1419"/>
      <c r="H730" s="1420"/>
      <c r="I730" s="1420"/>
      <c r="J730" s="1421"/>
      <c r="K730" s="1422"/>
      <c r="L730" s="1423"/>
      <c r="M730" s="1423"/>
      <c r="N730" s="1424"/>
      <c r="O730" s="1425"/>
      <c r="P730" s="1426"/>
      <c r="Q730" s="1426"/>
      <c r="R730" s="1426"/>
      <c r="S730" s="1427"/>
      <c r="T730" s="1425"/>
      <c r="U730" s="1426"/>
      <c r="V730" s="1426"/>
      <c r="W730" s="1427"/>
      <c r="X730" s="1495">
        <f t="shared" si="60"/>
        <v>0</v>
      </c>
      <c r="Y730" s="1462"/>
      <c r="Z730" s="1462"/>
      <c r="AA730" s="1462"/>
      <c r="AB730" s="1496"/>
      <c r="AC730" s="1487"/>
      <c r="AD730" s="1488"/>
      <c r="AE730" s="1488"/>
      <c r="AF730" s="1488"/>
      <c r="AG730" s="1489"/>
      <c r="AH730" s="1428" t="str">
        <f t="shared" si="61"/>
        <v/>
      </c>
      <c r="AI730" s="1429"/>
      <c r="AJ730" s="1430"/>
      <c r="AK730" s="1383" t="s">
        <v>299</v>
      </c>
      <c r="AL730" s="1384"/>
      <c r="AM730" s="1384"/>
      <c r="AN730" s="1384"/>
      <c r="AO730" s="1385"/>
      <c r="AP730" s="3"/>
      <c r="AQ730" s="3"/>
      <c r="AR730" s="3"/>
      <c r="AS730" s="3"/>
      <c r="AY730" s="882"/>
      <c r="AZ730" s="882"/>
      <c r="BA730" s="882"/>
      <c r="BB730" s="882"/>
      <c r="BC730" s="882"/>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3"/>
      <c r="C731" s="1384"/>
      <c r="D731" s="1384"/>
      <c r="E731" s="1384"/>
      <c r="F731" s="1385"/>
      <c r="G731" s="1419"/>
      <c r="H731" s="1420"/>
      <c r="I731" s="1420"/>
      <c r="J731" s="1421"/>
      <c r="K731" s="1422"/>
      <c r="L731" s="1423"/>
      <c r="M731" s="1423"/>
      <c r="N731" s="1424"/>
      <c r="O731" s="1425"/>
      <c r="P731" s="1426"/>
      <c r="Q731" s="1426"/>
      <c r="R731" s="1426"/>
      <c r="S731" s="1427"/>
      <c r="T731" s="1425"/>
      <c r="U731" s="1426"/>
      <c r="V731" s="1426"/>
      <c r="W731" s="1427"/>
      <c r="X731" s="1495">
        <f t="shared" si="60"/>
        <v>0</v>
      </c>
      <c r="Y731" s="1462"/>
      <c r="Z731" s="1462"/>
      <c r="AA731" s="1462"/>
      <c r="AB731" s="1496"/>
      <c r="AC731" s="1487"/>
      <c r="AD731" s="1488"/>
      <c r="AE731" s="1488"/>
      <c r="AF731" s="1488"/>
      <c r="AG731" s="1489"/>
      <c r="AH731" s="1428" t="str">
        <f t="shared" si="61"/>
        <v/>
      </c>
      <c r="AI731" s="1429"/>
      <c r="AJ731" s="1430"/>
      <c r="AK731" s="1383" t="s">
        <v>299</v>
      </c>
      <c r="AL731" s="1384"/>
      <c r="AM731" s="1384"/>
      <c r="AN731" s="1384"/>
      <c r="AO731" s="1385"/>
      <c r="AP731" s="3"/>
      <c r="AQ731" s="3"/>
      <c r="AR731" s="3"/>
      <c r="AS731" s="3"/>
      <c r="AY731" s="882"/>
      <c r="AZ731" s="882"/>
      <c r="BA731" s="882"/>
      <c r="BB731" s="882"/>
      <c r="BC731" s="882"/>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3"/>
      <c r="C732" s="1384"/>
      <c r="D732" s="1384"/>
      <c r="E732" s="1384"/>
      <c r="F732" s="1385"/>
      <c r="G732" s="1419"/>
      <c r="H732" s="1420"/>
      <c r="I732" s="1420"/>
      <c r="J732" s="1421"/>
      <c r="K732" s="1422"/>
      <c r="L732" s="1423"/>
      <c r="M732" s="1423"/>
      <c r="N732" s="1424"/>
      <c r="O732" s="1425"/>
      <c r="P732" s="1426"/>
      <c r="Q732" s="1426"/>
      <c r="R732" s="1426"/>
      <c r="S732" s="1427"/>
      <c r="T732" s="1425"/>
      <c r="U732" s="1426"/>
      <c r="V732" s="1426"/>
      <c r="W732" s="1427"/>
      <c r="X732" s="1495">
        <f t="shared" si="60"/>
        <v>0</v>
      </c>
      <c r="Y732" s="1462"/>
      <c r="Z732" s="1462"/>
      <c r="AA732" s="1462"/>
      <c r="AB732" s="1496"/>
      <c r="AC732" s="1487"/>
      <c r="AD732" s="1488"/>
      <c r="AE732" s="1488"/>
      <c r="AF732" s="1488"/>
      <c r="AG732" s="1489"/>
      <c r="AH732" s="1428" t="str">
        <f t="shared" si="61"/>
        <v/>
      </c>
      <c r="AI732" s="1429"/>
      <c r="AJ732" s="1430"/>
      <c r="AK732" s="1383" t="s">
        <v>299</v>
      </c>
      <c r="AL732" s="1384"/>
      <c r="AM732" s="1384"/>
      <c r="AN732" s="1384"/>
      <c r="AO732" s="1385"/>
      <c r="AP732" s="3"/>
      <c r="AQ732" s="3"/>
      <c r="AR732" s="3"/>
      <c r="AS732" s="3"/>
      <c r="AY732" s="882"/>
      <c r="AZ732" s="882"/>
      <c r="BA732" s="882"/>
      <c r="BB732" s="882"/>
      <c r="BC732" s="882"/>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3"/>
      <c r="C733" s="1384"/>
      <c r="D733" s="1384"/>
      <c r="E733" s="1384"/>
      <c r="F733" s="1385"/>
      <c r="G733" s="1419"/>
      <c r="H733" s="1420"/>
      <c r="I733" s="1420"/>
      <c r="J733" s="1421"/>
      <c r="K733" s="1422"/>
      <c r="L733" s="1423"/>
      <c r="M733" s="1423"/>
      <c r="N733" s="1424"/>
      <c r="O733" s="1425"/>
      <c r="P733" s="1426"/>
      <c r="Q733" s="1426"/>
      <c r="R733" s="1426"/>
      <c r="S733" s="1427"/>
      <c r="T733" s="1425"/>
      <c r="U733" s="1426"/>
      <c r="V733" s="1426"/>
      <c r="W733" s="1427"/>
      <c r="X733" s="1495">
        <f t="shared" si="60"/>
        <v>0</v>
      </c>
      <c r="Y733" s="1462"/>
      <c r="Z733" s="1462"/>
      <c r="AA733" s="1462"/>
      <c r="AB733" s="1496"/>
      <c r="AC733" s="1487"/>
      <c r="AD733" s="1488"/>
      <c r="AE733" s="1488"/>
      <c r="AF733" s="1488"/>
      <c r="AG733" s="1489"/>
      <c r="AH733" s="1428" t="str">
        <f t="shared" si="61"/>
        <v/>
      </c>
      <c r="AI733" s="1429"/>
      <c r="AJ733" s="1430"/>
      <c r="AK733" s="1383" t="s">
        <v>299</v>
      </c>
      <c r="AL733" s="1384"/>
      <c r="AM733" s="1384"/>
      <c r="AN733" s="1384"/>
      <c r="AO733" s="1385"/>
      <c r="AP733" s="3"/>
      <c r="AQ733" s="3"/>
      <c r="AR733" s="3"/>
      <c r="AS733" s="3"/>
      <c r="AY733" s="882"/>
      <c r="AZ733" s="882"/>
      <c r="BA733" s="882"/>
      <c r="BB733" s="882"/>
      <c r="BC733" s="882"/>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3"/>
      <c r="C734" s="1384"/>
      <c r="D734" s="1384"/>
      <c r="E734" s="1384"/>
      <c r="F734" s="1385"/>
      <c r="G734" s="1419"/>
      <c r="H734" s="1420"/>
      <c r="I734" s="1420"/>
      <c r="J734" s="1421"/>
      <c r="K734" s="1422"/>
      <c r="L734" s="1423"/>
      <c r="M734" s="1423"/>
      <c r="N734" s="1424"/>
      <c r="O734" s="1425"/>
      <c r="P734" s="1426"/>
      <c r="Q734" s="1426"/>
      <c r="R734" s="1426"/>
      <c r="S734" s="1427"/>
      <c r="T734" s="1425"/>
      <c r="U734" s="1426"/>
      <c r="V734" s="1426"/>
      <c r="W734" s="1427"/>
      <c r="X734" s="1495">
        <f t="shared" si="60"/>
        <v>0</v>
      </c>
      <c r="Y734" s="1462"/>
      <c r="Z734" s="1462"/>
      <c r="AA734" s="1462"/>
      <c r="AB734" s="1496"/>
      <c r="AC734" s="1487"/>
      <c r="AD734" s="1488"/>
      <c r="AE734" s="1488"/>
      <c r="AF734" s="1488"/>
      <c r="AG734" s="1489"/>
      <c r="AH734" s="1428" t="str">
        <f t="shared" si="61"/>
        <v/>
      </c>
      <c r="AI734" s="1429"/>
      <c r="AJ734" s="1430"/>
      <c r="AK734" s="1383" t="s">
        <v>299</v>
      </c>
      <c r="AL734" s="1384"/>
      <c r="AM734" s="1384"/>
      <c r="AN734" s="1384"/>
      <c r="AO734" s="1385"/>
      <c r="AP734" s="3"/>
      <c r="AQ734" s="3"/>
      <c r="AR734" s="3"/>
      <c r="AS734" s="3"/>
      <c r="AY734" s="882"/>
      <c r="AZ734" s="882"/>
      <c r="BA734" s="882"/>
      <c r="BB734" s="882"/>
      <c r="BC734" s="882"/>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3"/>
      <c r="C735" s="1384"/>
      <c r="D735" s="1384"/>
      <c r="E735" s="1384"/>
      <c r="F735" s="1385"/>
      <c r="G735" s="1419"/>
      <c r="H735" s="1420"/>
      <c r="I735" s="1420"/>
      <c r="J735" s="1421"/>
      <c r="K735" s="1422"/>
      <c r="L735" s="1423"/>
      <c r="M735" s="1423"/>
      <c r="N735" s="1424"/>
      <c r="O735" s="1425"/>
      <c r="P735" s="1426"/>
      <c r="Q735" s="1426"/>
      <c r="R735" s="1426"/>
      <c r="S735" s="1427"/>
      <c r="T735" s="1425"/>
      <c r="U735" s="1426"/>
      <c r="V735" s="1426"/>
      <c r="W735" s="1427"/>
      <c r="X735" s="1495">
        <f t="shared" si="60"/>
        <v>0</v>
      </c>
      <c r="Y735" s="1462"/>
      <c r="Z735" s="1462"/>
      <c r="AA735" s="1462"/>
      <c r="AB735" s="1496"/>
      <c r="AC735" s="1487"/>
      <c r="AD735" s="1488"/>
      <c r="AE735" s="1488"/>
      <c r="AF735" s="1488"/>
      <c r="AG735" s="1489"/>
      <c r="AH735" s="1428" t="str">
        <f t="shared" si="61"/>
        <v/>
      </c>
      <c r="AI735" s="1429"/>
      <c r="AJ735" s="1430"/>
      <c r="AK735" s="1383" t="s">
        <v>299</v>
      </c>
      <c r="AL735" s="1384"/>
      <c r="AM735" s="1384"/>
      <c r="AN735" s="1384"/>
      <c r="AO735" s="1385"/>
      <c r="AP735" s="3"/>
      <c r="AQ735" s="3"/>
      <c r="AR735" s="3"/>
      <c r="AS735" s="3"/>
      <c r="AY735" s="882"/>
      <c r="AZ735" s="882"/>
      <c r="BA735" s="882"/>
      <c r="BB735" s="882"/>
      <c r="BC735" s="882"/>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3"/>
      <c r="C736" s="1384"/>
      <c r="D736" s="1384"/>
      <c r="E736" s="1384"/>
      <c r="F736" s="1385"/>
      <c r="G736" s="1419"/>
      <c r="H736" s="1420"/>
      <c r="I736" s="1420"/>
      <c r="J736" s="1421"/>
      <c r="K736" s="1422"/>
      <c r="L736" s="1423"/>
      <c r="M736" s="1423"/>
      <c r="N736" s="1424"/>
      <c r="O736" s="1425"/>
      <c r="P736" s="1426"/>
      <c r="Q736" s="1426"/>
      <c r="R736" s="1426"/>
      <c r="S736" s="1427"/>
      <c r="T736" s="1425"/>
      <c r="U736" s="1426"/>
      <c r="V736" s="1426"/>
      <c r="W736" s="1427"/>
      <c r="X736" s="1495">
        <f t="shared" si="60"/>
        <v>0</v>
      </c>
      <c r="Y736" s="1462"/>
      <c r="Z736" s="1462"/>
      <c r="AA736" s="1462"/>
      <c r="AB736" s="1496"/>
      <c r="AC736" s="1487"/>
      <c r="AD736" s="1488"/>
      <c r="AE736" s="1488"/>
      <c r="AF736" s="1488"/>
      <c r="AG736" s="1489"/>
      <c r="AH736" s="1428" t="str">
        <f t="shared" si="61"/>
        <v/>
      </c>
      <c r="AI736" s="1429"/>
      <c r="AJ736" s="1430"/>
      <c r="AK736" s="1383" t="s">
        <v>299</v>
      </c>
      <c r="AL736" s="1384"/>
      <c r="AM736" s="1384"/>
      <c r="AN736" s="1384"/>
      <c r="AO736" s="1385"/>
      <c r="AP736" s="3"/>
      <c r="AQ736" s="3"/>
      <c r="AR736" s="3"/>
      <c r="AS736" s="3"/>
      <c r="AY736" s="882"/>
      <c r="AZ736" s="882"/>
      <c r="BA736" s="882"/>
      <c r="BB736" s="882"/>
      <c r="BC736" s="882"/>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3"/>
      <c r="C737" s="1384"/>
      <c r="D737" s="1384"/>
      <c r="E737" s="1384"/>
      <c r="F737" s="1385"/>
      <c r="G737" s="1419"/>
      <c r="H737" s="1420"/>
      <c r="I737" s="1420"/>
      <c r="J737" s="1421"/>
      <c r="K737" s="1422"/>
      <c r="L737" s="1423"/>
      <c r="M737" s="1423"/>
      <c r="N737" s="1424"/>
      <c r="O737" s="1425"/>
      <c r="P737" s="1426"/>
      <c r="Q737" s="1426"/>
      <c r="R737" s="1426"/>
      <c r="S737" s="1427"/>
      <c r="T737" s="1425"/>
      <c r="U737" s="1426"/>
      <c r="V737" s="1426"/>
      <c r="W737" s="1427"/>
      <c r="X737" s="1495">
        <f t="shared" si="60"/>
        <v>0</v>
      </c>
      <c r="Y737" s="1462"/>
      <c r="Z737" s="1462"/>
      <c r="AA737" s="1462"/>
      <c r="AB737" s="1496"/>
      <c r="AC737" s="1487"/>
      <c r="AD737" s="1488"/>
      <c r="AE737" s="1488"/>
      <c r="AF737" s="1488"/>
      <c r="AG737" s="1489"/>
      <c r="AH737" s="1428" t="str">
        <f t="shared" si="61"/>
        <v/>
      </c>
      <c r="AI737" s="1429"/>
      <c r="AJ737" s="1430"/>
      <c r="AK737" s="1383" t="s">
        <v>299</v>
      </c>
      <c r="AL737" s="1384"/>
      <c r="AM737" s="1384"/>
      <c r="AN737" s="1384"/>
      <c r="AO737" s="1385"/>
      <c r="AP737" s="3"/>
      <c r="AQ737" s="3"/>
      <c r="AR737" s="3"/>
      <c r="AS737" s="3"/>
      <c r="AY737" s="882"/>
      <c r="AZ737" s="882"/>
      <c r="BA737" s="882"/>
      <c r="BB737" s="882"/>
      <c r="BC737" s="882"/>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3"/>
      <c r="C738" s="1384"/>
      <c r="D738" s="1384"/>
      <c r="E738" s="1384"/>
      <c r="F738" s="1385"/>
      <c r="G738" s="1419"/>
      <c r="H738" s="1420"/>
      <c r="I738" s="1420"/>
      <c r="J738" s="1421"/>
      <c r="K738" s="1422"/>
      <c r="L738" s="1423"/>
      <c r="M738" s="1423"/>
      <c r="N738" s="1424"/>
      <c r="O738" s="1425"/>
      <c r="P738" s="1426"/>
      <c r="Q738" s="1426"/>
      <c r="R738" s="1426"/>
      <c r="S738" s="1427"/>
      <c r="T738" s="1425"/>
      <c r="U738" s="1426"/>
      <c r="V738" s="1426"/>
      <c r="W738" s="1427"/>
      <c r="X738" s="1495">
        <f t="shared" si="60"/>
        <v>0</v>
      </c>
      <c r="Y738" s="1462"/>
      <c r="Z738" s="1462"/>
      <c r="AA738" s="1462"/>
      <c r="AB738" s="1496"/>
      <c r="AC738" s="1487"/>
      <c r="AD738" s="1488"/>
      <c r="AE738" s="1488"/>
      <c r="AF738" s="1488"/>
      <c r="AG738" s="1489"/>
      <c r="AH738" s="1428" t="str">
        <f t="shared" si="61"/>
        <v/>
      </c>
      <c r="AI738" s="1429"/>
      <c r="AJ738" s="1430"/>
      <c r="AK738" s="1383" t="s">
        <v>299</v>
      </c>
      <c r="AL738" s="1384"/>
      <c r="AM738" s="1384"/>
      <c r="AN738" s="1384"/>
      <c r="AO738" s="1385"/>
      <c r="AP738" s="3"/>
      <c r="AQ738" s="3"/>
      <c r="AR738" s="3"/>
      <c r="AS738" s="3"/>
      <c r="AY738" s="882"/>
      <c r="AZ738" s="882"/>
      <c r="BA738" s="882"/>
      <c r="BB738" s="882"/>
      <c r="BC738" s="882"/>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83"/>
      <c r="C739" s="1384"/>
      <c r="D739" s="1384"/>
      <c r="E739" s="1384"/>
      <c r="F739" s="1385"/>
      <c r="G739" s="1419"/>
      <c r="H739" s="1420"/>
      <c r="I739" s="1420"/>
      <c r="J739" s="1421"/>
      <c r="K739" s="1422"/>
      <c r="L739" s="1423"/>
      <c r="M739" s="1423"/>
      <c r="N739" s="1424"/>
      <c r="O739" s="1425"/>
      <c r="P739" s="1426"/>
      <c r="Q739" s="1426"/>
      <c r="R739" s="1426"/>
      <c r="S739" s="1427"/>
      <c r="T739" s="1425"/>
      <c r="U739" s="1426"/>
      <c r="V739" s="1426"/>
      <c r="W739" s="1427"/>
      <c r="X739" s="1495">
        <f t="shared" si="60"/>
        <v>0</v>
      </c>
      <c r="Y739" s="1462"/>
      <c r="Z739" s="1462"/>
      <c r="AA739" s="1462"/>
      <c r="AB739" s="1496"/>
      <c r="AC739" s="1487"/>
      <c r="AD739" s="1488"/>
      <c r="AE739" s="1488"/>
      <c r="AF739" s="1488"/>
      <c r="AG739" s="1489"/>
      <c r="AH739" s="1428" t="str">
        <f t="shared" si="61"/>
        <v/>
      </c>
      <c r="AI739" s="1429"/>
      <c r="AJ739" s="1430"/>
      <c r="AK739" s="1383" t="s">
        <v>299</v>
      </c>
      <c r="AL739" s="1384"/>
      <c r="AM739" s="1384"/>
      <c r="AN739" s="1384"/>
      <c r="AO739" s="1385"/>
      <c r="AP739" s="3"/>
      <c r="AQ739" s="3"/>
      <c r="AR739" s="3"/>
      <c r="AS739" s="3"/>
      <c r="AY739" s="882"/>
      <c r="AZ739" s="882"/>
      <c r="BA739" s="882"/>
      <c r="BB739" s="882"/>
      <c r="BC739" s="882"/>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83"/>
      <c r="C740" s="1384"/>
      <c r="D740" s="1384"/>
      <c r="E740" s="1384"/>
      <c r="F740" s="1385"/>
      <c r="G740" s="1419"/>
      <c r="H740" s="1420"/>
      <c r="I740" s="1420"/>
      <c r="J740" s="1421"/>
      <c r="K740" s="1422"/>
      <c r="L740" s="1423"/>
      <c r="M740" s="1423"/>
      <c r="N740" s="1424"/>
      <c r="O740" s="1425"/>
      <c r="P740" s="1426"/>
      <c r="Q740" s="1426"/>
      <c r="R740" s="1426"/>
      <c r="S740" s="1427"/>
      <c r="T740" s="1425"/>
      <c r="U740" s="1426"/>
      <c r="V740" s="1426"/>
      <c r="W740" s="1427"/>
      <c r="X740" s="1495">
        <f t="shared" si="60"/>
        <v>0</v>
      </c>
      <c r="Y740" s="1462"/>
      <c r="Z740" s="1462"/>
      <c r="AA740" s="1462"/>
      <c r="AB740" s="1496"/>
      <c r="AC740" s="1487"/>
      <c r="AD740" s="1488"/>
      <c r="AE740" s="1488"/>
      <c r="AF740" s="1488"/>
      <c r="AG740" s="1489"/>
      <c r="AH740" s="1428" t="str">
        <f t="shared" si="61"/>
        <v/>
      </c>
      <c r="AI740" s="1429"/>
      <c r="AJ740" s="1430"/>
      <c r="AK740" s="1383" t="s">
        <v>299</v>
      </c>
      <c r="AL740" s="1384"/>
      <c r="AM740" s="1384"/>
      <c r="AN740" s="1384"/>
      <c r="AO740" s="1385"/>
      <c r="AP740" s="3"/>
      <c r="AQ740" s="3"/>
      <c r="AR740" s="3"/>
      <c r="AS740" s="3"/>
      <c r="AY740" s="882"/>
      <c r="AZ740" s="882"/>
      <c r="BA740" s="882"/>
      <c r="BB740" s="882"/>
      <c r="BC740" s="882"/>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83"/>
      <c r="C741" s="1384"/>
      <c r="D741" s="1384"/>
      <c r="E741" s="1384"/>
      <c r="F741" s="1385"/>
      <c r="G741" s="1419"/>
      <c r="H741" s="1420"/>
      <c r="I741" s="1420"/>
      <c r="J741" s="1421"/>
      <c r="K741" s="1422"/>
      <c r="L741" s="1423"/>
      <c r="M741" s="1423"/>
      <c r="N741" s="1424"/>
      <c r="O741" s="1425"/>
      <c r="P741" s="1426"/>
      <c r="Q741" s="1426"/>
      <c r="R741" s="1426"/>
      <c r="S741" s="1427"/>
      <c r="T741" s="1425"/>
      <c r="U741" s="1426"/>
      <c r="V741" s="1426"/>
      <c r="W741" s="1427"/>
      <c r="X741" s="1495">
        <f t="shared" si="60"/>
        <v>0</v>
      </c>
      <c r="Y741" s="1462"/>
      <c r="Z741" s="1462"/>
      <c r="AA741" s="1462"/>
      <c r="AB741" s="1496"/>
      <c r="AC741" s="1487"/>
      <c r="AD741" s="1488"/>
      <c r="AE741" s="1488"/>
      <c r="AF741" s="1488"/>
      <c r="AG741" s="1489"/>
      <c r="AH741" s="1428" t="str">
        <f t="shared" si="61"/>
        <v/>
      </c>
      <c r="AI741" s="1429"/>
      <c r="AJ741" s="1430"/>
      <c r="AK741" s="1383" t="s">
        <v>299</v>
      </c>
      <c r="AL741" s="1384"/>
      <c r="AM741" s="1384"/>
      <c r="AN741" s="1384"/>
      <c r="AO741" s="1385"/>
      <c r="AP741" s="3"/>
      <c r="AQ741" s="3"/>
      <c r="AR741" s="3"/>
      <c r="AS741" s="3"/>
      <c r="AY741" s="882"/>
      <c r="AZ741" s="882"/>
      <c r="BA741" s="882"/>
      <c r="BB741" s="882"/>
      <c r="BC741" s="882"/>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83"/>
      <c r="C742" s="1384"/>
      <c r="D742" s="1384"/>
      <c r="E742" s="1384"/>
      <c r="F742" s="1385"/>
      <c r="G742" s="1419"/>
      <c r="H742" s="1420"/>
      <c r="I742" s="1420"/>
      <c r="J742" s="1421"/>
      <c r="K742" s="1422"/>
      <c r="L742" s="1423"/>
      <c r="M742" s="1423"/>
      <c r="N742" s="1424"/>
      <c r="O742" s="1425"/>
      <c r="P742" s="1426"/>
      <c r="Q742" s="1426"/>
      <c r="R742" s="1426"/>
      <c r="S742" s="1427"/>
      <c r="T742" s="1425"/>
      <c r="U742" s="1426"/>
      <c r="V742" s="1426"/>
      <c r="W742" s="1427"/>
      <c r="X742" s="1495">
        <f t="shared" ref="X742:X751" si="62">O742+T742</f>
        <v>0</v>
      </c>
      <c r="Y742" s="1462"/>
      <c r="Z742" s="1462"/>
      <c r="AA742" s="1462"/>
      <c r="AB742" s="1496"/>
      <c r="AC742" s="1487"/>
      <c r="AD742" s="1488"/>
      <c r="AE742" s="1488"/>
      <c r="AF742" s="1488"/>
      <c r="AG742" s="1489"/>
      <c r="AH742" s="1428" t="str">
        <f t="shared" si="61"/>
        <v/>
      </c>
      <c r="AI742" s="1429"/>
      <c r="AJ742" s="1430"/>
      <c r="AK742" s="1383" t="s">
        <v>299</v>
      </c>
      <c r="AL742" s="1384"/>
      <c r="AM742" s="1384"/>
      <c r="AN742" s="1384"/>
      <c r="AO742" s="1385"/>
      <c r="AP742" s="3"/>
      <c r="AQ742" s="3"/>
      <c r="AR742" s="3"/>
      <c r="AS742" s="3"/>
      <c r="AY742" s="882"/>
      <c r="AZ742" s="882"/>
      <c r="BA742" s="882"/>
      <c r="BB742" s="882"/>
      <c r="BC742" s="882"/>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83"/>
      <c r="C743" s="1384"/>
      <c r="D743" s="1384"/>
      <c r="E743" s="1384"/>
      <c r="F743" s="1385"/>
      <c r="G743" s="1419"/>
      <c r="H743" s="1420"/>
      <c r="I743" s="1420"/>
      <c r="J743" s="1421"/>
      <c r="K743" s="1422"/>
      <c r="L743" s="1423"/>
      <c r="M743" s="1423"/>
      <c r="N743" s="1424"/>
      <c r="O743" s="1425"/>
      <c r="P743" s="1426"/>
      <c r="Q743" s="1426"/>
      <c r="R743" s="1426"/>
      <c r="S743" s="1427"/>
      <c r="T743" s="1425"/>
      <c r="U743" s="1426"/>
      <c r="V743" s="1426"/>
      <c r="W743" s="1427"/>
      <c r="X743" s="1495">
        <f t="shared" si="62"/>
        <v>0</v>
      </c>
      <c r="Y743" s="1462"/>
      <c r="Z743" s="1462"/>
      <c r="AA743" s="1462"/>
      <c r="AB743" s="1496"/>
      <c r="AC743" s="1487"/>
      <c r="AD743" s="1488"/>
      <c r="AE743" s="1488"/>
      <c r="AF743" s="1488"/>
      <c r="AG743" s="1489"/>
      <c r="AH743" s="1428" t="str">
        <f t="shared" si="61"/>
        <v/>
      </c>
      <c r="AI743" s="1429"/>
      <c r="AJ743" s="1430"/>
      <c r="AK743" s="1383" t="s">
        <v>299</v>
      </c>
      <c r="AL743" s="1384"/>
      <c r="AM743" s="1384"/>
      <c r="AN743" s="1384"/>
      <c r="AO743" s="1385"/>
      <c r="AT743"/>
      <c r="AU743"/>
      <c r="AV743"/>
      <c r="AW743"/>
      <c r="AX743"/>
      <c r="AY743" s="882"/>
      <c r="AZ743" s="882"/>
      <c r="BA743" s="882"/>
      <c r="BB743" s="882"/>
      <c r="BC743" s="8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83"/>
      <c r="C744" s="1384"/>
      <c r="D744" s="1384"/>
      <c r="E744" s="1384"/>
      <c r="F744" s="1385"/>
      <c r="G744" s="1419"/>
      <c r="H744" s="1420"/>
      <c r="I744" s="1420"/>
      <c r="J744" s="1421"/>
      <c r="K744" s="1422"/>
      <c r="L744" s="1423"/>
      <c r="M744" s="1423"/>
      <c r="N744" s="1424"/>
      <c r="O744" s="1425"/>
      <c r="P744" s="1426"/>
      <c r="Q744" s="1426"/>
      <c r="R744" s="1426"/>
      <c r="S744" s="1427"/>
      <c r="T744" s="1425"/>
      <c r="U744" s="1426"/>
      <c r="V744" s="1426"/>
      <c r="W744" s="1427"/>
      <c r="X744" s="1495">
        <f t="shared" si="62"/>
        <v>0</v>
      </c>
      <c r="Y744" s="1462"/>
      <c r="Z744" s="1462"/>
      <c r="AA744" s="1462"/>
      <c r="AB744" s="1496"/>
      <c r="AC744" s="1487"/>
      <c r="AD744" s="1488"/>
      <c r="AE744" s="1488"/>
      <c r="AF744" s="1488"/>
      <c r="AG744" s="1489"/>
      <c r="AH744" s="1428" t="str">
        <f t="shared" si="61"/>
        <v/>
      </c>
      <c r="AI744" s="1429"/>
      <c r="AJ744" s="1430"/>
      <c r="AK744" s="1383" t="s">
        <v>299</v>
      </c>
      <c r="AL744" s="1384"/>
      <c r="AM744" s="1384"/>
      <c r="AN744" s="1384"/>
      <c r="AO744" s="1385"/>
      <c r="AP744" s="3"/>
      <c r="AQ744" s="3"/>
      <c r="AR744" s="3"/>
      <c r="AS744" s="3"/>
      <c r="AY744" s="882"/>
      <c r="AZ744" s="882"/>
      <c r="BA744" s="882"/>
      <c r="BB744" s="882"/>
      <c r="BC744" s="882"/>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83"/>
      <c r="C745" s="1384"/>
      <c r="D745" s="1384"/>
      <c r="E745" s="1384"/>
      <c r="F745" s="1385"/>
      <c r="G745" s="1419"/>
      <c r="H745" s="1420"/>
      <c r="I745" s="1420"/>
      <c r="J745" s="1421"/>
      <c r="K745" s="1422"/>
      <c r="L745" s="1423"/>
      <c r="M745" s="1423"/>
      <c r="N745" s="1424"/>
      <c r="O745" s="1425"/>
      <c r="P745" s="1426"/>
      <c r="Q745" s="1426"/>
      <c r="R745" s="1426"/>
      <c r="S745" s="1427"/>
      <c r="T745" s="1425"/>
      <c r="U745" s="1426"/>
      <c r="V745" s="1426"/>
      <c r="W745" s="1427"/>
      <c r="X745" s="1495">
        <f t="shared" si="62"/>
        <v>0</v>
      </c>
      <c r="Y745" s="1462"/>
      <c r="Z745" s="1462"/>
      <c r="AA745" s="1462"/>
      <c r="AB745" s="1496"/>
      <c r="AC745" s="1487"/>
      <c r="AD745" s="1488"/>
      <c r="AE745" s="1488"/>
      <c r="AF745" s="1488"/>
      <c r="AG745" s="1489"/>
      <c r="AH745" s="1428" t="str">
        <f t="shared" si="61"/>
        <v/>
      </c>
      <c r="AI745" s="1429"/>
      <c r="AJ745" s="1430"/>
      <c r="AK745" s="1383" t="s">
        <v>299</v>
      </c>
      <c r="AL745" s="1384"/>
      <c r="AM745" s="1384"/>
      <c r="AN745" s="1384"/>
      <c r="AO745" s="1385"/>
      <c r="AP745" s="3"/>
      <c r="AQ745" s="3"/>
      <c r="AR745" s="3"/>
      <c r="AS745" s="3"/>
      <c r="AY745" s="882"/>
      <c r="AZ745" s="882"/>
      <c r="BA745" s="882"/>
      <c r="BB745" s="882"/>
      <c r="BC745" s="882"/>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83"/>
      <c r="C746" s="1384"/>
      <c r="D746" s="1384"/>
      <c r="E746" s="1384"/>
      <c r="F746" s="1385"/>
      <c r="G746" s="1419"/>
      <c r="H746" s="1420"/>
      <c r="I746" s="1420"/>
      <c r="J746" s="1421"/>
      <c r="K746" s="1422"/>
      <c r="L746" s="1423"/>
      <c r="M746" s="1423"/>
      <c r="N746" s="1424"/>
      <c r="O746" s="1425"/>
      <c r="P746" s="1426"/>
      <c r="Q746" s="1426"/>
      <c r="R746" s="1426"/>
      <c r="S746" s="1427"/>
      <c r="T746" s="1425"/>
      <c r="U746" s="1426"/>
      <c r="V746" s="1426"/>
      <c r="W746" s="1427"/>
      <c r="X746" s="1495">
        <f t="shared" si="62"/>
        <v>0</v>
      </c>
      <c r="Y746" s="1462"/>
      <c r="Z746" s="1462"/>
      <c r="AA746" s="1462"/>
      <c r="AB746" s="1496"/>
      <c r="AC746" s="1487"/>
      <c r="AD746" s="1488"/>
      <c r="AE746" s="1488"/>
      <c r="AF746" s="1488"/>
      <c r="AG746" s="1489"/>
      <c r="AH746" s="1428" t="str">
        <f t="shared" si="61"/>
        <v/>
      </c>
      <c r="AI746" s="1429"/>
      <c r="AJ746" s="1430"/>
      <c r="AK746" s="1383" t="s">
        <v>299</v>
      </c>
      <c r="AL746" s="1384"/>
      <c r="AM746" s="1384"/>
      <c r="AN746" s="1384"/>
      <c r="AO746" s="1385"/>
      <c r="AP746" s="3"/>
      <c r="AQ746" s="3"/>
      <c r="AR746" s="3"/>
      <c r="AS746" s="3"/>
      <c r="AY746" s="882"/>
      <c r="AZ746" s="882"/>
      <c r="BA746" s="882"/>
      <c r="BB746" s="882"/>
      <c r="BC746" s="882"/>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214"/>
      <c r="FE746" s="214"/>
      <c r="FF746" s="214"/>
      <c r="FG746" s="214"/>
      <c r="FH746" s="214"/>
      <c r="FI746" s="214"/>
      <c r="FJ746" s="214"/>
      <c r="FK746" s="214"/>
      <c r="FL746" s="214"/>
      <c r="FM746" s="214"/>
      <c r="FN746" s="214"/>
      <c r="FO746" s="214"/>
      <c r="FP746" s="214"/>
      <c r="FQ746" s="214"/>
      <c r="FR746" s="214"/>
      <c r="FS746" s="214"/>
      <c r="FT746" s="214"/>
      <c r="FU746" s="214"/>
      <c r="FV746" s="214"/>
      <c r="FW746" s="214"/>
      <c r="FX746" s="214"/>
      <c r="FY746" s="214"/>
      <c r="FZ746" s="214"/>
      <c r="GA746" s="214"/>
      <c r="GB746" s="214"/>
      <c r="GC746" s="214"/>
      <c r="GD746" s="214"/>
      <c r="GE746" s="214"/>
      <c r="GF746" s="214"/>
      <c r="GG746" s="214"/>
      <c r="GH746" s="214"/>
      <c r="GI746" s="214"/>
      <c r="GJ746" s="214"/>
      <c r="GK746" s="214"/>
      <c r="GL746" s="214"/>
      <c r="GM746" s="214"/>
      <c r="GN746" s="214"/>
      <c r="GO746" s="214"/>
      <c r="GP746" s="214"/>
      <c r="GQ746" s="214"/>
      <c r="GR746" s="214"/>
      <c r="GS746" s="214"/>
      <c r="GT746" s="214"/>
      <c r="GU746" s="214"/>
      <c r="GV746" s="214"/>
      <c r="GW746" s="214"/>
      <c r="GX746" s="214"/>
      <c r="GY746" s="214"/>
      <c r="GZ746" s="214"/>
      <c r="HA746" s="214"/>
      <c r="HB746" s="214"/>
      <c r="HC746" s="214"/>
      <c r="HD746" s="214"/>
      <c r="HE746" s="214"/>
      <c r="HF746" s="214"/>
      <c r="HG746" s="214"/>
      <c r="HH746" s="214"/>
      <c r="HI746" s="214"/>
      <c r="HJ746" s="214"/>
      <c r="HK746" s="214"/>
      <c r="HL746" s="214"/>
      <c r="HM746" s="214"/>
      <c r="HN746" s="214"/>
      <c r="HO746" s="214"/>
      <c r="HP746" s="214"/>
      <c r="HQ746" s="214"/>
      <c r="HR746" s="214"/>
      <c r="HS746" s="214"/>
      <c r="HT746" s="214"/>
      <c r="HU746" s="214"/>
      <c r="HV746" s="214"/>
      <c r="HW746" s="214"/>
      <c r="HX746" s="214"/>
      <c r="HY746" s="214"/>
      <c r="HZ746" s="214"/>
      <c r="IA746" s="214"/>
      <c r="IB746" s="214"/>
      <c r="IC746" s="214"/>
      <c r="ID746" s="214"/>
      <c r="IE746" s="214"/>
      <c r="IF746" s="214"/>
      <c r="IG746" s="214"/>
      <c r="IH746" s="214"/>
      <c r="II746" s="214"/>
      <c r="IJ746" s="214"/>
      <c r="IK746" s="214"/>
      <c r="IL746" s="214"/>
      <c r="IM746" s="214"/>
      <c r="IN746" s="214"/>
      <c r="IO746" s="214"/>
      <c r="IP746" s="214"/>
      <c r="IQ746" s="214"/>
      <c r="IR746" s="214"/>
      <c r="IS746" s="214"/>
      <c r="IT746" s="214"/>
      <c r="IU746" s="214"/>
      <c r="IV746" s="214"/>
      <c r="IW746" s="214"/>
      <c r="IX746" s="214"/>
      <c r="IY746" s="214"/>
      <c r="IZ746" s="214"/>
      <c r="JA746" s="214"/>
      <c r="JB746" s="214"/>
      <c r="JC746" s="214"/>
      <c r="JD746" s="214"/>
      <c r="JE746" s="214"/>
      <c r="JF746" s="214"/>
      <c r="JG746" s="214"/>
      <c r="JH746" s="214"/>
      <c r="JI746" s="214"/>
      <c r="JJ746" s="214"/>
      <c r="JK746" s="214"/>
      <c r="JL746" s="214"/>
      <c r="JM746" s="214"/>
      <c r="JN746" s="214"/>
      <c r="JO746" s="214"/>
      <c r="JP746" s="214"/>
      <c r="JQ746" s="214"/>
      <c r="JR746" s="214"/>
      <c r="JS746" s="214"/>
      <c r="JT746" s="214"/>
      <c r="JU746" s="214"/>
      <c r="JV746" s="214"/>
      <c r="JW746" s="214"/>
      <c r="JX746" s="214"/>
      <c r="JY746" s="214"/>
      <c r="JZ746" s="214"/>
      <c r="KA746" s="214"/>
      <c r="KB746" s="214"/>
      <c r="KC746" s="214"/>
      <c r="KD746" s="214"/>
      <c r="KE746" s="214"/>
      <c r="KF746" s="214"/>
      <c r="KG746" s="214"/>
      <c r="KH746" s="214"/>
      <c r="KI746" s="214"/>
      <c r="KJ746" s="214"/>
      <c r="KK746" s="214"/>
      <c r="KL746" s="214"/>
      <c r="KM746" s="214"/>
      <c r="KN746" s="214"/>
      <c r="KO746" s="214"/>
      <c r="KP746" s="214"/>
      <c r="KQ746" s="214"/>
      <c r="KR746" s="214"/>
      <c r="KS746" s="214"/>
      <c r="KT746" s="214"/>
      <c r="KU746" s="214"/>
      <c r="KV746" s="214"/>
      <c r="KW746" s="214"/>
      <c r="KX746" s="214"/>
      <c r="KY746" s="214"/>
      <c r="KZ746" s="214"/>
      <c r="LA746" s="214"/>
      <c r="LB746" s="214"/>
      <c r="LC746" s="214"/>
      <c r="LD746" s="214"/>
      <c r="LE746" s="214"/>
      <c r="LF746" s="214"/>
      <c r="LG746" s="214"/>
      <c r="LH746" s="214"/>
      <c r="LI746" s="214"/>
      <c r="LJ746" s="214"/>
      <c r="LK746" s="214"/>
      <c r="LL746" s="214"/>
      <c r="LM746" s="214"/>
      <c r="LN746" s="214"/>
      <c r="LO746" s="214"/>
      <c r="LP746" s="214"/>
      <c r="LQ746" s="214"/>
      <c r="LR746" s="214"/>
      <c r="LS746" s="214"/>
      <c r="LT746" s="214"/>
      <c r="LU746" s="214"/>
      <c r="LV746" s="214"/>
      <c r="LW746" s="214"/>
      <c r="LX746" s="214"/>
      <c r="LY746" s="214"/>
      <c r="LZ746" s="214"/>
      <c r="MA746" s="214"/>
      <c r="MB746" s="214"/>
      <c r="MC746" s="214"/>
      <c r="MD746" s="214"/>
      <c r="ME746" s="214"/>
      <c r="MF746" s="214"/>
      <c r="MG746" s="214"/>
      <c r="MH746" s="214"/>
      <c r="MI746" s="214"/>
      <c r="MJ746" s="214"/>
      <c r="MK746" s="214"/>
      <c r="ML746" s="214"/>
      <c r="MM746" s="214"/>
      <c r="MN746" s="214"/>
      <c r="MO746" s="214"/>
      <c r="MP746" s="214"/>
      <c r="MQ746" s="214"/>
      <c r="MR746" s="214"/>
      <c r="MS746" s="214"/>
      <c r="MT746" s="214"/>
      <c r="MU746" s="214"/>
      <c r="MV746" s="214"/>
      <c r="MW746" s="214"/>
      <c r="MX746" s="214"/>
      <c r="MY746" s="214"/>
      <c r="MZ746" s="214"/>
      <c r="NA746" s="214"/>
      <c r="NB746" s="214"/>
      <c r="NC746" s="214"/>
      <c r="ND746" s="214"/>
      <c r="NE746" s="214"/>
      <c r="NF746" s="214"/>
      <c r="NG746" s="214"/>
      <c r="NH746" s="214"/>
      <c r="NI746" s="214"/>
      <c r="NJ746" s="214"/>
      <c r="NK746" s="214"/>
      <c r="NL746" s="214"/>
      <c r="NM746" s="214"/>
      <c r="NN746" s="214"/>
      <c r="NO746" s="214"/>
      <c r="NP746" s="214"/>
      <c r="NQ746" s="214"/>
      <c r="NR746" s="214"/>
      <c r="NS746" s="214"/>
      <c r="NT746" s="214"/>
      <c r="NU746" s="214"/>
      <c r="NV746" s="214"/>
      <c r="NW746" s="214"/>
      <c r="NX746" s="214"/>
      <c r="NY746" s="214"/>
      <c r="NZ746" s="214"/>
      <c r="OA746" s="214"/>
      <c r="OB746" s="214"/>
      <c r="OC746" s="214"/>
      <c r="OD746" s="214"/>
      <c r="OE746" s="214"/>
      <c r="OF746" s="214"/>
      <c r="OG746" s="214"/>
      <c r="OH746" s="214"/>
      <c r="OI746" s="214"/>
      <c r="OJ746" s="214"/>
      <c r="OK746" s="214"/>
      <c r="OL746" s="214"/>
      <c r="OM746" s="214"/>
      <c r="ON746" s="214"/>
      <c r="OO746" s="214"/>
      <c r="OP746" s="214"/>
      <c r="OQ746" s="214"/>
      <c r="OR746" s="214"/>
      <c r="OS746" s="214"/>
      <c r="OT746" s="214"/>
      <c r="OU746" s="214"/>
      <c r="OV746" s="214"/>
      <c r="OW746" s="214"/>
      <c r="OX746" s="214"/>
      <c r="OY746" s="214"/>
      <c r="OZ746" s="214"/>
      <c r="PA746" s="214"/>
      <c r="PB746" s="214"/>
      <c r="PC746" s="214"/>
      <c r="PD746" s="214"/>
      <c r="PE746" s="214"/>
      <c r="PF746" s="214"/>
      <c r="PG746" s="214"/>
      <c r="PH746" s="214"/>
      <c r="PI746" s="214"/>
      <c r="PJ746" s="214"/>
      <c r="PK746" s="214"/>
      <c r="PL746" s="214"/>
      <c r="PM746" s="214"/>
      <c r="PN746" s="214"/>
      <c r="PO746" s="214"/>
      <c r="PP746" s="214"/>
      <c r="PQ746" s="214"/>
      <c r="PR746" s="214"/>
      <c r="PS746" s="214"/>
      <c r="PT746" s="214"/>
      <c r="PU746" s="214"/>
      <c r="PV746" s="214"/>
      <c r="PW746" s="214"/>
      <c r="PX746" s="214"/>
      <c r="PY746" s="214"/>
      <c r="PZ746" s="214"/>
      <c r="QA746" s="214"/>
      <c r="QB746" s="214"/>
      <c r="QC746" s="214"/>
      <c r="QD746" s="214"/>
      <c r="QE746" s="214"/>
      <c r="QF746" s="214"/>
      <c r="QG746" s="214"/>
      <c r="QH746" s="214"/>
      <c r="QI746" s="214"/>
      <c r="QJ746" s="214"/>
      <c r="QK746" s="214"/>
      <c r="QL746" s="214"/>
      <c r="QM746" s="214"/>
      <c r="QN746" s="214"/>
      <c r="QO746" s="214"/>
      <c r="QP746" s="214"/>
      <c r="QQ746" s="214"/>
      <c r="QR746" s="214"/>
      <c r="QS746" s="214"/>
      <c r="QT746" s="214"/>
      <c r="QU746" s="214"/>
      <c r="QV746" s="214"/>
      <c r="QW746" s="214"/>
      <c r="QX746" s="214"/>
      <c r="QY746" s="214"/>
      <c r="QZ746" s="214"/>
      <c r="RA746" s="214"/>
      <c r="RB746" s="214"/>
      <c r="RC746" s="214"/>
      <c r="RD746" s="214"/>
      <c r="RE746" s="214"/>
      <c r="RF746" s="214"/>
      <c r="RG746" s="214"/>
      <c r="RH746" s="214"/>
      <c r="RI746" s="214"/>
      <c r="RJ746" s="214"/>
      <c r="RK746" s="214"/>
      <c r="RL746" s="214"/>
      <c r="RM746" s="214"/>
      <c r="RN746" s="214"/>
      <c r="RO746" s="214"/>
      <c r="RP746" s="214"/>
      <c r="RQ746" s="214"/>
      <c r="RR746" s="214"/>
      <c r="RS746" s="214"/>
      <c r="RT746" s="214"/>
      <c r="RU746" s="214"/>
      <c r="RV746" s="214"/>
      <c r="RW746" s="214"/>
      <c r="RX746" s="214"/>
      <c r="RY746" s="214"/>
      <c r="RZ746" s="214"/>
      <c r="SA746" s="214"/>
      <c r="SB746" s="214"/>
      <c r="SC746" s="214"/>
      <c r="SD746" s="214"/>
      <c r="SE746" s="214"/>
      <c r="SF746" s="214"/>
      <c r="SG746" s="214"/>
      <c r="SH746" s="214"/>
      <c r="SI746" s="214"/>
      <c r="SJ746" s="214"/>
      <c r="SK746" s="214"/>
      <c r="SL746" s="214"/>
      <c r="SM746" s="214"/>
      <c r="SN746" s="214"/>
      <c r="SO746" s="214"/>
      <c r="SP746" s="214"/>
      <c r="SQ746" s="214"/>
      <c r="SR746" s="214"/>
      <c r="SS746" s="214"/>
      <c r="ST746" s="214"/>
      <c r="SU746" s="214"/>
      <c r="SV746" s="214"/>
      <c r="SW746" s="214"/>
      <c r="SX746" s="214"/>
      <c r="SY746" s="214"/>
      <c r="SZ746" s="214"/>
      <c r="TA746" s="214"/>
      <c r="TB746" s="214"/>
      <c r="TC746" s="214"/>
      <c r="TD746" s="214"/>
      <c r="TE746" s="214"/>
      <c r="TF746" s="214"/>
      <c r="TG746" s="214"/>
      <c r="TH746" s="214"/>
      <c r="TI746" s="214"/>
      <c r="TJ746" s="214"/>
      <c r="TK746" s="214"/>
      <c r="TL746" s="214"/>
      <c r="TM746" s="214"/>
      <c r="TN746" s="214"/>
      <c r="TO746" s="214"/>
      <c r="TP746" s="214"/>
      <c r="TQ746" s="214"/>
      <c r="TR746" s="214"/>
      <c r="TS746" s="214"/>
      <c r="TT746" s="214"/>
      <c r="TU746" s="214"/>
      <c r="TV746" s="214"/>
      <c r="TW746" s="214"/>
      <c r="TX746" s="214"/>
      <c r="TY746" s="214"/>
      <c r="TZ746" s="214"/>
      <c r="UA746" s="214"/>
      <c r="UB746" s="214"/>
      <c r="UC746" s="214"/>
      <c r="UD746" s="214"/>
      <c r="UE746" s="214"/>
      <c r="UF746" s="214"/>
      <c r="UG746" s="214"/>
      <c r="UH746" s="214"/>
      <c r="UI746" s="214"/>
      <c r="UJ746" s="214"/>
      <c r="UK746" s="214"/>
      <c r="UL746" s="214"/>
      <c r="UM746" s="214"/>
      <c r="UN746" s="214"/>
      <c r="UO746" s="214"/>
      <c r="UP746" s="214"/>
      <c r="UQ746" s="214"/>
      <c r="UR746" s="214"/>
      <c r="US746" s="214"/>
      <c r="UT746" s="214"/>
      <c r="UU746" s="214"/>
      <c r="UV746" s="214"/>
      <c r="UW746" s="214"/>
      <c r="UX746" s="214"/>
      <c r="UY746" s="214"/>
      <c r="UZ746" s="214"/>
      <c r="VA746" s="214"/>
      <c r="VB746" s="214"/>
      <c r="VC746" s="214"/>
      <c r="VD746" s="214"/>
      <c r="VE746" s="214"/>
      <c r="VF746" s="214"/>
      <c r="VG746" s="214"/>
      <c r="VH746" s="214"/>
      <c r="VI746" s="214"/>
      <c r="VJ746" s="214"/>
      <c r="VK746" s="214"/>
      <c r="VL746" s="214"/>
      <c r="VM746" s="214"/>
      <c r="VN746" s="214"/>
      <c r="VO746" s="214"/>
      <c r="VP746" s="214"/>
      <c r="VQ746" s="214"/>
      <c r="VR746" s="214"/>
      <c r="VS746" s="214"/>
      <c r="VT746" s="214"/>
      <c r="VU746" s="214"/>
      <c r="VV746" s="214"/>
      <c r="VW746" s="214"/>
      <c r="VX746" s="214"/>
      <c r="VY746" s="214"/>
      <c r="VZ746" s="214"/>
      <c r="WA746" s="214"/>
      <c r="WB746" s="214"/>
      <c r="WC746" s="214"/>
      <c r="WD746" s="214"/>
      <c r="WE746" s="214"/>
      <c r="WF746" s="214"/>
      <c r="WG746" s="214"/>
      <c r="WH746" s="214"/>
      <c r="WI746" s="214"/>
      <c r="WJ746" s="214"/>
      <c r="WK746" s="214"/>
      <c r="WL746" s="214"/>
      <c r="WM746" s="214"/>
      <c r="WN746" s="214"/>
      <c r="WO746" s="214"/>
      <c r="WP746" s="214"/>
      <c r="WQ746" s="214"/>
      <c r="WR746" s="214"/>
      <c r="WS746" s="214"/>
      <c r="WT746" s="214"/>
      <c r="WU746" s="214"/>
      <c r="WV746" s="214"/>
      <c r="WW746" s="214"/>
      <c r="WX746" s="214"/>
      <c r="WY746" s="214"/>
      <c r="WZ746" s="214"/>
      <c r="XA746" s="214"/>
      <c r="XB746" s="214"/>
      <c r="XC746" s="214"/>
      <c r="XD746" s="214"/>
      <c r="XE746" s="214"/>
      <c r="XF746" s="214"/>
      <c r="XG746" s="214"/>
      <c r="XH746" s="214"/>
      <c r="XI746" s="214"/>
      <c r="XJ746" s="214"/>
      <c r="XK746" s="214"/>
      <c r="XL746" s="214"/>
      <c r="XM746" s="214"/>
      <c r="XN746" s="214"/>
      <c r="XO746" s="214"/>
      <c r="XP746" s="214"/>
      <c r="XQ746" s="214"/>
      <c r="XR746" s="214"/>
      <c r="XS746" s="214"/>
      <c r="XT746" s="214"/>
      <c r="XU746" s="214"/>
      <c r="XV746" s="214"/>
      <c r="XW746" s="214"/>
      <c r="XX746" s="214"/>
      <c r="XY746" s="214"/>
      <c r="XZ746" s="214"/>
      <c r="YA746" s="214"/>
      <c r="YB746" s="214"/>
      <c r="YC746" s="214"/>
      <c r="YD746" s="214"/>
      <c r="YE746" s="214"/>
      <c r="YF746" s="214"/>
      <c r="YG746" s="214"/>
      <c r="YH746" s="214"/>
      <c r="YI746" s="214"/>
      <c r="YJ746" s="214"/>
      <c r="YK746" s="214"/>
      <c r="YL746" s="214"/>
      <c r="YM746" s="214"/>
      <c r="YN746" s="214"/>
      <c r="YO746" s="214"/>
      <c r="YP746" s="214"/>
      <c r="YQ746" s="214"/>
      <c r="YR746" s="214"/>
      <c r="YS746" s="214"/>
      <c r="YT746" s="214"/>
      <c r="YU746" s="214"/>
      <c r="YV746" s="214"/>
      <c r="YW746" s="214"/>
      <c r="YX746" s="214"/>
      <c r="YY746" s="214"/>
      <c r="YZ746" s="214"/>
      <c r="ZA746" s="214"/>
      <c r="ZB746" s="214"/>
      <c r="ZC746" s="214"/>
      <c r="ZD746" s="214"/>
      <c r="ZE746" s="214"/>
      <c r="ZF746" s="214"/>
      <c r="ZG746" s="214"/>
      <c r="ZH746" s="214"/>
      <c r="ZI746" s="214"/>
      <c r="ZJ746" s="214"/>
      <c r="ZK746" s="214"/>
      <c r="ZL746" s="214"/>
      <c r="ZM746" s="214"/>
      <c r="ZN746" s="214"/>
      <c r="ZO746" s="214"/>
      <c r="ZP746" s="214"/>
      <c r="ZQ746" s="214"/>
      <c r="ZR746" s="214"/>
      <c r="ZS746" s="214"/>
      <c r="ZT746" s="214"/>
      <c r="ZU746" s="214"/>
      <c r="ZV746" s="214"/>
      <c r="ZW746" s="214"/>
      <c r="ZX746" s="214"/>
      <c r="ZY746" s="214"/>
      <c r="ZZ746" s="214"/>
      <c r="AAA746" s="214"/>
      <c r="AAB746" s="214"/>
      <c r="AAC746" s="214"/>
      <c r="AAD746" s="214"/>
      <c r="AAE746" s="214"/>
      <c r="AAF746" s="214"/>
      <c r="AAG746" s="214"/>
      <c r="AAH746" s="214"/>
      <c r="AAI746" s="214"/>
      <c r="AAJ746" s="214"/>
      <c r="AAK746" s="214"/>
      <c r="AAL746" s="214"/>
      <c r="AAM746" s="214"/>
      <c r="AAN746" s="214"/>
      <c r="AAO746" s="214"/>
      <c r="AAP746" s="214"/>
      <c r="AAQ746" s="214"/>
      <c r="AAR746" s="214"/>
      <c r="AAS746" s="214"/>
      <c r="AAT746" s="214"/>
      <c r="AAU746" s="214"/>
      <c r="AAV746" s="214"/>
      <c r="AAW746" s="214"/>
      <c r="AAX746" s="214"/>
      <c r="AAY746" s="214"/>
      <c r="AAZ746" s="214"/>
      <c r="ABA746" s="214"/>
      <c r="ABB746" s="214"/>
      <c r="ABC746" s="214"/>
      <c r="ABD746" s="214"/>
      <c r="ABE746" s="214"/>
      <c r="ABF746" s="214"/>
      <c r="ABG746" s="214"/>
      <c r="ABH746" s="214"/>
      <c r="ABI746" s="214"/>
      <c r="ABJ746" s="214"/>
      <c r="ABK746" s="214"/>
      <c r="ABL746" s="214"/>
      <c r="ABM746" s="214"/>
      <c r="ABN746" s="214"/>
      <c r="ABO746" s="214"/>
      <c r="ABP746" s="214"/>
      <c r="ABQ746" s="214"/>
      <c r="ABR746" s="214"/>
      <c r="ABS746" s="214"/>
      <c r="ABT746" s="214"/>
      <c r="ABU746" s="214"/>
      <c r="ABV746" s="214"/>
      <c r="ABW746" s="214"/>
      <c r="ABX746" s="214"/>
      <c r="ABY746" s="214"/>
      <c r="ABZ746" s="214"/>
      <c r="ACA746" s="214"/>
      <c r="ACB746" s="214"/>
      <c r="ACC746" s="214"/>
      <c r="ACD746" s="214"/>
      <c r="ACE746" s="214"/>
      <c r="ACF746" s="214"/>
      <c r="ACG746" s="214"/>
      <c r="ACH746" s="214"/>
      <c r="ACI746" s="214"/>
      <c r="ACJ746" s="214"/>
      <c r="ACK746" s="214"/>
      <c r="ACL746" s="214"/>
      <c r="ACM746" s="214"/>
      <c r="ACN746" s="214"/>
      <c r="ACO746" s="214"/>
      <c r="ACP746" s="214"/>
      <c r="ACQ746" s="214"/>
      <c r="ACR746" s="214"/>
      <c r="ACS746" s="214"/>
      <c r="ACT746" s="214"/>
      <c r="ACU746" s="214"/>
      <c r="ACV746" s="214"/>
      <c r="ACW746" s="214"/>
      <c r="ACX746" s="214"/>
      <c r="ACY746" s="214"/>
      <c r="ACZ746" s="214"/>
      <c r="ADA746" s="214"/>
      <c r="ADB746" s="214"/>
      <c r="ADC746" s="214"/>
      <c r="ADD746" s="214"/>
      <c r="ADE746" s="214"/>
      <c r="ADF746" s="214"/>
      <c r="ADG746" s="214"/>
      <c r="ADH746" s="214"/>
      <c r="ADI746" s="214"/>
      <c r="ADJ746" s="214"/>
      <c r="ADK746" s="214"/>
      <c r="ADL746" s="214"/>
      <c r="ADM746" s="214"/>
      <c r="ADN746" s="214"/>
      <c r="ADO746" s="214"/>
      <c r="ADP746" s="214"/>
      <c r="ADQ746" s="214"/>
      <c r="ADR746" s="214"/>
      <c r="ADS746" s="214"/>
      <c r="ADT746" s="214"/>
      <c r="ADU746" s="214"/>
      <c r="ADV746" s="214"/>
      <c r="ADW746" s="214"/>
      <c r="ADX746" s="214"/>
      <c r="ADY746" s="214"/>
      <c r="ADZ746" s="214"/>
      <c r="AEA746" s="214"/>
      <c r="AEB746" s="214"/>
      <c r="AEC746" s="214"/>
      <c r="AED746" s="214"/>
      <c r="AEE746" s="214"/>
      <c r="AEF746" s="214"/>
      <c r="AEG746" s="214"/>
      <c r="AEH746" s="214"/>
      <c r="AEI746" s="214"/>
      <c r="AEJ746" s="214"/>
      <c r="AEK746" s="214"/>
      <c r="AEL746" s="214"/>
      <c r="AEM746" s="214"/>
      <c r="AEN746" s="214"/>
      <c r="AEO746" s="214"/>
      <c r="AEP746" s="214"/>
      <c r="AEQ746" s="214"/>
      <c r="AER746" s="214"/>
      <c r="AES746" s="214"/>
      <c r="AET746" s="214"/>
      <c r="AEU746" s="214"/>
      <c r="AEV746" s="214"/>
      <c r="AEW746" s="214"/>
      <c r="AEX746" s="214"/>
      <c r="AEY746" s="214"/>
      <c r="AEZ746" s="214"/>
      <c r="AFA746" s="214"/>
      <c r="AFB746" s="214"/>
      <c r="AFC746" s="214"/>
      <c r="AFD746" s="214"/>
      <c r="AFE746" s="214"/>
      <c r="AFF746" s="214"/>
      <c r="AFG746" s="214"/>
      <c r="AFH746" s="214"/>
      <c r="AFI746" s="214"/>
      <c r="AFJ746" s="214"/>
      <c r="AFK746" s="214"/>
      <c r="AFL746" s="214"/>
      <c r="AFM746" s="214"/>
      <c r="AFN746" s="214"/>
      <c r="AFO746" s="214"/>
      <c r="AFP746" s="214"/>
      <c r="AFQ746" s="214"/>
      <c r="AFR746" s="214"/>
      <c r="AFS746" s="214"/>
      <c r="AFT746" s="214"/>
      <c r="AFU746" s="214"/>
      <c r="AFV746" s="214"/>
      <c r="AFW746" s="214"/>
      <c r="AFX746" s="214"/>
      <c r="AFY746" s="214"/>
      <c r="AFZ746" s="214"/>
      <c r="AGA746" s="214"/>
      <c r="AGB746" s="214"/>
      <c r="AGC746" s="214"/>
      <c r="AGD746" s="214"/>
      <c r="AGE746" s="214"/>
      <c r="AGF746" s="214"/>
      <c r="AGG746" s="214"/>
      <c r="AGH746" s="214"/>
      <c r="AGI746" s="214"/>
      <c r="AGJ746" s="214"/>
      <c r="AGK746" s="214"/>
      <c r="AGL746" s="214"/>
      <c r="AGM746" s="214"/>
      <c r="AGN746" s="214"/>
      <c r="AGO746" s="214"/>
      <c r="AGP746" s="214"/>
      <c r="AGQ746" s="214"/>
      <c r="AGR746" s="214"/>
      <c r="AGS746" s="214"/>
      <c r="AGT746" s="214"/>
      <c r="AGU746" s="214"/>
      <c r="AGV746" s="214"/>
      <c r="AGW746" s="214"/>
      <c r="AGX746" s="214"/>
      <c r="AGY746" s="214"/>
      <c r="AGZ746" s="214"/>
      <c r="AHA746" s="214"/>
      <c r="AHB746" s="214"/>
      <c r="AHC746" s="214"/>
      <c r="AHD746" s="214"/>
      <c r="AHE746" s="214"/>
      <c r="AHF746" s="214"/>
      <c r="AHG746" s="214"/>
      <c r="AHH746" s="214"/>
      <c r="AHI746" s="214"/>
      <c r="AHJ746" s="214"/>
      <c r="AHK746" s="214"/>
      <c r="AHL746" s="214"/>
      <c r="AHM746" s="214"/>
      <c r="AHN746" s="214"/>
      <c r="AHO746" s="214"/>
      <c r="AHP746" s="214"/>
      <c r="AHQ746" s="214"/>
      <c r="AHR746" s="214"/>
      <c r="AHS746" s="214"/>
      <c r="AHT746" s="214"/>
      <c r="AHU746" s="214"/>
      <c r="AHV746" s="214"/>
      <c r="AHW746" s="214"/>
      <c r="AHX746" s="214"/>
      <c r="AHY746" s="214"/>
      <c r="AHZ746" s="214"/>
      <c r="AIA746" s="214"/>
      <c r="AIB746" s="214"/>
      <c r="AIC746" s="214"/>
      <c r="AID746" s="214"/>
      <c r="AIE746" s="214"/>
      <c r="AIF746" s="214"/>
      <c r="AIG746" s="214"/>
      <c r="AIH746" s="214"/>
      <c r="AII746" s="214"/>
      <c r="AIJ746" s="214"/>
      <c r="AIK746" s="214"/>
      <c r="AIL746" s="214"/>
      <c r="AIM746" s="214"/>
      <c r="AIN746" s="214"/>
      <c r="AIO746" s="214"/>
      <c r="AIP746" s="214"/>
      <c r="AIQ746" s="214"/>
      <c r="AIR746" s="214"/>
      <c r="AIS746" s="214"/>
      <c r="AIT746" s="214"/>
      <c r="AIU746" s="214"/>
      <c r="AIV746" s="214"/>
      <c r="AIW746" s="214"/>
      <c r="AIX746" s="214"/>
      <c r="AIY746" s="214"/>
      <c r="AIZ746" s="214"/>
      <c r="AJA746" s="214"/>
      <c r="AJB746" s="214"/>
      <c r="AJC746" s="214"/>
      <c r="AJD746" s="214"/>
      <c r="AJE746" s="214"/>
      <c r="AJF746" s="214"/>
      <c r="AJG746" s="214"/>
      <c r="AJH746" s="214"/>
      <c r="AJI746" s="214"/>
      <c r="AJJ746" s="214"/>
      <c r="AJK746" s="214"/>
      <c r="AJL746" s="214"/>
      <c r="AJM746" s="214"/>
      <c r="AJN746" s="214"/>
      <c r="AJO746" s="214"/>
      <c r="AJP746" s="214"/>
      <c r="AJQ746" s="214"/>
      <c r="AJR746" s="214"/>
      <c r="AJS746" s="214"/>
      <c r="AJT746" s="214"/>
      <c r="AJU746" s="214"/>
      <c r="AJV746" s="214"/>
      <c r="AJW746" s="214"/>
      <c r="AJX746" s="214"/>
      <c r="AJY746" s="214"/>
      <c r="AJZ746" s="214"/>
      <c r="AKA746" s="214"/>
      <c r="AKB746" s="214"/>
      <c r="AKC746" s="214"/>
      <c r="AKD746" s="214"/>
      <c r="AKE746" s="214"/>
      <c r="AKF746" s="214"/>
      <c r="AKG746" s="214"/>
      <c r="AKH746" s="214"/>
      <c r="AKI746" s="214"/>
      <c r="AKJ746" s="214"/>
      <c r="AKK746" s="214"/>
      <c r="AKL746" s="214"/>
      <c r="AKM746" s="214"/>
      <c r="AKN746" s="214"/>
      <c r="AKO746" s="214"/>
      <c r="AKP746" s="214"/>
      <c r="AKQ746" s="214"/>
      <c r="AKR746" s="214"/>
      <c r="AKS746" s="214"/>
      <c r="AKT746" s="214"/>
      <c r="AKU746" s="214"/>
      <c r="AKV746" s="214"/>
      <c r="AKW746" s="214"/>
      <c r="AKX746" s="214"/>
      <c r="AKY746" s="214"/>
      <c r="AKZ746" s="214"/>
      <c r="ALA746" s="214"/>
      <c r="ALB746" s="214"/>
      <c r="ALC746" s="214"/>
      <c r="ALD746" s="214"/>
      <c r="ALE746" s="214"/>
      <c r="ALF746" s="214"/>
      <c r="ALG746" s="214"/>
      <c r="ALH746" s="214"/>
      <c r="ALI746" s="214"/>
      <c r="ALJ746" s="214"/>
      <c r="ALK746" s="214"/>
      <c r="ALL746" s="214"/>
      <c r="ALM746" s="214"/>
      <c r="ALN746" s="214"/>
      <c r="ALO746" s="214"/>
      <c r="ALP746" s="214"/>
      <c r="ALQ746" s="214"/>
      <c r="ALR746" s="214"/>
      <c r="ALS746" s="214"/>
      <c r="ALT746" s="214"/>
      <c r="ALU746" s="214"/>
      <c r="ALV746" s="214"/>
      <c r="ALW746" s="214"/>
      <c r="ALX746" s="214"/>
      <c r="ALY746" s="214"/>
      <c r="ALZ746" s="214"/>
      <c r="AMA746" s="214"/>
      <c r="AMB746" s="214"/>
      <c r="AMC746" s="214"/>
      <c r="AMD746" s="214"/>
      <c r="AME746" s="214"/>
      <c r="AMF746" s="214"/>
      <c r="AMG746" s="214"/>
      <c r="AMH746" s="214"/>
      <c r="AMI746" s="214"/>
      <c r="AMJ746" s="214"/>
      <c r="AMK746" s="214"/>
      <c r="AML746" s="214"/>
      <c r="AMM746" s="214"/>
      <c r="AMN746" s="214"/>
      <c r="AMO746" s="214"/>
      <c r="AMP746" s="214"/>
      <c r="AMQ746" s="214"/>
      <c r="AMR746" s="214"/>
      <c r="AMS746" s="214"/>
      <c r="AMT746" s="214"/>
      <c r="AMU746" s="214"/>
      <c r="AMV746" s="214"/>
      <c r="AMW746" s="214"/>
      <c r="AMX746" s="214"/>
      <c r="AMY746" s="214"/>
      <c r="AMZ746" s="214"/>
      <c r="ANA746" s="214"/>
      <c r="ANB746" s="214"/>
      <c r="ANC746" s="214"/>
      <c r="AND746" s="214"/>
      <c r="ANE746" s="214"/>
      <c r="ANF746" s="214"/>
      <c r="ANG746" s="214"/>
      <c r="ANH746" s="214"/>
      <c r="ANI746" s="214"/>
      <c r="ANJ746" s="214"/>
      <c r="ANK746" s="214"/>
      <c r="ANL746" s="214"/>
      <c r="ANM746" s="214"/>
      <c r="ANN746" s="214"/>
      <c r="ANO746" s="214"/>
      <c r="ANP746" s="214"/>
      <c r="ANQ746" s="214"/>
      <c r="ANR746" s="214"/>
      <c r="ANS746" s="214"/>
      <c r="ANT746" s="214"/>
      <c r="ANU746" s="214"/>
      <c r="ANV746" s="214"/>
      <c r="ANW746" s="214"/>
      <c r="ANX746" s="214"/>
      <c r="ANY746" s="214"/>
      <c r="ANZ746" s="214"/>
      <c r="AOA746" s="214"/>
      <c r="AOB746" s="214"/>
      <c r="AOC746" s="214"/>
      <c r="AOD746" s="214"/>
      <c r="AOE746" s="214"/>
      <c r="AOF746" s="214"/>
      <c r="AOG746" s="214"/>
      <c r="AOH746" s="214"/>
      <c r="AOI746" s="214"/>
      <c r="AOJ746" s="214"/>
      <c r="AOK746" s="214"/>
      <c r="AOL746" s="214"/>
      <c r="AOM746" s="214"/>
      <c r="AON746" s="214"/>
      <c r="AOO746" s="214"/>
      <c r="AOP746" s="214"/>
      <c r="AOQ746" s="214"/>
      <c r="AOR746" s="214"/>
      <c r="AOS746" s="214"/>
      <c r="AOT746" s="214"/>
      <c r="AOU746" s="214"/>
      <c r="AOV746" s="214"/>
      <c r="AOW746" s="214"/>
      <c r="AOX746" s="214"/>
      <c r="AOY746" s="214"/>
      <c r="AOZ746" s="214"/>
      <c r="APA746" s="214"/>
      <c r="APB746" s="214"/>
      <c r="APC746" s="214"/>
      <c r="APD746" s="214"/>
      <c r="APE746" s="214"/>
      <c r="APF746" s="214"/>
      <c r="APG746" s="214"/>
      <c r="APH746" s="214"/>
      <c r="API746" s="214"/>
      <c r="APJ746" s="214"/>
      <c r="APK746" s="214"/>
      <c r="APL746" s="214"/>
      <c r="APM746" s="214"/>
      <c r="APN746" s="214"/>
      <c r="APO746" s="214"/>
      <c r="APP746" s="214"/>
      <c r="APQ746" s="214"/>
      <c r="APR746" s="214"/>
      <c r="APS746" s="214"/>
      <c r="APT746" s="214"/>
      <c r="APU746" s="214"/>
      <c r="APV746" s="214"/>
      <c r="APW746" s="214"/>
      <c r="APX746" s="214"/>
      <c r="APY746" s="214"/>
      <c r="APZ746" s="214"/>
      <c r="AQA746" s="214"/>
      <c r="AQB746" s="214"/>
      <c r="AQC746" s="214"/>
      <c r="AQD746" s="214"/>
      <c r="AQE746" s="214"/>
      <c r="AQF746" s="214"/>
      <c r="AQG746" s="214"/>
      <c r="AQH746" s="214"/>
      <c r="AQI746" s="214"/>
      <c r="AQJ746" s="214"/>
      <c r="AQK746" s="214"/>
      <c r="AQL746" s="214"/>
      <c r="AQM746" s="214"/>
      <c r="AQN746" s="214"/>
      <c r="AQO746" s="214"/>
      <c r="AQP746" s="214"/>
      <c r="AQQ746" s="214"/>
      <c r="AQR746" s="214"/>
      <c r="AQS746" s="214"/>
      <c r="AQT746" s="214"/>
      <c r="AQU746" s="214"/>
      <c r="AQV746" s="214"/>
      <c r="AQW746" s="214"/>
      <c r="AQX746" s="214"/>
      <c r="AQY746" s="214"/>
      <c r="AQZ746" s="214"/>
      <c r="ARA746" s="214"/>
      <c r="ARB746" s="214"/>
      <c r="ARC746" s="214"/>
      <c r="ARD746" s="214"/>
      <c r="ARE746" s="214"/>
      <c r="ARF746" s="214"/>
      <c r="ARG746" s="214"/>
      <c r="ARH746" s="214"/>
      <c r="ARI746" s="214"/>
      <c r="ARJ746" s="214"/>
      <c r="ARK746" s="214"/>
      <c r="ARL746" s="214"/>
      <c r="ARM746" s="214"/>
      <c r="ARN746" s="214"/>
      <c r="ARO746" s="214"/>
      <c r="ARP746" s="214"/>
      <c r="ARQ746" s="214"/>
      <c r="ARR746" s="214"/>
      <c r="ARS746" s="214"/>
      <c r="ART746" s="214"/>
      <c r="ARU746" s="214"/>
      <c r="ARV746" s="214"/>
      <c r="ARW746" s="214"/>
      <c r="ARX746" s="214"/>
      <c r="ARY746" s="214"/>
      <c r="ARZ746" s="214"/>
      <c r="ASA746" s="214"/>
      <c r="ASB746" s="214"/>
      <c r="ASC746" s="214"/>
      <c r="ASD746" s="214"/>
      <c r="ASE746" s="214"/>
      <c r="ASF746" s="214"/>
      <c r="ASG746" s="214"/>
      <c r="ASH746" s="214"/>
      <c r="ASI746" s="214"/>
      <c r="ASJ746" s="214"/>
      <c r="ASK746" s="214"/>
      <c r="ASL746" s="214"/>
      <c r="ASM746" s="214"/>
      <c r="ASN746" s="214"/>
      <c r="ASO746" s="214"/>
      <c r="ASP746" s="214"/>
      <c r="ASQ746" s="214"/>
      <c r="ASR746" s="214"/>
      <c r="ASS746" s="214"/>
      <c r="AST746" s="214"/>
      <c r="ASU746" s="214"/>
      <c r="ASV746" s="214"/>
      <c r="ASW746" s="214"/>
      <c r="ASX746" s="214"/>
      <c r="ASY746" s="214"/>
      <c r="ASZ746" s="214"/>
      <c r="ATA746" s="214"/>
      <c r="ATB746" s="214"/>
      <c r="ATC746" s="214"/>
      <c r="ATD746" s="214"/>
      <c r="ATE746" s="214"/>
      <c r="ATF746" s="214"/>
      <c r="ATG746" s="214"/>
      <c r="ATH746" s="214"/>
      <c r="ATI746" s="214"/>
      <c r="ATJ746" s="214"/>
      <c r="ATK746" s="214"/>
      <c r="ATL746" s="214"/>
      <c r="ATM746" s="214"/>
      <c r="ATN746" s="214"/>
      <c r="ATO746" s="214"/>
      <c r="ATP746" s="214"/>
      <c r="ATQ746" s="214"/>
      <c r="ATR746" s="214"/>
      <c r="ATS746" s="214"/>
      <c r="ATT746" s="214"/>
      <c r="ATU746" s="214"/>
      <c r="ATV746" s="214"/>
      <c r="ATW746" s="214"/>
      <c r="ATX746" s="214"/>
      <c r="ATY746" s="214"/>
      <c r="ATZ746" s="214"/>
      <c r="AUA746" s="214"/>
      <c r="AUB746" s="214"/>
      <c r="AUC746" s="214"/>
      <c r="AUD746" s="214"/>
      <c r="AUE746" s="214"/>
      <c r="AUF746" s="214"/>
      <c r="AUG746" s="214"/>
      <c r="AUH746" s="214"/>
      <c r="AUI746" s="214"/>
      <c r="AUJ746" s="214"/>
      <c r="AUK746" s="214"/>
      <c r="AUL746" s="214"/>
      <c r="AUM746" s="214"/>
      <c r="AUN746" s="214"/>
      <c r="AUO746" s="214"/>
      <c r="AUP746" s="214"/>
      <c r="AUQ746" s="214"/>
      <c r="AUR746" s="214"/>
      <c r="AUS746" s="214"/>
      <c r="AUT746" s="214"/>
      <c r="AUU746" s="214"/>
      <c r="AUV746" s="214"/>
      <c r="AUW746" s="214"/>
      <c r="AUX746" s="214"/>
      <c r="AUY746" s="214"/>
      <c r="AUZ746" s="214"/>
      <c r="AVA746" s="214"/>
      <c r="AVB746" s="214"/>
      <c r="AVC746" s="214"/>
      <c r="AVD746" s="214"/>
      <c r="AVE746" s="214"/>
      <c r="AVF746" s="214"/>
      <c r="AVG746" s="214"/>
      <c r="AVH746" s="214"/>
      <c r="AVI746" s="214"/>
      <c r="AVJ746" s="214"/>
      <c r="AVK746" s="214"/>
      <c r="AVL746" s="214"/>
      <c r="AVM746" s="214"/>
      <c r="AVN746" s="214"/>
      <c r="AVO746" s="214"/>
      <c r="AVP746" s="214"/>
      <c r="AVQ746" s="214"/>
      <c r="AVR746" s="214"/>
      <c r="AVS746" s="214"/>
      <c r="AVT746" s="214"/>
      <c r="AVU746" s="214"/>
      <c r="AVV746" s="214"/>
      <c r="AVW746" s="214"/>
      <c r="AVX746" s="214"/>
      <c r="AVY746" s="214"/>
      <c r="AVZ746" s="214"/>
      <c r="AWA746" s="214"/>
      <c r="AWB746" s="214"/>
      <c r="AWC746" s="214"/>
      <c r="AWD746" s="214"/>
      <c r="AWE746" s="214"/>
      <c r="AWF746" s="214"/>
      <c r="AWG746" s="214"/>
      <c r="AWH746" s="214"/>
      <c r="AWI746" s="214"/>
      <c r="AWJ746" s="214"/>
      <c r="AWK746" s="214"/>
      <c r="AWL746" s="214"/>
      <c r="AWM746" s="214"/>
      <c r="AWN746" s="214"/>
      <c r="AWO746" s="214"/>
      <c r="AWP746" s="214"/>
      <c r="AWQ746" s="214"/>
      <c r="AWR746" s="214"/>
      <c r="AWS746" s="214"/>
      <c r="AWT746" s="214"/>
      <c r="AWU746" s="214"/>
      <c r="AWV746" s="214"/>
      <c r="AWW746" s="214"/>
      <c r="AWX746" s="214"/>
      <c r="AWY746" s="214"/>
      <c r="AWZ746" s="214"/>
      <c r="AXA746" s="214"/>
      <c r="AXB746" s="214"/>
      <c r="AXC746" s="214"/>
      <c r="AXD746" s="214"/>
      <c r="AXE746" s="214"/>
      <c r="AXF746" s="214"/>
      <c r="AXG746" s="214"/>
      <c r="AXH746" s="214"/>
      <c r="AXI746" s="214"/>
      <c r="AXJ746" s="214"/>
      <c r="AXK746" s="214"/>
      <c r="AXL746" s="214"/>
      <c r="AXM746" s="214"/>
      <c r="AXN746" s="214"/>
      <c r="AXO746" s="214"/>
      <c r="AXP746" s="214"/>
      <c r="AXQ746" s="214"/>
      <c r="AXR746" s="214"/>
      <c r="AXS746" s="214"/>
      <c r="AXT746" s="214"/>
      <c r="AXU746" s="214"/>
      <c r="AXV746" s="214"/>
      <c r="AXW746" s="214"/>
      <c r="AXX746" s="214"/>
      <c r="AXY746" s="214"/>
      <c r="AXZ746" s="214"/>
      <c r="AYA746" s="214"/>
      <c r="AYB746" s="214"/>
      <c r="AYC746" s="214"/>
      <c r="AYD746" s="214"/>
      <c r="AYE746" s="214"/>
      <c r="AYF746" s="214"/>
      <c r="AYG746" s="214"/>
      <c r="AYH746" s="214"/>
      <c r="AYI746" s="214"/>
      <c r="AYJ746" s="214"/>
      <c r="AYK746" s="214"/>
      <c r="AYL746" s="214"/>
      <c r="AYM746" s="214"/>
      <c r="AYN746" s="214"/>
      <c r="AYO746" s="214"/>
      <c r="AYP746" s="214"/>
      <c r="AYQ746" s="214"/>
      <c r="AYR746" s="214"/>
      <c r="AYS746" s="214"/>
      <c r="AYT746" s="214"/>
      <c r="AYU746" s="214"/>
      <c r="AYV746" s="214"/>
      <c r="AYW746" s="214"/>
      <c r="AYX746" s="214"/>
      <c r="AYY746" s="214"/>
      <c r="AYZ746" s="214"/>
      <c r="AZA746" s="214"/>
      <c r="AZB746" s="214"/>
      <c r="AZC746" s="214"/>
      <c r="AZD746" s="214"/>
      <c r="AZE746" s="214"/>
      <c r="AZF746" s="214"/>
      <c r="AZG746" s="214"/>
      <c r="AZH746" s="214"/>
      <c r="AZI746" s="214"/>
      <c r="AZJ746" s="214"/>
      <c r="AZK746" s="214"/>
      <c r="AZL746" s="214"/>
      <c r="AZM746" s="214"/>
      <c r="AZN746" s="214"/>
      <c r="AZO746" s="214"/>
      <c r="AZP746" s="214"/>
      <c r="AZQ746" s="214"/>
      <c r="AZR746" s="214"/>
      <c r="AZS746" s="214"/>
      <c r="AZT746" s="214"/>
      <c r="AZU746" s="214"/>
      <c r="AZV746" s="214"/>
      <c r="AZW746" s="214"/>
      <c r="AZX746" s="214"/>
      <c r="AZY746" s="214"/>
      <c r="AZZ746" s="214"/>
      <c r="BAA746" s="214"/>
      <c r="BAB746" s="214"/>
      <c r="BAC746" s="214"/>
      <c r="BAD746" s="214"/>
      <c r="BAE746" s="214"/>
      <c r="BAF746" s="214"/>
      <c r="BAG746" s="214"/>
      <c r="BAH746" s="214"/>
      <c r="BAI746" s="214"/>
      <c r="BAJ746" s="214"/>
      <c r="BAK746" s="214"/>
      <c r="BAL746" s="214"/>
      <c r="BAM746" s="214"/>
      <c r="BAN746" s="214"/>
      <c r="BAO746" s="214"/>
      <c r="BAP746" s="214"/>
      <c r="BAQ746" s="214"/>
      <c r="BAR746" s="214"/>
      <c r="BAS746" s="214"/>
      <c r="BAT746" s="214"/>
      <c r="BAU746" s="214"/>
      <c r="BAV746" s="214"/>
      <c r="BAW746" s="214"/>
      <c r="BAX746" s="214"/>
      <c r="BAY746" s="214"/>
      <c r="BAZ746" s="214"/>
      <c r="BBA746" s="214"/>
      <c r="BBB746" s="214"/>
      <c r="BBC746" s="214"/>
      <c r="BBD746" s="214"/>
      <c r="BBE746" s="214"/>
      <c r="BBF746" s="214"/>
      <c r="BBG746" s="214"/>
      <c r="BBH746" s="214"/>
      <c r="BBI746" s="214"/>
      <c r="BBJ746" s="214"/>
      <c r="BBK746" s="214"/>
      <c r="BBL746" s="214"/>
      <c r="BBM746" s="214"/>
      <c r="BBN746" s="214"/>
      <c r="BBO746" s="214"/>
      <c r="BBP746" s="214"/>
      <c r="BBQ746" s="214"/>
      <c r="BBR746" s="214"/>
      <c r="BBS746" s="214"/>
      <c r="BBT746" s="214"/>
      <c r="BBU746" s="214"/>
      <c r="BBV746" s="214"/>
      <c r="BBW746" s="214"/>
      <c r="BBX746" s="214"/>
      <c r="BBY746" s="214"/>
      <c r="BBZ746" s="214"/>
      <c r="BCA746" s="214"/>
      <c r="BCB746" s="214"/>
      <c r="BCC746" s="214"/>
      <c r="BCD746" s="214"/>
      <c r="BCE746" s="214"/>
      <c r="BCF746" s="214"/>
      <c r="BCG746" s="214"/>
      <c r="BCH746" s="214"/>
      <c r="BCI746" s="214"/>
      <c r="BCJ746" s="214"/>
      <c r="BCK746" s="214"/>
      <c r="BCL746" s="214"/>
      <c r="BCM746" s="214"/>
      <c r="BCN746" s="214"/>
      <c r="BCO746" s="214"/>
      <c r="BCP746" s="214"/>
      <c r="BCQ746" s="214"/>
      <c r="BCR746" s="214"/>
      <c r="BCS746" s="214"/>
      <c r="BCT746" s="214"/>
      <c r="BCU746" s="214"/>
      <c r="BCV746" s="214"/>
      <c r="BCW746" s="214"/>
      <c r="BCX746" s="214"/>
      <c r="BCY746" s="214"/>
      <c r="BCZ746" s="214"/>
      <c r="BDA746" s="214"/>
      <c r="BDB746" s="214"/>
      <c r="BDC746" s="214"/>
      <c r="BDD746" s="214"/>
      <c r="BDE746" s="214"/>
      <c r="BDF746" s="214"/>
      <c r="BDG746" s="214"/>
      <c r="BDH746" s="214"/>
      <c r="BDI746" s="214"/>
      <c r="BDJ746" s="214"/>
      <c r="BDK746" s="214"/>
      <c r="BDL746" s="214"/>
      <c r="BDM746" s="214"/>
      <c r="BDN746" s="214"/>
      <c r="BDO746" s="214"/>
      <c r="BDP746" s="214"/>
      <c r="BDQ746" s="214"/>
      <c r="BDR746" s="214"/>
      <c r="BDS746" s="214"/>
      <c r="BDT746" s="214"/>
      <c r="BDU746" s="214"/>
      <c r="BDV746" s="214"/>
      <c r="BDW746" s="214"/>
      <c r="BDX746" s="214"/>
      <c r="BDY746" s="214"/>
      <c r="BDZ746" s="214"/>
      <c r="BEA746" s="214"/>
      <c r="BEB746" s="214"/>
      <c r="BEC746" s="214"/>
      <c r="BED746" s="214"/>
      <c r="BEE746" s="214"/>
      <c r="BEF746" s="214"/>
      <c r="BEG746" s="214"/>
      <c r="BEH746" s="214"/>
      <c r="BEI746" s="214"/>
      <c r="BEJ746" s="214"/>
      <c r="BEK746" s="214"/>
      <c r="BEL746" s="214"/>
      <c r="BEM746" s="214"/>
      <c r="BEN746" s="214"/>
      <c r="BEO746" s="214"/>
      <c r="BEP746" s="214"/>
      <c r="BEQ746" s="214"/>
      <c r="BER746" s="214"/>
      <c r="BES746" s="214"/>
      <c r="BET746" s="214"/>
      <c r="BEU746" s="214"/>
      <c r="BEV746" s="214"/>
      <c r="BEW746" s="214"/>
      <c r="BEX746" s="214"/>
      <c r="BEY746" s="214"/>
      <c r="BEZ746" s="214"/>
      <c r="BFA746" s="214"/>
      <c r="BFB746" s="214"/>
      <c r="BFC746" s="214"/>
      <c r="BFD746" s="214"/>
      <c r="BFE746" s="214"/>
      <c r="BFF746" s="214"/>
      <c r="BFG746" s="214"/>
      <c r="BFH746" s="214"/>
      <c r="BFI746" s="214"/>
      <c r="BFJ746" s="214"/>
      <c r="BFK746" s="214"/>
      <c r="BFL746" s="214"/>
      <c r="BFM746" s="214"/>
      <c r="BFN746" s="214"/>
      <c r="BFO746" s="214"/>
      <c r="BFP746" s="214"/>
      <c r="BFQ746" s="214"/>
      <c r="BFR746" s="214"/>
      <c r="BFS746" s="214"/>
      <c r="BFT746" s="214"/>
      <c r="BFU746" s="214"/>
      <c r="BFV746" s="214"/>
      <c r="BFW746" s="214"/>
      <c r="BFX746" s="214"/>
      <c r="BFY746" s="214"/>
      <c r="BFZ746" s="214"/>
      <c r="BGA746" s="214"/>
      <c r="BGB746" s="214"/>
      <c r="BGC746" s="214"/>
      <c r="BGD746" s="214"/>
      <c r="BGE746" s="214"/>
      <c r="BGF746" s="214"/>
      <c r="BGG746" s="214"/>
      <c r="BGH746" s="214"/>
      <c r="BGI746" s="214"/>
      <c r="BGJ746" s="214"/>
      <c r="BGK746" s="214"/>
      <c r="BGL746" s="214"/>
      <c r="BGM746" s="214"/>
      <c r="BGN746" s="214"/>
      <c r="BGO746" s="214"/>
      <c r="BGP746" s="214"/>
      <c r="BGQ746" s="214"/>
      <c r="BGR746" s="214"/>
      <c r="BGS746" s="214"/>
      <c r="BGT746" s="214"/>
      <c r="BGU746" s="214"/>
      <c r="BGV746" s="214"/>
      <c r="BGW746" s="214"/>
      <c r="BGX746" s="214"/>
      <c r="BGY746" s="214"/>
      <c r="BGZ746" s="214"/>
      <c r="BHA746" s="214"/>
      <c r="BHB746" s="214"/>
      <c r="BHC746" s="214"/>
      <c r="BHD746" s="214"/>
      <c r="BHE746" s="214"/>
      <c r="BHF746" s="214"/>
      <c r="BHG746" s="214"/>
      <c r="BHH746" s="214"/>
      <c r="BHI746" s="214"/>
      <c r="BHJ746" s="214"/>
      <c r="BHK746" s="214"/>
      <c r="BHL746" s="214"/>
      <c r="BHM746" s="214"/>
      <c r="BHN746" s="214"/>
      <c r="BHO746" s="214"/>
      <c r="BHP746" s="214"/>
      <c r="BHQ746" s="214"/>
      <c r="BHR746" s="214"/>
      <c r="BHS746" s="214"/>
      <c r="BHT746" s="214"/>
      <c r="BHU746" s="214"/>
      <c r="BHV746" s="214"/>
      <c r="BHW746" s="214"/>
      <c r="BHX746" s="214"/>
      <c r="BHY746" s="214"/>
      <c r="BHZ746" s="214"/>
      <c r="BIA746" s="214"/>
      <c r="BIB746" s="214"/>
      <c r="BIC746" s="214"/>
      <c r="BID746" s="214"/>
      <c r="BIE746" s="214"/>
      <c r="BIF746" s="214"/>
      <c r="BIG746" s="214"/>
      <c r="BIH746" s="214"/>
      <c r="BII746" s="214"/>
      <c r="BIJ746" s="214"/>
      <c r="BIK746" s="214"/>
      <c r="BIL746" s="214"/>
      <c r="BIM746" s="214"/>
      <c r="BIN746" s="214"/>
      <c r="BIO746" s="214"/>
      <c r="BIP746" s="214"/>
      <c r="BIQ746" s="214"/>
      <c r="BIR746" s="214"/>
      <c r="BIS746" s="214"/>
      <c r="BIT746" s="214"/>
      <c r="BIU746" s="214"/>
      <c r="BIV746" s="214"/>
      <c r="BIW746" s="214"/>
      <c r="BIX746" s="214"/>
      <c r="BIY746" s="214"/>
      <c r="BIZ746" s="214"/>
      <c r="BJA746" s="214"/>
      <c r="BJB746" s="214"/>
      <c r="BJC746" s="214"/>
      <c r="BJD746" s="214"/>
      <c r="BJE746" s="214"/>
      <c r="BJF746" s="214"/>
      <c r="BJG746" s="214"/>
      <c r="BJH746" s="214"/>
      <c r="BJI746" s="214"/>
      <c r="BJJ746" s="214"/>
      <c r="BJK746" s="214"/>
      <c r="BJL746" s="214"/>
      <c r="BJM746" s="214"/>
      <c r="BJN746" s="214"/>
      <c r="BJO746" s="214"/>
      <c r="BJP746" s="214"/>
      <c r="BJQ746" s="214"/>
      <c r="BJR746" s="214"/>
      <c r="BJS746" s="214"/>
      <c r="BJT746" s="214"/>
      <c r="BJU746" s="214"/>
      <c r="BJV746" s="214"/>
      <c r="BJW746" s="214"/>
      <c r="BJX746" s="214"/>
      <c r="BJY746" s="214"/>
      <c r="BJZ746" s="214"/>
      <c r="BKA746" s="214"/>
      <c r="BKB746" s="214"/>
      <c r="BKC746" s="214"/>
      <c r="BKD746" s="214"/>
      <c r="BKE746" s="214"/>
      <c r="BKF746" s="214"/>
      <c r="BKG746" s="214"/>
      <c r="BKH746" s="214"/>
      <c r="BKI746" s="214"/>
      <c r="BKJ746" s="214"/>
      <c r="BKK746" s="214"/>
      <c r="BKL746" s="214"/>
      <c r="BKM746" s="214"/>
      <c r="BKN746" s="214"/>
      <c r="BKO746" s="214"/>
      <c r="BKP746" s="214"/>
      <c r="BKQ746" s="214"/>
      <c r="BKR746" s="214"/>
      <c r="BKS746" s="214"/>
      <c r="BKT746" s="214"/>
      <c r="BKU746" s="214"/>
      <c r="BKV746" s="214"/>
      <c r="BKW746" s="214"/>
      <c r="BKX746" s="214"/>
      <c r="BKY746" s="214"/>
      <c r="BKZ746" s="214"/>
      <c r="BLA746" s="214"/>
      <c r="BLB746" s="214"/>
      <c r="BLC746" s="214"/>
      <c r="BLD746" s="214"/>
      <c r="BLE746" s="214"/>
      <c r="BLF746" s="214"/>
      <c r="BLG746" s="214"/>
      <c r="BLH746" s="214"/>
      <c r="BLI746" s="214"/>
      <c r="BLJ746" s="214"/>
      <c r="BLK746" s="214"/>
      <c r="BLL746" s="214"/>
      <c r="BLM746" s="214"/>
      <c r="BLN746" s="214"/>
      <c r="BLO746" s="214"/>
      <c r="BLP746" s="214"/>
      <c r="BLQ746" s="214"/>
      <c r="BLR746" s="214"/>
      <c r="BLS746" s="214"/>
      <c r="BLT746" s="214"/>
      <c r="BLU746" s="214"/>
      <c r="BLV746" s="214"/>
      <c r="BLW746" s="214"/>
      <c r="BLX746" s="214"/>
      <c r="BLY746" s="214"/>
      <c r="BLZ746" s="214"/>
      <c r="BMA746" s="214"/>
      <c r="BMB746" s="214"/>
      <c r="BMC746" s="214"/>
      <c r="BMD746" s="214"/>
      <c r="BME746" s="214"/>
      <c r="BMF746" s="214"/>
      <c r="BMG746" s="214"/>
      <c r="BMH746" s="214"/>
      <c r="BMI746" s="214"/>
      <c r="BMJ746" s="214"/>
      <c r="BMK746" s="214"/>
      <c r="BML746" s="214"/>
      <c r="BMM746" s="214"/>
      <c r="BMN746" s="214"/>
      <c r="BMO746" s="214"/>
      <c r="BMP746" s="214"/>
      <c r="BMQ746" s="214"/>
      <c r="BMR746" s="214"/>
      <c r="BMS746" s="214"/>
      <c r="BMT746" s="214"/>
      <c r="BMU746" s="214"/>
      <c r="BMV746" s="214"/>
      <c r="BMW746" s="214"/>
      <c r="BMX746" s="214"/>
      <c r="BMY746" s="214"/>
      <c r="BMZ746" s="214"/>
      <c r="BNA746" s="214"/>
      <c r="BNB746" s="214"/>
      <c r="BNC746" s="214"/>
      <c r="BND746" s="214"/>
      <c r="BNE746" s="214"/>
      <c r="BNF746" s="214"/>
      <c r="BNG746" s="214"/>
      <c r="BNH746" s="214"/>
      <c r="BNI746" s="214"/>
      <c r="BNJ746" s="214"/>
      <c r="BNK746" s="214"/>
      <c r="BNL746" s="214"/>
      <c r="BNM746" s="214"/>
      <c r="BNN746" s="214"/>
      <c r="BNO746" s="214"/>
      <c r="BNP746" s="214"/>
      <c r="BNQ746" s="214"/>
      <c r="BNR746" s="214"/>
      <c r="BNS746" s="214"/>
      <c r="BNT746" s="214"/>
      <c r="BNU746" s="214"/>
      <c r="BNV746" s="214"/>
      <c r="BNW746" s="214"/>
      <c r="BNX746" s="214"/>
      <c r="BNY746" s="214"/>
      <c r="BNZ746" s="214"/>
      <c r="BOA746" s="214"/>
      <c r="BOB746" s="214"/>
      <c r="BOC746" s="214"/>
      <c r="BOD746" s="214"/>
      <c r="BOE746" s="214"/>
      <c r="BOF746" s="214"/>
      <c r="BOG746" s="214"/>
      <c r="BOH746" s="214"/>
      <c r="BOI746" s="214"/>
      <c r="BOJ746" s="214"/>
      <c r="BOK746" s="214"/>
      <c r="BOL746" s="214"/>
      <c r="BOM746" s="214"/>
      <c r="BON746" s="214"/>
      <c r="BOO746" s="214"/>
      <c r="BOP746" s="214"/>
      <c r="BOQ746" s="214"/>
      <c r="BOR746" s="214"/>
      <c r="BOS746" s="214"/>
      <c r="BOT746" s="214"/>
      <c r="BOU746" s="214"/>
      <c r="BOV746" s="214"/>
      <c r="BOW746" s="214"/>
      <c r="BOX746" s="214"/>
      <c r="BOY746" s="214"/>
      <c r="BOZ746" s="214"/>
      <c r="BPA746" s="214"/>
      <c r="BPB746" s="214"/>
      <c r="BPC746" s="214"/>
      <c r="BPD746" s="214"/>
      <c r="BPE746" s="214"/>
      <c r="BPF746" s="214"/>
      <c r="BPG746" s="214"/>
      <c r="BPH746" s="214"/>
      <c r="BPI746" s="214"/>
      <c r="BPJ746" s="214"/>
      <c r="BPK746" s="214"/>
      <c r="BPL746" s="214"/>
      <c r="BPM746" s="214"/>
      <c r="BPN746" s="214"/>
      <c r="BPO746" s="214"/>
      <c r="BPP746" s="214"/>
      <c r="BPQ746" s="214"/>
      <c r="BPR746" s="214"/>
      <c r="BPS746" s="214"/>
      <c r="BPT746" s="214"/>
      <c r="BPU746" s="214"/>
      <c r="BPV746" s="214"/>
      <c r="BPW746" s="214"/>
      <c r="BPX746" s="214"/>
      <c r="BPY746" s="214"/>
      <c r="BPZ746" s="214"/>
      <c r="BQA746" s="214"/>
      <c r="BQB746" s="214"/>
      <c r="BQC746" s="214"/>
      <c r="BQD746" s="214"/>
      <c r="BQE746" s="214"/>
      <c r="BQF746" s="214"/>
      <c r="BQG746" s="214"/>
      <c r="BQH746" s="214"/>
      <c r="BQI746" s="214"/>
      <c r="BQJ746" s="214"/>
      <c r="BQK746" s="214"/>
      <c r="BQL746" s="214"/>
      <c r="BQM746" s="214"/>
      <c r="BQN746" s="214"/>
      <c r="BQO746" s="214"/>
      <c r="BQP746" s="214"/>
      <c r="BQQ746" s="214"/>
      <c r="BQR746" s="214"/>
      <c r="BQS746" s="214"/>
      <c r="BQT746" s="214"/>
      <c r="BQU746" s="214"/>
      <c r="BQV746" s="214"/>
      <c r="BQW746" s="214"/>
      <c r="BQX746" s="214"/>
      <c r="BQY746" s="214"/>
      <c r="BQZ746" s="214"/>
      <c r="BRA746" s="214"/>
      <c r="BRB746" s="214"/>
      <c r="BRC746" s="214"/>
      <c r="BRD746" s="214"/>
      <c r="BRE746" s="214"/>
      <c r="BRF746" s="214"/>
      <c r="BRG746" s="214"/>
      <c r="BRH746" s="214"/>
      <c r="BRI746" s="214"/>
      <c r="BRJ746" s="214"/>
      <c r="BRK746" s="214"/>
      <c r="BRL746" s="214"/>
      <c r="BRM746" s="214"/>
      <c r="BRN746" s="214"/>
      <c r="BRO746" s="214"/>
      <c r="BRP746" s="214"/>
      <c r="BRQ746" s="214"/>
      <c r="BRR746" s="214"/>
      <c r="BRS746" s="214"/>
      <c r="BRT746" s="214"/>
      <c r="BRU746" s="214"/>
      <c r="BRV746" s="214"/>
      <c r="BRW746" s="214"/>
      <c r="BRX746" s="214"/>
      <c r="BRY746" s="214"/>
      <c r="BRZ746" s="214"/>
      <c r="BSA746" s="214"/>
      <c r="BSB746" s="214"/>
      <c r="BSC746" s="214"/>
      <c r="BSD746" s="214"/>
      <c r="BSE746" s="214"/>
      <c r="BSF746" s="214"/>
      <c r="BSG746" s="214"/>
      <c r="BSH746" s="214"/>
      <c r="BSI746" s="214"/>
      <c r="BSJ746" s="214"/>
      <c r="BSK746" s="214"/>
      <c r="BSL746" s="214"/>
      <c r="BSM746" s="214"/>
      <c r="BSN746" s="214"/>
      <c r="BSO746" s="214"/>
      <c r="BSP746" s="214"/>
      <c r="BSQ746" s="214"/>
      <c r="BSR746" s="214"/>
      <c r="BSS746" s="214"/>
      <c r="BST746" s="214"/>
      <c r="BSU746" s="214"/>
      <c r="BSV746" s="214"/>
      <c r="BSW746" s="214"/>
      <c r="BSX746" s="214"/>
      <c r="BSY746" s="214"/>
      <c r="BSZ746" s="214"/>
      <c r="BTA746" s="214"/>
      <c r="BTB746" s="214"/>
      <c r="BTC746" s="214"/>
      <c r="BTD746" s="214"/>
      <c r="BTE746" s="214"/>
      <c r="BTF746" s="214"/>
      <c r="BTG746" s="214"/>
      <c r="BTH746" s="214"/>
      <c r="BTI746" s="214"/>
      <c r="BTJ746" s="214"/>
      <c r="BTK746" s="214"/>
      <c r="BTL746" s="214"/>
      <c r="BTM746" s="214"/>
      <c r="BTN746" s="214"/>
      <c r="BTO746" s="214"/>
      <c r="BTP746" s="214"/>
      <c r="BTQ746" s="214"/>
      <c r="BTR746" s="214"/>
      <c r="BTS746" s="214"/>
      <c r="BTT746" s="214"/>
      <c r="BTU746" s="214"/>
      <c r="BTV746" s="214"/>
      <c r="BTW746" s="214"/>
      <c r="BTX746" s="214"/>
      <c r="BTY746" s="214"/>
      <c r="BTZ746" s="214"/>
      <c r="BUA746" s="214"/>
      <c r="BUB746" s="214"/>
      <c r="BUC746" s="214"/>
      <c r="BUD746" s="214"/>
      <c r="BUE746" s="214"/>
      <c r="BUF746" s="214"/>
      <c r="BUG746" s="214"/>
      <c r="BUH746" s="214"/>
      <c r="BUI746" s="214"/>
      <c r="BUJ746" s="214"/>
      <c r="BUK746" s="214"/>
      <c r="BUL746" s="214"/>
      <c r="BUM746" s="214"/>
      <c r="BUN746" s="214"/>
      <c r="BUO746" s="214"/>
      <c r="BUP746" s="214"/>
      <c r="BUQ746" s="214"/>
      <c r="BUR746" s="214"/>
      <c r="BUS746" s="214"/>
      <c r="BUT746" s="214"/>
      <c r="BUU746" s="214"/>
      <c r="BUV746" s="214"/>
      <c r="BUW746" s="214"/>
      <c r="BUX746" s="214"/>
      <c r="BUY746" s="214"/>
      <c r="BUZ746" s="214"/>
      <c r="BVA746" s="214"/>
      <c r="BVB746" s="214"/>
      <c r="BVC746" s="214"/>
      <c r="BVD746" s="214"/>
      <c r="BVE746" s="214"/>
      <c r="BVF746" s="214"/>
      <c r="BVG746" s="214"/>
      <c r="BVH746" s="214"/>
      <c r="BVI746" s="214"/>
      <c r="BVJ746" s="214"/>
      <c r="BVK746" s="214"/>
      <c r="BVL746" s="214"/>
      <c r="BVM746" s="214"/>
      <c r="BVN746" s="214"/>
      <c r="BVO746" s="214"/>
      <c r="BVP746" s="214"/>
      <c r="BVQ746" s="214"/>
      <c r="BVR746" s="214"/>
      <c r="BVS746" s="214"/>
      <c r="BVT746" s="214"/>
      <c r="BVU746" s="214"/>
      <c r="BVV746" s="214"/>
      <c r="BVW746" s="214"/>
      <c r="BVX746" s="214"/>
      <c r="BVY746" s="214"/>
      <c r="BVZ746" s="214"/>
      <c r="BWA746" s="214"/>
      <c r="BWB746" s="214"/>
      <c r="BWC746" s="214"/>
      <c r="BWD746" s="214"/>
      <c r="BWE746" s="214"/>
      <c r="BWF746" s="214"/>
      <c r="BWG746" s="214"/>
      <c r="BWH746" s="214"/>
      <c r="BWI746" s="214"/>
      <c r="BWJ746" s="214"/>
      <c r="BWK746" s="214"/>
      <c r="BWL746" s="214"/>
      <c r="BWM746" s="214"/>
      <c r="BWN746" s="214"/>
      <c r="BWO746" s="214"/>
      <c r="BWP746" s="214"/>
      <c r="BWQ746" s="214"/>
      <c r="BWR746" s="214"/>
      <c r="BWS746" s="214"/>
      <c r="BWT746" s="214"/>
      <c r="BWU746" s="214"/>
      <c r="BWV746" s="214"/>
      <c r="BWW746" s="214"/>
      <c r="BWX746" s="214"/>
      <c r="BWY746" s="214"/>
      <c r="BWZ746" s="214"/>
      <c r="BXA746" s="214"/>
      <c r="BXB746" s="214"/>
      <c r="BXC746" s="214"/>
      <c r="BXD746" s="214"/>
      <c r="BXE746" s="214"/>
      <c r="BXF746" s="214"/>
      <c r="BXG746" s="214"/>
      <c r="BXH746" s="214"/>
      <c r="BXI746" s="214"/>
      <c r="BXJ746" s="214"/>
      <c r="BXK746" s="214"/>
      <c r="BXL746" s="214"/>
      <c r="BXM746" s="214"/>
      <c r="BXN746" s="214"/>
      <c r="BXO746" s="214"/>
      <c r="BXP746" s="214"/>
      <c r="BXQ746" s="214"/>
      <c r="BXR746" s="214"/>
      <c r="BXS746" s="214"/>
      <c r="BXT746" s="214"/>
      <c r="BXU746" s="214"/>
      <c r="BXV746" s="214"/>
      <c r="BXW746" s="214"/>
      <c r="BXX746" s="214"/>
      <c r="BXY746" s="214"/>
      <c r="BXZ746" s="214"/>
      <c r="BYA746" s="214"/>
      <c r="BYB746" s="214"/>
      <c r="BYC746" s="214"/>
      <c r="BYD746" s="214"/>
      <c r="BYE746" s="214"/>
      <c r="BYF746" s="214"/>
      <c r="BYG746" s="214"/>
      <c r="BYH746" s="214"/>
      <c r="BYI746" s="214"/>
      <c r="BYJ746" s="214"/>
      <c r="BYK746" s="214"/>
      <c r="BYL746" s="214"/>
      <c r="BYM746" s="214"/>
      <c r="BYN746" s="214"/>
      <c r="BYO746" s="214"/>
      <c r="BYP746" s="214"/>
      <c r="BYQ746" s="214"/>
      <c r="BYR746" s="214"/>
      <c r="BYS746" s="214"/>
      <c r="BYT746" s="214"/>
      <c r="BYU746" s="214"/>
      <c r="BYV746" s="214"/>
      <c r="BYW746" s="214"/>
      <c r="BYX746" s="214"/>
      <c r="BYY746" s="214"/>
      <c r="BYZ746" s="214"/>
      <c r="BZA746" s="214"/>
      <c r="BZB746" s="214"/>
      <c r="BZC746" s="214"/>
      <c r="BZD746" s="214"/>
      <c r="BZE746" s="214"/>
      <c r="BZF746" s="214"/>
      <c r="BZG746" s="214"/>
      <c r="BZH746" s="214"/>
      <c r="BZI746" s="214"/>
      <c r="BZJ746" s="214"/>
      <c r="BZK746" s="214"/>
      <c r="BZL746" s="214"/>
      <c r="BZM746" s="214"/>
      <c r="BZN746" s="214"/>
      <c r="BZO746" s="214"/>
      <c r="BZP746" s="214"/>
      <c r="BZQ746" s="214"/>
      <c r="BZR746" s="214"/>
      <c r="BZS746" s="214"/>
      <c r="BZT746" s="214"/>
      <c r="BZU746" s="214"/>
      <c r="BZV746" s="214"/>
      <c r="BZW746" s="214"/>
      <c r="BZX746" s="214"/>
      <c r="BZY746" s="214"/>
      <c r="BZZ746" s="214"/>
      <c r="CAA746" s="214"/>
      <c r="CAB746" s="214"/>
      <c r="CAC746" s="214"/>
      <c r="CAD746" s="214"/>
      <c r="CAE746" s="214"/>
      <c r="CAF746" s="214"/>
      <c r="CAG746" s="214"/>
      <c r="CAH746" s="214"/>
      <c r="CAI746" s="214"/>
      <c r="CAJ746" s="214"/>
      <c r="CAK746" s="214"/>
      <c r="CAL746" s="214"/>
      <c r="CAM746" s="214"/>
      <c r="CAN746" s="214"/>
      <c r="CAO746" s="214"/>
      <c r="CAP746" s="214"/>
      <c r="CAQ746" s="214"/>
      <c r="CAR746" s="214"/>
      <c r="CAS746" s="214"/>
      <c r="CAT746" s="214"/>
      <c r="CAU746" s="214"/>
      <c r="CAV746" s="214"/>
      <c r="CAW746" s="214"/>
      <c r="CAX746" s="214"/>
      <c r="CAY746" s="214"/>
      <c r="CAZ746" s="214"/>
      <c r="CBA746" s="214"/>
      <c r="CBB746" s="214"/>
      <c r="CBC746" s="214"/>
      <c r="CBD746" s="214"/>
      <c r="CBE746" s="214"/>
      <c r="CBF746" s="214"/>
      <c r="CBG746" s="214"/>
      <c r="CBH746" s="214"/>
      <c r="CBI746" s="214"/>
      <c r="CBJ746" s="214"/>
      <c r="CBK746" s="214"/>
      <c r="CBL746" s="214"/>
      <c r="CBM746" s="214"/>
      <c r="CBN746" s="214"/>
      <c r="CBO746" s="214"/>
      <c r="CBP746" s="214"/>
      <c r="CBQ746" s="214"/>
      <c r="CBR746" s="214"/>
      <c r="CBS746" s="214"/>
      <c r="CBT746" s="214"/>
      <c r="CBU746" s="214"/>
      <c r="CBV746" s="214"/>
      <c r="CBW746" s="214"/>
      <c r="CBX746" s="214"/>
      <c r="CBY746" s="214"/>
      <c r="CBZ746" s="214"/>
      <c r="CCA746" s="214"/>
      <c r="CCB746" s="214"/>
      <c r="CCC746" s="214"/>
      <c r="CCD746" s="214"/>
      <c r="CCE746" s="214"/>
      <c r="CCF746" s="214"/>
      <c r="CCG746" s="214"/>
      <c r="CCH746" s="214"/>
      <c r="CCI746" s="214"/>
      <c r="CCJ746" s="214"/>
      <c r="CCK746" s="214"/>
      <c r="CCL746" s="214"/>
      <c r="CCM746" s="214"/>
      <c r="CCN746" s="214"/>
      <c r="CCO746" s="214"/>
      <c r="CCP746" s="214"/>
      <c r="CCQ746" s="214"/>
      <c r="CCR746" s="214"/>
      <c r="CCS746" s="214"/>
      <c r="CCT746" s="214"/>
      <c r="CCU746" s="214"/>
      <c r="CCV746" s="214"/>
      <c r="CCW746" s="214"/>
      <c r="CCX746" s="214"/>
      <c r="CCY746" s="214"/>
      <c r="CCZ746" s="214"/>
      <c r="CDA746" s="214"/>
      <c r="CDB746" s="214"/>
      <c r="CDC746" s="214"/>
      <c r="CDD746" s="214"/>
      <c r="CDE746" s="214"/>
      <c r="CDF746" s="214"/>
      <c r="CDG746" s="214"/>
      <c r="CDH746" s="214"/>
      <c r="CDI746" s="214"/>
      <c r="CDJ746" s="214"/>
      <c r="CDK746" s="214"/>
      <c r="CDL746" s="214"/>
      <c r="CDM746" s="214"/>
      <c r="CDN746" s="214"/>
      <c r="CDO746" s="214"/>
      <c r="CDP746" s="214"/>
      <c r="CDQ746" s="214"/>
      <c r="CDR746" s="214"/>
      <c r="CDS746" s="214"/>
      <c r="CDT746" s="214"/>
      <c r="CDU746" s="214"/>
      <c r="CDV746" s="214"/>
      <c r="CDW746" s="214"/>
      <c r="CDX746" s="214"/>
      <c r="CDY746" s="214"/>
      <c r="CDZ746" s="214"/>
      <c r="CEA746" s="214"/>
      <c r="CEB746" s="214"/>
      <c r="CEC746" s="214"/>
      <c r="CED746" s="214"/>
      <c r="CEE746" s="214"/>
      <c r="CEF746" s="214"/>
      <c r="CEG746" s="214"/>
      <c r="CEH746" s="214"/>
      <c r="CEI746" s="214"/>
      <c r="CEJ746" s="214"/>
      <c r="CEK746" s="214"/>
      <c r="CEL746" s="214"/>
      <c r="CEM746" s="214"/>
      <c r="CEN746" s="214"/>
      <c r="CEO746" s="214"/>
      <c r="CEP746" s="214"/>
      <c r="CEQ746" s="214"/>
      <c r="CER746" s="214"/>
      <c r="CES746" s="214"/>
      <c r="CET746" s="214"/>
      <c r="CEU746" s="214"/>
      <c r="CEV746" s="214"/>
      <c r="CEW746" s="214"/>
      <c r="CEX746" s="214"/>
      <c r="CEY746" s="214"/>
      <c r="CEZ746" s="214"/>
      <c r="CFA746" s="214"/>
      <c r="CFB746" s="214"/>
      <c r="CFC746" s="214"/>
      <c r="CFD746" s="214"/>
      <c r="CFE746" s="214"/>
      <c r="CFF746" s="214"/>
      <c r="CFG746" s="214"/>
      <c r="CFH746" s="214"/>
      <c r="CFI746" s="214"/>
      <c r="CFJ746" s="214"/>
      <c r="CFK746" s="214"/>
      <c r="CFL746" s="214"/>
      <c r="CFM746" s="214"/>
      <c r="CFN746" s="214"/>
      <c r="CFO746" s="214"/>
      <c r="CFP746" s="214"/>
      <c r="CFQ746" s="214"/>
      <c r="CFR746" s="214"/>
      <c r="CFS746" s="214"/>
      <c r="CFT746" s="214"/>
      <c r="CFU746" s="214"/>
      <c r="CFV746" s="214"/>
      <c r="CFW746" s="214"/>
      <c r="CFX746" s="214"/>
      <c r="CFY746" s="214"/>
      <c r="CFZ746" s="214"/>
      <c r="CGA746" s="214"/>
      <c r="CGB746" s="214"/>
      <c r="CGC746" s="214"/>
      <c r="CGD746" s="214"/>
      <c r="CGE746" s="214"/>
      <c r="CGF746" s="214"/>
      <c r="CGG746" s="214"/>
      <c r="CGH746" s="214"/>
      <c r="CGI746" s="214"/>
      <c r="CGJ746" s="214"/>
      <c r="CGK746" s="214"/>
      <c r="CGL746" s="214"/>
      <c r="CGM746" s="214"/>
      <c r="CGN746" s="214"/>
      <c r="CGO746" s="214"/>
      <c r="CGP746" s="214"/>
      <c r="CGQ746" s="214"/>
      <c r="CGR746" s="214"/>
      <c r="CGS746" s="214"/>
      <c r="CGT746" s="214"/>
      <c r="CGU746" s="214"/>
      <c r="CGV746" s="214"/>
      <c r="CGW746" s="214"/>
      <c r="CGX746" s="214"/>
      <c r="CGY746" s="214"/>
      <c r="CGZ746" s="214"/>
      <c r="CHA746" s="214"/>
      <c r="CHB746" s="214"/>
      <c r="CHC746" s="214"/>
      <c r="CHD746" s="214"/>
      <c r="CHE746" s="214"/>
      <c r="CHF746" s="214"/>
      <c r="CHG746" s="214"/>
      <c r="CHH746" s="214"/>
      <c r="CHI746" s="214"/>
      <c r="CHJ746" s="214"/>
      <c r="CHK746" s="214"/>
      <c r="CHL746" s="214"/>
      <c r="CHM746" s="214"/>
      <c r="CHN746" s="214"/>
      <c r="CHO746" s="214"/>
      <c r="CHP746" s="214"/>
      <c r="CHQ746" s="214"/>
      <c r="CHR746" s="214"/>
      <c r="CHS746" s="214"/>
      <c r="CHT746" s="214"/>
      <c r="CHU746" s="214"/>
      <c r="CHV746" s="214"/>
      <c r="CHW746" s="214"/>
      <c r="CHX746" s="214"/>
      <c r="CHY746" s="214"/>
      <c r="CHZ746" s="214"/>
      <c r="CIA746" s="214"/>
      <c r="CIB746" s="214"/>
      <c r="CIC746" s="214"/>
      <c r="CID746" s="214"/>
      <c r="CIE746" s="214"/>
      <c r="CIF746" s="214"/>
      <c r="CIG746" s="214"/>
      <c r="CIH746" s="214"/>
      <c r="CII746" s="214"/>
      <c r="CIJ746" s="214"/>
      <c r="CIK746" s="214"/>
      <c r="CIL746" s="214"/>
      <c r="CIM746" s="214"/>
      <c r="CIN746" s="214"/>
      <c r="CIO746" s="214"/>
      <c r="CIP746" s="214"/>
      <c r="CIQ746" s="214"/>
      <c r="CIR746" s="214"/>
      <c r="CIS746" s="214"/>
      <c r="CIT746" s="214"/>
      <c r="CIU746" s="214"/>
      <c r="CIV746" s="214"/>
      <c r="CIW746" s="214"/>
      <c r="CIX746" s="214"/>
      <c r="CIY746" s="214"/>
      <c r="CIZ746" s="214"/>
      <c r="CJA746" s="214"/>
      <c r="CJB746" s="214"/>
      <c r="CJC746" s="214"/>
      <c r="CJD746" s="214"/>
      <c r="CJE746" s="214"/>
      <c r="CJF746" s="214"/>
      <c r="CJG746" s="214"/>
      <c r="CJH746" s="214"/>
      <c r="CJI746" s="214"/>
      <c r="CJJ746" s="214"/>
      <c r="CJK746" s="214"/>
      <c r="CJL746" s="214"/>
      <c r="CJM746" s="214"/>
      <c r="CJN746" s="214"/>
      <c r="CJO746" s="214"/>
      <c r="CJP746" s="214"/>
      <c r="CJQ746" s="214"/>
      <c r="CJR746" s="214"/>
      <c r="CJS746" s="214"/>
      <c r="CJT746" s="214"/>
      <c r="CJU746" s="214"/>
      <c r="CJV746" s="214"/>
      <c r="CJW746" s="214"/>
      <c r="CJX746" s="214"/>
      <c r="CJY746" s="214"/>
      <c r="CJZ746" s="214"/>
      <c r="CKA746" s="214"/>
      <c r="CKB746" s="214"/>
      <c r="CKC746" s="214"/>
      <c r="CKD746" s="214"/>
      <c r="CKE746" s="214"/>
      <c r="CKF746" s="214"/>
      <c r="CKG746" s="214"/>
      <c r="CKH746" s="214"/>
      <c r="CKI746" s="214"/>
      <c r="CKJ746" s="214"/>
      <c r="CKK746" s="214"/>
      <c r="CKL746" s="214"/>
      <c r="CKM746" s="214"/>
      <c r="CKN746" s="214"/>
      <c r="CKO746" s="214"/>
      <c r="CKP746" s="214"/>
      <c r="CKQ746" s="214"/>
      <c r="CKR746" s="214"/>
      <c r="CKS746" s="214"/>
      <c r="CKT746" s="214"/>
      <c r="CKU746" s="214"/>
      <c r="CKV746" s="214"/>
      <c r="CKW746" s="214"/>
      <c r="CKX746" s="214"/>
      <c r="CKY746" s="214"/>
      <c r="CKZ746" s="214"/>
      <c r="CLA746" s="214"/>
      <c r="CLB746" s="214"/>
      <c r="CLC746" s="214"/>
      <c r="CLD746" s="214"/>
      <c r="CLE746" s="214"/>
      <c r="CLF746" s="214"/>
      <c r="CLG746" s="214"/>
      <c r="CLH746" s="214"/>
      <c r="CLI746" s="214"/>
      <c r="CLJ746" s="214"/>
      <c r="CLK746" s="214"/>
      <c r="CLL746" s="214"/>
      <c r="CLM746" s="214"/>
      <c r="CLN746" s="214"/>
      <c r="CLO746" s="214"/>
      <c r="CLP746" s="214"/>
      <c r="CLQ746" s="214"/>
      <c r="CLR746" s="214"/>
      <c r="CLS746" s="214"/>
      <c r="CLT746" s="214"/>
      <c r="CLU746" s="214"/>
      <c r="CLV746" s="214"/>
      <c r="CLW746" s="214"/>
      <c r="CLX746" s="214"/>
      <c r="CLY746" s="214"/>
      <c r="CLZ746" s="214"/>
      <c r="CMA746" s="214"/>
      <c r="CMB746" s="214"/>
      <c r="CMC746" s="214"/>
      <c r="CMD746" s="214"/>
      <c r="CME746" s="214"/>
      <c r="CMF746" s="214"/>
      <c r="CMG746" s="214"/>
      <c r="CMH746" s="214"/>
      <c r="CMI746" s="214"/>
      <c r="CMJ746" s="214"/>
      <c r="CMK746" s="214"/>
      <c r="CML746" s="214"/>
      <c r="CMM746" s="214"/>
      <c r="CMN746" s="214"/>
      <c r="CMO746" s="214"/>
      <c r="CMP746" s="214"/>
      <c r="CMQ746" s="214"/>
      <c r="CMR746" s="214"/>
      <c r="CMS746" s="214"/>
      <c r="CMT746" s="214"/>
      <c r="CMU746" s="214"/>
      <c r="CMV746" s="214"/>
      <c r="CMW746" s="214"/>
      <c r="CMX746" s="214"/>
      <c r="CMY746" s="214"/>
      <c r="CMZ746" s="214"/>
      <c r="CNA746" s="214"/>
      <c r="CNB746" s="214"/>
      <c r="CNC746" s="214"/>
      <c r="CND746" s="214"/>
      <c r="CNE746" s="214"/>
      <c r="CNF746" s="214"/>
      <c r="CNG746" s="214"/>
      <c r="CNH746" s="214"/>
      <c r="CNI746" s="214"/>
      <c r="CNJ746" s="214"/>
      <c r="CNK746" s="214"/>
      <c r="CNL746" s="214"/>
      <c r="CNM746" s="214"/>
      <c r="CNN746" s="214"/>
      <c r="CNO746" s="214"/>
      <c r="CNP746" s="214"/>
      <c r="CNQ746" s="214"/>
      <c r="CNR746" s="214"/>
      <c r="CNS746" s="214"/>
      <c r="CNT746" s="214"/>
      <c r="CNU746" s="214"/>
      <c r="CNV746" s="214"/>
      <c r="CNW746" s="214"/>
      <c r="CNX746" s="214"/>
      <c r="CNY746" s="214"/>
      <c r="CNZ746" s="214"/>
      <c r="COA746" s="214"/>
      <c r="COB746" s="214"/>
      <c r="COC746" s="214"/>
      <c r="COD746" s="214"/>
      <c r="COE746" s="214"/>
      <c r="COF746" s="214"/>
      <c r="COG746" s="214"/>
      <c r="COH746" s="214"/>
      <c r="COI746" s="214"/>
      <c r="COJ746" s="214"/>
      <c r="COK746" s="214"/>
      <c r="COL746" s="214"/>
      <c r="COM746" s="214"/>
      <c r="CON746" s="214"/>
      <c r="COO746" s="214"/>
      <c r="COP746" s="214"/>
      <c r="COQ746" s="214"/>
      <c r="COR746" s="214"/>
      <c r="COS746" s="214"/>
      <c r="COT746" s="214"/>
      <c r="COU746" s="214"/>
      <c r="COV746" s="214"/>
      <c r="COW746" s="214"/>
      <c r="COX746" s="214"/>
      <c r="COY746" s="214"/>
      <c r="COZ746" s="214"/>
      <c r="CPA746" s="214"/>
      <c r="CPB746" s="214"/>
      <c r="CPC746" s="214"/>
      <c r="CPD746" s="214"/>
      <c r="CPE746" s="214"/>
      <c r="CPF746" s="214"/>
      <c r="CPG746" s="214"/>
      <c r="CPH746" s="214"/>
      <c r="CPI746" s="214"/>
      <c r="CPJ746" s="214"/>
      <c r="CPK746" s="214"/>
      <c r="CPL746" s="214"/>
      <c r="CPM746" s="214"/>
      <c r="CPN746" s="214"/>
      <c r="CPO746" s="214"/>
      <c r="CPP746" s="214"/>
      <c r="CPQ746" s="214"/>
      <c r="CPR746" s="214"/>
      <c r="CPS746" s="214"/>
      <c r="CPT746" s="214"/>
      <c r="CPU746" s="214"/>
      <c r="CPV746" s="214"/>
      <c r="CPW746" s="214"/>
      <c r="CPX746" s="214"/>
      <c r="CPY746" s="214"/>
      <c r="CPZ746" s="214"/>
      <c r="CQA746" s="214"/>
      <c r="CQB746" s="214"/>
      <c r="CQC746" s="214"/>
      <c r="CQD746" s="214"/>
      <c r="CQE746" s="214"/>
      <c r="CQF746" s="214"/>
      <c r="CQG746" s="214"/>
      <c r="CQH746" s="214"/>
      <c r="CQI746" s="214"/>
      <c r="CQJ746" s="214"/>
      <c r="CQK746" s="214"/>
      <c r="CQL746" s="214"/>
      <c r="CQM746" s="214"/>
      <c r="CQN746" s="214"/>
      <c r="CQO746" s="214"/>
      <c r="CQP746" s="214"/>
      <c r="CQQ746" s="214"/>
      <c r="CQR746" s="214"/>
      <c r="CQS746" s="214"/>
      <c r="CQT746" s="214"/>
      <c r="CQU746" s="214"/>
      <c r="CQV746" s="214"/>
      <c r="CQW746" s="214"/>
      <c r="CQX746" s="214"/>
      <c r="CQY746" s="214"/>
      <c r="CQZ746" s="214"/>
      <c r="CRA746" s="214"/>
      <c r="CRB746" s="214"/>
      <c r="CRC746" s="214"/>
      <c r="CRD746" s="214"/>
      <c r="CRE746" s="214"/>
      <c r="CRF746" s="214"/>
      <c r="CRG746" s="214"/>
      <c r="CRH746" s="214"/>
      <c r="CRI746" s="214"/>
      <c r="CRJ746" s="214"/>
      <c r="CRK746" s="214"/>
      <c r="CRL746" s="214"/>
      <c r="CRM746" s="214"/>
      <c r="CRN746" s="214"/>
      <c r="CRO746" s="214"/>
      <c r="CRP746" s="214"/>
      <c r="CRQ746" s="214"/>
      <c r="CRR746" s="214"/>
      <c r="CRS746" s="214"/>
      <c r="CRT746" s="214"/>
      <c r="CRU746" s="214"/>
      <c r="CRV746" s="214"/>
      <c r="CRW746" s="214"/>
      <c r="CRX746" s="214"/>
      <c r="CRY746" s="214"/>
      <c r="CRZ746" s="214"/>
      <c r="CSA746" s="214"/>
      <c r="CSB746" s="214"/>
      <c r="CSC746" s="214"/>
      <c r="CSD746" s="214"/>
      <c r="CSE746" s="214"/>
      <c r="CSF746" s="214"/>
      <c r="CSG746" s="214"/>
      <c r="CSH746" s="214"/>
      <c r="CSI746" s="214"/>
      <c r="CSJ746" s="214"/>
      <c r="CSK746" s="214"/>
      <c r="CSL746" s="214"/>
      <c r="CSM746" s="214"/>
      <c r="CSN746" s="214"/>
      <c r="CSO746" s="214"/>
      <c r="CSP746" s="214"/>
      <c r="CSQ746" s="214"/>
      <c r="CSR746" s="214"/>
      <c r="CSS746" s="214"/>
      <c r="CST746" s="214"/>
      <c r="CSU746" s="214"/>
      <c r="CSV746" s="214"/>
      <c r="CSW746" s="214"/>
      <c r="CSX746" s="214"/>
      <c r="CSY746" s="214"/>
      <c r="CSZ746" s="214"/>
      <c r="CTA746" s="214"/>
      <c r="CTB746" s="214"/>
      <c r="CTC746" s="214"/>
      <c r="CTD746" s="214"/>
      <c r="CTE746" s="214"/>
      <c r="CTF746" s="214"/>
      <c r="CTG746" s="214"/>
      <c r="CTH746" s="214"/>
      <c r="CTI746" s="214"/>
      <c r="CTJ746" s="214"/>
      <c r="CTK746" s="214"/>
      <c r="CTL746" s="214"/>
      <c r="CTM746" s="214"/>
      <c r="CTN746" s="214"/>
      <c r="CTO746" s="214"/>
      <c r="CTP746" s="214"/>
      <c r="CTQ746" s="214"/>
      <c r="CTR746" s="214"/>
      <c r="CTS746" s="214"/>
      <c r="CTT746" s="214"/>
      <c r="CTU746" s="214"/>
      <c r="CTV746" s="214"/>
      <c r="CTW746" s="214"/>
      <c r="CTX746" s="214"/>
      <c r="CTY746" s="214"/>
      <c r="CTZ746" s="214"/>
      <c r="CUA746" s="214"/>
      <c r="CUB746" s="214"/>
      <c r="CUC746" s="214"/>
      <c r="CUD746" s="214"/>
      <c r="CUE746" s="214"/>
      <c r="CUF746" s="214"/>
      <c r="CUG746" s="214"/>
      <c r="CUH746" s="214"/>
      <c r="CUI746" s="214"/>
      <c r="CUJ746" s="214"/>
      <c r="CUK746" s="214"/>
      <c r="CUL746" s="214"/>
      <c r="CUM746" s="214"/>
      <c r="CUN746" s="214"/>
      <c r="CUO746" s="214"/>
      <c r="CUP746" s="214"/>
      <c r="CUQ746" s="214"/>
      <c r="CUR746" s="214"/>
      <c r="CUS746" s="214"/>
      <c r="CUT746" s="214"/>
      <c r="CUU746" s="214"/>
      <c r="CUV746" s="214"/>
      <c r="CUW746" s="214"/>
      <c r="CUX746" s="214"/>
      <c r="CUY746" s="214"/>
      <c r="CUZ746" s="214"/>
      <c r="CVA746" s="214"/>
      <c r="CVB746" s="214"/>
      <c r="CVC746" s="214"/>
      <c r="CVD746" s="214"/>
      <c r="CVE746" s="214"/>
      <c r="CVF746" s="214"/>
      <c r="CVG746" s="214"/>
      <c r="CVH746" s="214"/>
      <c r="CVI746" s="214"/>
      <c r="CVJ746" s="214"/>
      <c r="CVK746" s="214"/>
      <c r="CVL746" s="214"/>
      <c r="CVM746" s="214"/>
      <c r="CVN746" s="214"/>
      <c r="CVO746" s="214"/>
      <c r="CVP746" s="214"/>
      <c r="CVQ746" s="214"/>
      <c r="CVR746" s="214"/>
      <c r="CVS746" s="214"/>
      <c r="CVT746" s="214"/>
      <c r="CVU746" s="214"/>
      <c r="CVV746" s="214"/>
      <c r="CVW746" s="214"/>
      <c r="CVX746" s="214"/>
      <c r="CVY746" s="214"/>
      <c r="CVZ746" s="214"/>
      <c r="CWA746" s="214"/>
      <c r="CWB746" s="214"/>
      <c r="CWC746" s="214"/>
      <c r="CWD746" s="214"/>
      <c r="CWE746" s="214"/>
      <c r="CWF746" s="214"/>
      <c r="CWG746" s="214"/>
      <c r="CWH746" s="214"/>
      <c r="CWI746" s="214"/>
      <c r="CWJ746" s="214"/>
      <c r="CWK746" s="214"/>
      <c r="CWL746" s="214"/>
      <c r="CWM746" s="214"/>
      <c r="CWN746" s="214"/>
      <c r="CWO746" s="214"/>
      <c r="CWP746" s="214"/>
      <c r="CWQ746" s="214"/>
      <c r="CWR746" s="214"/>
      <c r="CWS746" s="214"/>
      <c r="CWT746" s="214"/>
      <c r="CWU746" s="214"/>
      <c r="CWV746" s="214"/>
      <c r="CWW746" s="214"/>
      <c r="CWX746" s="214"/>
      <c r="CWY746" s="214"/>
      <c r="CWZ746" s="214"/>
      <c r="CXA746" s="214"/>
      <c r="CXB746" s="214"/>
      <c r="CXC746" s="214"/>
      <c r="CXD746" s="214"/>
      <c r="CXE746" s="214"/>
      <c r="CXF746" s="214"/>
      <c r="CXG746" s="214"/>
      <c r="CXH746" s="214"/>
      <c r="CXI746" s="214"/>
      <c r="CXJ746" s="214"/>
      <c r="CXK746" s="214"/>
      <c r="CXL746" s="214"/>
      <c r="CXM746" s="214"/>
      <c r="CXN746" s="214"/>
      <c r="CXO746" s="214"/>
      <c r="CXP746" s="214"/>
      <c r="CXQ746" s="214"/>
      <c r="CXR746" s="214"/>
      <c r="CXS746" s="214"/>
      <c r="CXT746" s="214"/>
      <c r="CXU746" s="214"/>
      <c r="CXV746" s="214"/>
      <c r="CXW746" s="214"/>
      <c r="CXX746" s="214"/>
      <c r="CXY746" s="214"/>
      <c r="CXZ746" s="214"/>
      <c r="CYA746" s="214"/>
      <c r="CYB746" s="214"/>
      <c r="CYC746" s="214"/>
      <c r="CYD746" s="214"/>
      <c r="CYE746" s="214"/>
      <c r="CYF746" s="214"/>
      <c r="CYG746" s="214"/>
      <c r="CYH746" s="214"/>
      <c r="CYI746" s="214"/>
      <c r="CYJ746" s="214"/>
      <c r="CYK746" s="214"/>
      <c r="CYL746" s="214"/>
      <c r="CYM746" s="214"/>
      <c r="CYN746" s="214"/>
      <c r="CYO746" s="214"/>
      <c r="CYP746" s="214"/>
      <c r="CYQ746" s="214"/>
      <c r="CYR746" s="214"/>
      <c r="CYS746" s="214"/>
      <c r="CYT746" s="214"/>
      <c r="CYU746" s="214"/>
      <c r="CYV746" s="214"/>
      <c r="CYW746" s="214"/>
      <c r="CYX746" s="214"/>
      <c r="CYY746" s="214"/>
      <c r="CYZ746" s="214"/>
      <c r="CZA746" s="214"/>
      <c r="CZB746" s="214"/>
      <c r="CZC746" s="214"/>
      <c r="CZD746" s="214"/>
      <c r="CZE746" s="214"/>
      <c r="CZF746" s="214"/>
      <c r="CZG746" s="214"/>
      <c r="CZH746" s="214"/>
      <c r="CZI746" s="214"/>
      <c r="CZJ746" s="214"/>
      <c r="CZK746" s="214"/>
      <c r="CZL746" s="214"/>
      <c r="CZM746" s="214"/>
      <c r="CZN746" s="214"/>
      <c r="CZO746" s="214"/>
      <c r="CZP746" s="214"/>
      <c r="CZQ746" s="214"/>
      <c r="CZR746" s="214"/>
      <c r="CZS746" s="214"/>
      <c r="CZT746" s="214"/>
      <c r="CZU746" s="214"/>
      <c r="CZV746" s="214"/>
      <c r="CZW746" s="214"/>
      <c r="CZX746" s="214"/>
      <c r="CZY746" s="214"/>
      <c r="CZZ746" s="214"/>
      <c r="DAA746" s="214"/>
      <c r="DAB746" s="214"/>
      <c r="DAC746" s="214"/>
      <c r="DAD746" s="214"/>
      <c r="DAE746" s="214"/>
      <c r="DAF746" s="214"/>
      <c r="DAG746" s="214"/>
      <c r="DAH746" s="214"/>
      <c r="DAI746" s="214"/>
      <c r="DAJ746" s="214"/>
      <c r="DAK746" s="214"/>
      <c r="DAL746" s="214"/>
      <c r="DAM746" s="214"/>
      <c r="DAN746" s="214"/>
      <c r="DAO746" s="214"/>
      <c r="DAP746" s="214"/>
      <c r="DAQ746" s="214"/>
      <c r="DAR746" s="214"/>
      <c r="DAS746" s="214"/>
      <c r="DAT746" s="214"/>
      <c r="DAU746" s="214"/>
      <c r="DAV746" s="214"/>
      <c r="DAW746" s="214"/>
      <c r="DAX746" s="214"/>
      <c r="DAY746" s="214"/>
      <c r="DAZ746" s="214"/>
      <c r="DBA746" s="214"/>
      <c r="DBB746" s="214"/>
      <c r="DBC746" s="214"/>
      <c r="DBD746" s="214"/>
      <c r="DBE746" s="214"/>
      <c r="DBF746" s="214"/>
      <c r="DBG746" s="214"/>
      <c r="DBH746" s="214"/>
      <c r="DBI746" s="214"/>
      <c r="DBJ746" s="214"/>
      <c r="DBK746" s="214"/>
      <c r="DBL746" s="214"/>
      <c r="DBM746" s="214"/>
      <c r="DBN746" s="214"/>
      <c r="DBO746" s="214"/>
      <c r="DBP746" s="214"/>
      <c r="DBQ746" s="214"/>
      <c r="DBR746" s="214"/>
      <c r="DBS746" s="214"/>
      <c r="DBT746" s="214"/>
      <c r="DBU746" s="214"/>
      <c r="DBV746" s="214"/>
      <c r="DBW746" s="214"/>
      <c r="DBX746" s="214"/>
      <c r="DBY746" s="214"/>
      <c r="DBZ746" s="214"/>
      <c r="DCA746" s="214"/>
      <c r="DCB746" s="214"/>
      <c r="DCC746" s="214"/>
      <c r="DCD746" s="214"/>
      <c r="DCE746" s="214"/>
      <c r="DCF746" s="214"/>
      <c r="DCG746" s="214"/>
      <c r="DCH746" s="214"/>
      <c r="DCI746" s="214"/>
      <c r="DCJ746" s="214"/>
      <c r="DCK746" s="214"/>
      <c r="DCL746" s="214"/>
      <c r="DCM746" s="214"/>
      <c r="DCN746" s="214"/>
      <c r="DCO746" s="214"/>
      <c r="DCP746" s="214"/>
      <c r="DCQ746" s="214"/>
      <c r="DCR746" s="214"/>
      <c r="DCS746" s="214"/>
      <c r="DCT746" s="214"/>
      <c r="DCU746" s="214"/>
      <c r="DCV746" s="214"/>
      <c r="DCW746" s="214"/>
      <c r="DCX746" s="214"/>
      <c r="DCY746" s="214"/>
      <c r="DCZ746" s="214"/>
      <c r="DDA746" s="214"/>
      <c r="DDB746" s="214"/>
      <c r="DDC746" s="214"/>
      <c r="DDD746" s="214"/>
      <c r="DDE746" s="214"/>
      <c r="DDF746" s="214"/>
      <c r="DDG746" s="214"/>
      <c r="DDH746" s="214"/>
      <c r="DDI746" s="214"/>
      <c r="DDJ746" s="214"/>
      <c r="DDK746" s="214"/>
      <c r="DDL746" s="214"/>
      <c r="DDM746" s="214"/>
      <c r="DDN746" s="214"/>
      <c r="DDO746" s="214"/>
      <c r="DDP746" s="214"/>
      <c r="DDQ746" s="214"/>
      <c r="DDR746" s="214"/>
      <c r="DDS746" s="214"/>
      <c r="DDT746" s="214"/>
      <c r="DDU746" s="214"/>
      <c r="DDV746" s="214"/>
      <c r="DDW746" s="214"/>
      <c r="DDX746" s="214"/>
      <c r="DDY746" s="214"/>
      <c r="DDZ746" s="214"/>
      <c r="DEA746" s="214"/>
      <c r="DEB746" s="214"/>
      <c r="DEC746" s="214"/>
      <c r="DED746" s="214"/>
      <c r="DEE746" s="214"/>
      <c r="DEF746" s="214"/>
      <c r="DEG746" s="214"/>
      <c r="DEH746" s="214"/>
      <c r="DEI746" s="214"/>
      <c r="DEJ746" s="214"/>
      <c r="DEK746" s="214"/>
      <c r="DEL746" s="214"/>
      <c r="DEM746" s="214"/>
      <c r="DEN746" s="214"/>
      <c r="DEO746" s="214"/>
      <c r="DEP746" s="214"/>
      <c r="DEQ746" s="214"/>
      <c r="DER746" s="214"/>
      <c r="DES746" s="214"/>
      <c r="DET746" s="214"/>
      <c r="DEU746" s="214"/>
      <c r="DEV746" s="214"/>
      <c r="DEW746" s="214"/>
      <c r="DEX746" s="214"/>
      <c r="DEY746" s="214"/>
      <c r="DEZ746" s="214"/>
      <c r="DFA746" s="214"/>
      <c r="DFB746" s="214"/>
      <c r="DFC746" s="214"/>
      <c r="DFD746" s="214"/>
      <c r="DFE746" s="214"/>
      <c r="DFF746" s="214"/>
      <c r="DFG746" s="214"/>
      <c r="DFH746" s="214"/>
      <c r="DFI746" s="214"/>
      <c r="DFJ746" s="214"/>
      <c r="DFK746" s="214"/>
      <c r="DFL746" s="214"/>
      <c r="DFM746" s="214"/>
      <c r="DFN746" s="214"/>
      <c r="DFO746" s="214"/>
      <c r="DFP746" s="214"/>
      <c r="DFQ746" s="214"/>
      <c r="DFR746" s="214"/>
      <c r="DFS746" s="214"/>
      <c r="DFT746" s="214"/>
      <c r="DFU746" s="214"/>
      <c r="DFV746" s="214"/>
      <c r="DFW746" s="214"/>
      <c r="DFX746" s="214"/>
      <c r="DFY746" s="214"/>
      <c r="DFZ746" s="214"/>
      <c r="DGA746" s="214"/>
      <c r="DGB746" s="214"/>
      <c r="DGC746" s="214"/>
      <c r="DGD746" s="214"/>
      <c r="DGE746" s="214"/>
      <c r="DGF746" s="214"/>
      <c r="DGG746" s="214"/>
      <c r="DGH746" s="214"/>
      <c r="DGI746" s="214"/>
      <c r="DGJ746" s="214"/>
      <c r="DGK746" s="214"/>
      <c r="DGL746" s="214"/>
      <c r="DGM746" s="214"/>
      <c r="DGN746" s="214"/>
      <c r="DGO746" s="214"/>
      <c r="DGP746" s="214"/>
      <c r="DGQ746" s="214"/>
      <c r="DGR746" s="214"/>
      <c r="DGS746" s="214"/>
      <c r="DGT746" s="214"/>
      <c r="DGU746" s="214"/>
      <c r="DGV746" s="214"/>
      <c r="DGW746" s="214"/>
      <c r="DGX746" s="214"/>
      <c r="DGY746" s="214"/>
      <c r="DGZ746" s="214"/>
      <c r="DHA746" s="214"/>
      <c r="DHB746" s="214"/>
      <c r="DHC746" s="214"/>
      <c r="DHD746" s="214"/>
      <c r="DHE746" s="214"/>
      <c r="DHF746" s="214"/>
      <c r="DHG746" s="214"/>
      <c r="DHH746" s="214"/>
      <c r="DHI746" s="214"/>
      <c r="DHJ746" s="214"/>
      <c r="DHK746" s="214"/>
      <c r="DHL746" s="214"/>
      <c r="DHM746" s="214"/>
      <c r="DHN746" s="214"/>
      <c r="DHO746" s="214"/>
      <c r="DHP746" s="214"/>
      <c r="DHQ746" s="214"/>
      <c r="DHR746" s="214"/>
      <c r="DHS746" s="214"/>
      <c r="DHT746" s="214"/>
      <c r="DHU746" s="214"/>
      <c r="DHV746" s="214"/>
      <c r="DHW746" s="214"/>
      <c r="DHX746" s="214"/>
      <c r="DHY746" s="214"/>
      <c r="DHZ746" s="214"/>
      <c r="DIA746" s="214"/>
      <c r="DIB746" s="214"/>
      <c r="DIC746" s="214"/>
      <c r="DID746" s="214"/>
      <c r="DIE746" s="214"/>
      <c r="DIF746" s="214"/>
      <c r="DIG746" s="214"/>
      <c r="DIH746" s="214"/>
      <c r="DII746" s="214"/>
      <c r="DIJ746" s="214"/>
      <c r="DIK746" s="214"/>
      <c r="DIL746" s="214"/>
      <c r="DIM746" s="214"/>
      <c r="DIN746" s="214"/>
      <c r="DIO746" s="214"/>
      <c r="DIP746" s="214"/>
      <c r="DIQ746" s="214"/>
      <c r="DIR746" s="214"/>
      <c r="DIS746" s="214"/>
      <c r="DIT746" s="214"/>
      <c r="DIU746" s="214"/>
      <c r="DIV746" s="214"/>
      <c r="DIW746" s="214"/>
      <c r="DIX746" s="214"/>
      <c r="DIY746" s="214"/>
      <c r="DIZ746" s="214"/>
      <c r="DJA746" s="214"/>
      <c r="DJB746" s="214"/>
      <c r="DJC746" s="214"/>
      <c r="DJD746" s="214"/>
      <c r="DJE746" s="214"/>
      <c r="DJF746" s="214"/>
      <c r="DJG746" s="214"/>
      <c r="DJH746" s="214"/>
      <c r="DJI746" s="214"/>
      <c r="DJJ746" s="214"/>
      <c r="DJK746" s="214"/>
      <c r="DJL746" s="214"/>
      <c r="DJM746" s="214"/>
      <c r="DJN746" s="214"/>
      <c r="DJO746" s="214"/>
      <c r="DJP746" s="214"/>
      <c r="DJQ746" s="214"/>
      <c r="DJR746" s="214"/>
      <c r="DJS746" s="214"/>
      <c r="DJT746" s="214"/>
      <c r="DJU746" s="214"/>
      <c r="DJV746" s="214"/>
      <c r="DJW746" s="214"/>
      <c r="DJX746" s="214"/>
      <c r="DJY746" s="214"/>
      <c r="DJZ746" s="214"/>
      <c r="DKA746" s="214"/>
      <c r="DKB746" s="214"/>
      <c r="DKC746" s="214"/>
      <c r="DKD746" s="214"/>
      <c r="DKE746" s="214"/>
      <c r="DKF746" s="214"/>
      <c r="DKG746" s="214"/>
      <c r="DKH746" s="214"/>
      <c r="DKI746" s="214"/>
      <c r="DKJ746" s="214"/>
      <c r="DKK746" s="214"/>
      <c r="DKL746" s="214"/>
      <c r="DKM746" s="214"/>
      <c r="DKN746" s="214"/>
      <c r="DKO746" s="214"/>
      <c r="DKP746" s="214"/>
      <c r="DKQ746" s="214"/>
      <c r="DKR746" s="214"/>
      <c r="DKS746" s="214"/>
      <c r="DKT746" s="214"/>
      <c r="DKU746" s="214"/>
      <c r="DKV746" s="214"/>
      <c r="DKW746" s="214"/>
      <c r="DKX746" s="214"/>
      <c r="DKY746" s="214"/>
      <c r="DKZ746" s="214"/>
      <c r="DLA746" s="214"/>
      <c r="DLB746" s="214"/>
      <c r="DLC746" s="214"/>
      <c r="DLD746" s="214"/>
      <c r="DLE746" s="214"/>
      <c r="DLF746" s="214"/>
      <c r="DLG746" s="214"/>
      <c r="DLH746" s="214"/>
      <c r="DLI746" s="214"/>
      <c r="DLJ746" s="214"/>
      <c r="DLK746" s="214"/>
      <c r="DLL746" s="214"/>
      <c r="DLM746" s="214"/>
      <c r="DLN746" s="214"/>
      <c r="DLO746" s="214"/>
      <c r="DLP746" s="214"/>
      <c r="DLQ746" s="214"/>
      <c r="DLR746" s="214"/>
      <c r="DLS746" s="214"/>
      <c r="DLT746" s="214"/>
      <c r="DLU746" s="214"/>
      <c r="DLV746" s="214"/>
      <c r="DLW746" s="214"/>
      <c r="DLX746" s="214"/>
      <c r="DLY746" s="214"/>
      <c r="DLZ746" s="214"/>
      <c r="DMA746" s="214"/>
      <c r="DMB746" s="214"/>
      <c r="DMC746" s="214"/>
      <c r="DMD746" s="214"/>
      <c r="DME746" s="214"/>
      <c r="DMF746" s="214"/>
      <c r="DMG746" s="214"/>
      <c r="DMH746" s="214"/>
      <c r="DMI746" s="214"/>
      <c r="DMJ746" s="214"/>
      <c r="DMK746" s="214"/>
      <c r="DML746" s="214"/>
      <c r="DMM746" s="214"/>
      <c r="DMN746" s="214"/>
      <c r="DMO746" s="214"/>
      <c r="DMP746" s="214"/>
      <c r="DMQ746" s="214"/>
      <c r="DMR746" s="214"/>
      <c r="DMS746" s="214"/>
      <c r="DMT746" s="214"/>
      <c r="DMU746" s="214"/>
      <c r="DMV746" s="214"/>
      <c r="DMW746" s="214"/>
      <c r="DMX746" s="214"/>
      <c r="DMY746" s="214"/>
      <c r="DMZ746" s="214"/>
      <c r="DNA746" s="214"/>
      <c r="DNB746" s="214"/>
      <c r="DNC746" s="214"/>
      <c r="DND746" s="214"/>
      <c r="DNE746" s="214"/>
      <c r="DNF746" s="214"/>
      <c r="DNG746" s="214"/>
      <c r="DNH746" s="214"/>
      <c r="DNI746" s="214"/>
      <c r="DNJ746" s="214"/>
      <c r="DNK746" s="214"/>
      <c r="DNL746" s="214"/>
      <c r="DNM746" s="214"/>
      <c r="DNN746" s="214"/>
      <c r="DNO746" s="214"/>
      <c r="DNP746" s="214"/>
      <c r="DNQ746" s="214"/>
      <c r="DNR746" s="214"/>
      <c r="DNS746" s="214"/>
      <c r="DNT746" s="214"/>
      <c r="DNU746" s="214"/>
      <c r="DNV746" s="214"/>
      <c r="DNW746" s="214"/>
      <c r="DNX746" s="214"/>
      <c r="DNY746" s="214"/>
      <c r="DNZ746" s="214"/>
      <c r="DOA746" s="214"/>
      <c r="DOB746" s="214"/>
      <c r="DOC746" s="214"/>
      <c r="DOD746" s="214"/>
      <c r="DOE746" s="214"/>
      <c r="DOF746" s="214"/>
      <c r="DOG746" s="214"/>
      <c r="DOH746" s="214"/>
      <c r="DOI746" s="214"/>
      <c r="DOJ746" s="214"/>
      <c r="DOK746" s="214"/>
      <c r="DOL746" s="214"/>
      <c r="DOM746" s="214"/>
      <c r="DON746" s="214"/>
      <c r="DOO746" s="214"/>
      <c r="DOP746" s="214"/>
      <c r="DOQ746" s="214"/>
      <c r="DOR746" s="214"/>
      <c r="DOS746" s="214"/>
      <c r="DOT746" s="214"/>
      <c r="DOU746" s="214"/>
      <c r="DOV746" s="214"/>
      <c r="DOW746" s="214"/>
      <c r="DOX746" s="214"/>
      <c r="DOY746" s="214"/>
      <c r="DOZ746" s="214"/>
      <c r="DPA746" s="214"/>
      <c r="DPB746" s="214"/>
      <c r="DPC746" s="214"/>
      <c r="DPD746" s="214"/>
      <c r="DPE746" s="214"/>
      <c r="DPF746" s="214"/>
      <c r="DPG746" s="214"/>
      <c r="DPH746" s="214"/>
      <c r="DPI746" s="214"/>
      <c r="DPJ746" s="214"/>
      <c r="DPK746" s="214"/>
      <c r="DPL746" s="214"/>
      <c r="DPM746" s="214"/>
      <c r="DPN746" s="214"/>
      <c r="DPO746" s="214"/>
      <c r="DPP746" s="214"/>
      <c r="DPQ746" s="214"/>
      <c r="DPR746" s="214"/>
      <c r="DPS746" s="214"/>
      <c r="DPT746" s="214"/>
      <c r="DPU746" s="214"/>
      <c r="DPV746" s="214"/>
      <c r="DPW746" s="214"/>
      <c r="DPX746" s="214"/>
      <c r="DPY746" s="214"/>
      <c r="DPZ746" s="214"/>
      <c r="DQA746" s="214"/>
      <c r="DQB746" s="214"/>
      <c r="DQC746" s="214"/>
      <c r="DQD746" s="214"/>
      <c r="DQE746" s="214"/>
      <c r="DQF746" s="214"/>
      <c r="DQG746" s="214"/>
      <c r="DQH746" s="214"/>
      <c r="DQI746" s="214"/>
      <c r="DQJ746" s="214"/>
      <c r="DQK746" s="214"/>
      <c r="DQL746" s="214"/>
      <c r="DQM746" s="214"/>
      <c r="DQN746" s="214"/>
      <c r="DQO746" s="214"/>
      <c r="DQP746" s="214"/>
      <c r="DQQ746" s="214"/>
      <c r="DQR746" s="214"/>
      <c r="DQS746" s="214"/>
      <c r="DQT746" s="214"/>
      <c r="DQU746" s="214"/>
      <c r="DQV746" s="214"/>
      <c r="DQW746" s="214"/>
      <c r="DQX746" s="214"/>
      <c r="DQY746" s="214"/>
      <c r="DQZ746" s="214"/>
      <c r="DRA746" s="214"/>
      <c r="DRB746" s="214"/>
      <c r="DRC746" s="214"/>
      <c r="DRD746" s="214"/>
      <c r="DRE746" s="214"/>
      <c r="DRF746" s="214"/>
      <c r="DRG746" s="214"/>
      <c r="DRH746" s="214"/>
      <c r="DRI746" s="214"/>
      <c r="DRJ746" s="214"/>
      <c r="DRK746" s="214"/>
      <c r="DRL746" s="214"/>
      <c r="DRM746" s="214"/>
      <c r="DRN746" s="214"/>
      <c r="DRO746" s="214"/>
      <c r="DRP746" s="214"/>
      <c r="DRQ746" s="214"/>
      <c r="DRR746" s="214"/>
      <c r="DRS746" s="214"/>
      <c r="DRT746" s="214"/>
      <c r="DRU746" s="214"/>
      <c r="DRV746" s="214"/>
      <c r="DRW746" s="214"/>
      <c r="DRX746" s="214"/>
      <c r="DRY746" s="214"/>
      <c r="DRZ746" s="214"/>
      <c r="DSA746" s="214"/>
      <c r="DSB746" s="214"/>
      <c r="DSC746" s="214"/>
      <c r="DSD746" s="214"/>
      <c r="DSE746" s="214"/>
      <c r="DSF746" s="214"/>
      <c r="DSG746" s="214"/>
      <c r="DSH746" s="214"/>
      <c r="DSI746" s="214"/>
      <c r="DSJ746" s="214"/>
      <c r="DSK746" s="214"/>
      <c r="DSL746" s="214"/>
      <c r="DSM746" s="214"/>
      <c r="DSN746" s="214"/>
      <c r="DSO746" s="214"/>
      <c r="DSP746" s="214"/>
      <c r="DSQ746" s="214"/>
      <c r="DSR746" s="214"/>
      <c r="DSS746" s="214"/>
      <c r="DST746" s="214"/>
      <c r="DSU746" s="214"/>
      <c r="DSV746" s="214"/>
      <c r="DSW746" s="214"/>
      <c r="DSX746" s="214"/>
      <c r="DSY746" s="214"/>
      <c r="DSZ746" s="214"/>
      <c r="DTA746" s="214"/>
      <c r="DTB746" s="214"/>
      <c r="DTC746" s="214"/>
      <c r="DTD746" s="214"/>
      <c r="DTE746" s="214"/>
      <c r="DTF746" s="214"/>
      <c r="DTG746" s="214"/>
      <c r="DTH746" s="214"/>
      <c r="DTI746" s="214"/>
      <c r="DTJ746" s="214"/>
      <c r="DTK746" s="214"/>
      <c r="DTL746" s="214"/>
      <c r="DTM746" s="214"/>
      <c r="DTN746" s="214"/>
      <c r="DTO746" s="214"/>
      <c r="DTP746" s="214"/>
      <c r="DTQ746" s="214"/>
      <c r="DTR746" s="214"/>
      <c r="DTS746" s="214"/>
      <c r="DTT746" s="214"/>
      <c r="DTU746" s="214"/>
      <c r="DTV746" s="214"/>
      <c r="DTW746" s="214"/>
      <c r="DTX746" s="214"/>
      <c r="DTY746" s="214"/>
      <c r="DTZ746" s="214"/>
      <c r="DUA746" s="214"/>
      <c r="DUB746" s="214"/>
      <c r="DUC746" s="214"/>
      <c r="DUD746" s="214"/>
      <c r="DUE746" s="214"/>
      <c r="DUF746" s="214"/>
      <c r="DUG746" s="214"/>
      <c r="DUH746" s="214"/>
      <c r="DUI746" s="214"/>
      <c r="DUJ746" s="214"/>
      <c r="DUK746" s="214"/>
      <c r="DUL746" s="214"/>
      <c r="DUM746" s="214"/>
      <c r="DUN746" s="214"/>
      <c r="DUO746" s="214"/>
      <c r="DUP746" s="214"/>
      <c r="DUQ746" s="214"/>
      <c r="DUR746" s="214"/>
      <c r="DUS746" s="214"/>
      <c r="DUT746" s="214"/>
      <c r="DUU746" s="214"/>
      <c r="DUV746" s="214"/>
      <c r="DUW746" s="214"/>
      <c r="DUX746" s="214"/>
      <c r="DUY746" s="214"/>
      <c r="DUZ746" s="214"/>
      <c r="DVA746" s="214"/>
      <c r="DVB746" s="214"/>
      <c r="DVC746" s="214"/>
      <c r="DVD746" s="214"/>
      <c r="DVE746" s="214"/>
      <c r="DVF746" s="214"/>
      <c r="DVG746" s="214"/>
      <c r="DVH746" s="214"/>
      <c r="DVI746" s="214"/>
      <c r="DVJ746" s="214"/>
      <c r="DVK746" s="214"/>
      <c r="DVL746" s="214"/>
      <c r="DVM746" s="214"/>
      <c r="DVN746" s="214"/>
      <c r="DVO746" s="214"/>
      <c r="DVP746" s="214"/>
      <c r="DVQ746" s="214"/>
      <c r="DVR746" s="214"/>
      <c r="DVS746" s="214"/>
      <c r="DVT746" s="214"/>
      <c r="DVU746" s="214"/>
      <c r="DVV746" s="214"/>
      <c r="DVW746" s="214"/>
      <c r="DVX746" s="214"/>
      <c r="DVY746" s="214"/>
      <c r="DVZ746" s="214"/>
      <c r="DWA746" s="214"/>
      <c r="DWB746" s="214"/>
      <c r="DWC746" s="214"/>
      <c r="DWD746" s="214"/>
      <c r="DWE746" s="214"/>
      <c r="DWF746" s="214"/>
      <c r="DWG746" s="214"/>
      <c r="DWH746" s="214"/>
      <c r="DWI746" s="214"/>
      <c r="DWJ746" s="214"/>
      <c r="DWK746" s="214"/>
      <c r="DWL746" s="214"/>
      <c r="DWM746" s="214"/>
      <c r="DWN746" s="214"/>
      <c r="DWO746" s="214"/>
      <c r="DWP746" s="214"/>
      <c r="DWQ746" s="214"/>
      <c r="DWR746" s="214"/>
      <c r="DWS746" s="214"/>
      <c r="DWT746" s="214"/>
      <c r="DWU746" s="214"/>
      <c r="DWV746" s="214"/>
      <c r="DWW746" s="214"/>
      <c r="DWX746" s="214"/>
      <c r="DWY746" s="214"/>
      <c r="DWZ746" s="214"/>
      <c r="DXA746" s="214"/>
      <c r="DXB746" s="214"/>
      <c r="DXC746" s="214"/>
      <c r="DXD746" s="214"/>
      <c r="DXE746" s="214"/>
      <c r="DXF746" s="214"/>
      <c r="DXG746" s="214"/>
      <c r="DXH746" s="214"/>
      <c r="DXI746" s="214"/>
      <c r="DXJ746" s="214"/>
      <c r="DXK746" s="214"/>
      <c r="DXL746" s="214"/>
      <c r="DXM746" s="214"/>
      <c r="DXN746" s="214"/>
      <c r="DXO746" s="214"/>
      <c r="DXP746" s="214"/>
      <c r="DXQ746" s="214"/>
      <c r="DXR746" s="214"/>
      <c r="DXS746" s="214"/>
      <c r="DXT746" s="214"/>
      <c r="DXU746" s="214"/>
      <c r="DXV746" s="214"/>
      <c r="DXW746" s="214"/>
      <c r="DXX746" s="214"/>
      <c r="DXY746" s="214"/>
      <c r="DXZ746" s="214"/>
      <c r="DYA746" s="214"/>
      <c r="DYB746" s="214"/>
      <c r="DYC746" s="214"/>
      <c r="DYD746" s="214"/>
      <c r="DYE746" s="214"/>
      <c r="DYF746" s="214"/>
      <c r="DYG746" s="214"/>
      <c r="DYH746" s="214"/>
      <c r="DYI746" s="214"/>
      <c r="DYJ746" s="214"/>
      <c r="DYK746" s="214"/>
      <c r="DYL746" s="214"/>
      <c r="DYM746" s="214"/>
      <c r="DYN746" s="214"/>
      <c r="DYO746" s="214"/>
      <c r="DYP746" s="214"/>
      <c r="DYQ746" s="214"/>
      <c r="DYR746" s="214"/>
      <c r="DYS746" s="214"/>
      <c r="DYT746" s="214"/>
      <c r="DYU746" s="214"/>
      <c r="DYV746" s="214"/>
      <c r="DYW746" s="214"/>
      <c r="DYX746" s="214"/>
      <c r="DYY746" s="214"/>
      <c r="DYZ746" s="214"/>
      <c r="DZA746" s="214"/>
      <c r="DZB746" s="214"/>
      <c r="DZC746" s="214"/>
      <c r="DZD746" s="214"/>
      <c r="DZE746" s="214"/>
      <c r="DZF746" s="214"/>
      <c r="DZG746" s="214"/>
      <c r="DZH746" s="214"/>
      <c r="DZI746" s="214"/>
      <c r="DZJ746" s="214"/>
      <c r="DZK746" s="214"/>
      <c r="DZL746" s="214"/>
      <c r="DZM746" s="214"/>
      <c r="DZN746" s="214"/>
      <c r="DZO746" s="214"/>
      <c r="DZP746" s="214"/>
      <c r="DZQ746" s="214"/>
      <c r="DZR746" s="214"/>
      <c r="DZS746" s="214"/>
      <c r="DZT746" s="214"/>
      <c r="DZU746" s="214"/>
      <c r="DZV746" s="214"/>
      <c r="DZW746" s="214"/>
      <c r="DZX746" s="214"/>
      <c r="DZY746" s="214"/>
      <c r="DZZ746" s="214"/>
      <c r="EAA746" s="214"/>
      <c r="EAB746" s="214"/>
      <c r="EAC746" s="214"/>
      <c r="EAD746" s="214"/>
      <c r="EAE746" s="214"/>
      <c r="EAF746" s="214"/>
      <c r="EAG746" s="214"/>
      <c r="EAH746" s="214"/>
      <c r="EAI746" s="214"/>
      <c r="EAJ746" s="214"/>
      <c r="EAK746" s="214"/>
      <c r="EAL746" s="214"/>
      <c r="EAM746" s="214"/>
      <c r="EAN746" s="214"/>
      <c r="EAO746" s="214"/>
      <c r="EAP746" s="214"/>
      <c r="EAQ746" s="214"/>
      <c r="EAR746" s="214"/>
      <c r="EAS746" s="214"/>
      <c r="EAT746" s="214"/>
      <c r="EAU746" s="214"/>
      <c r="EAV746" s="214"/>
      <c r="EAW746" s="214"/>
      <c r="EAX746" s="214"/>
      <c r="EAY746" s="214"/>
      <c r="EAZ746" s="214"/>
      <c r="EBA746" s="214"/>
      <c r="EBB746" s="214"/>
      <c r="EBC746" s="214"/>
      <c r="EBD746" s="214"/>
      <c r="EBE746" s="214"/>
      <c r="EBF746" s="214"/>
      <c r="EBG746" s="214"/>
      <c r="EBH746" s="214"/>
      <c r="EBI746" s="214"/>
      <c r="EBJ746" s="214"/>
      <c r="EBK746" s="214"/>
      <c r="EBL746" s="214"/>
      <c r="EBM746" s="214"/>
      <c r="EBN746" s="214"/>
      <c r="EBO746" s="214"/>
      <c r="EBP746" s="214"/>
      <c r="EBQ746" s="214"/>
      <c r="EBR746" s="214"/>
      <c r="EBS746" s="214"/>
      <c r="EBT746" s="214"/>
      <c r="EBU746" s="214"/>
      <c r="EBV746" s="214"/>
      <c r="EBW746" s="214"/>
      <c r="EBX746" s="214"/>
      <c r="EBY746" s="214"/>
      <c r="EBZ746" s="214"/>
      <c r="ECA746" s="214"/>
      <c r="ECB746" s="214"/>
      <c r="ECC746" s="214"/>
      <c r="ECD746" s="214"/>
      <c r="ECE746" s="214"/>
      <c r="ECF746" s="214"/>
      <c r="ECG746" s="214"/>
      <c r="ECH746" s="214"/>
      <c r="ECI746" s="214"/>
      <c r="ECJ746" s="214"/>
      <c r="ECK746" s="214"/>
      <c r="ECL746" s="214"/>
      <c r="ECM746" s="214"/>
      <c r="ECN746" s="214"/>
      <c r="ECO746" s="214"/>
      <c r="ECP746" s="214"/>
      <c r="ECQ746" s="214"/>
      <c r="ECR746" s="214"/>
      <c r="ECS746" s="214"/>
      <c r="ECT746" s="214"/>
      <c r="ECU746" s="214"/>
      <c r="ECV746" s="214"/>
      <c r="ECW746" s="214"/>
      <c r="ECX746" s="214"/>
      <c r="ECY746" s="214"/>
      <c r="ECZ746" s="214"/>
      <c r="EDA746" s="214"/>
      <c r="EDB746" s="214"/>
      <c r="EDC746" s="214"/>
      <c r="EDD746" s="214"/>
      <c r="EDE746" s="214"/>
      <c r="EDF746" s="214"/>
      <c r="EDG746" s="214"/>
      <c r="EDH746" s="214"/>
      <c r="EDI746" s="214"/>
      <c r="EDJ746" s="214"/>
      <c r="EDK746" s="214"/>
      <c r="EDL746" s="214"/>
      <c r="EDM746" s="214"/>
      <c r="EDN746" s="214"/>
      <c r="EDO746" s="214"/>
      <c r="EDP746" s="214"/>
      <c r="EDQ746" s="214"/>
      <c r="EDR746" s="214"/>
      <c r="EDS746" s="214"/>
      <c r="EDT746" s="214"/>
      <c r="EDU746" s="214"/>
      <c r="EDV746" s="214"/>
      <c r="EDW746" s="214"/>
      <c r="EDX746" s="214"/>
      <c r="EDY746" s="214"/>
      <c r="EDZ746" s="214"/>
      <c r="EEA746" s="214"/>
      <c r="EEB746" s="214"/>
      <c r="EEC746" s="214"/>
      <c r="EED746" s="214"/>
      <c r="EEE746" s="214"/>
      <c r="EEF746" s="214"/>
      <c r="EEG746" s="214"/>
      <c r="EEH746" s="214"/>
      <c r="EEI746" s="214"/>
      <c r="EEJ746" s="214"/>
      <c r="EEK746" s="214"/>
      <c r="EEL746" s="214"/>
      <c r="EEM746" s="214"/>
      <c r="EEN746" s="214"/>
      <c r="EEO746" s="214"/>
      <c r="EEP746" s="214"/>
      <c r="EEQ746" s="214"/>
      <c r="EER746" s="214"/>
      <c r="EES746" s="214"/>
      <c r="EET746" s="214"/>
      <c r="EEU746" s="214"/>
      <c r="EEV746" s="214"/>
      <c r="EEW746" s="214"/>
      <c r="EEX746" s="214"/>
      <c r="EEY746" s="214"/>
      <c r="EEZ746" s="214"/>
      <c r="EFA746" s="214"/>
      <c r="EFB746" s="214"/>
      <c r="EFC746" s="214"/>
      <c r="EFD746" s="214"/>
      <c r="EFE746" s="214"/>
      <c r="EFF746" s="214"/>
      <c r="EFG746" s="214"/>
      <c r="EFH746" s="214"/>
      <c r="EFI746" s="214"/>
      <c r="EFJ746" s="214"/>
      <c r="EFK746" s="214"/>
      <c r="EFL746" s="214"/>
      <c r="EFM746" s="214"/>
      <c r="EFN746" s="214"/>
      <c r="EFO746" s="214"/>
      <c r="EFP746" s="214"/>
      <c r="EFQ746" s="214"/>
      <c r="EFR746" s="214"/>
      <c r="EFS746" s="214"/>
      <c r="EFT746" s="214"/>
      <c r="EFU746" s="214"/>
      <c r="EFV746" s="214"/>
      <c r="EFW746" s="214"/>
      <c r="EFX746" s="214"/>
      <c r="EFY746" s="214"/>
      <c r="EFZ746" s="214"/>
      <c r="EGA746" s="214"/>
      <c r="EGB746" s="214"/>
      <c r="EGC746" s="214"/>
      <c r="EGD746" s="214"/>
      <c r="EGE746" s="214"/>
      <c r="EGF746" s="214"/>
      <c r="EGG746" s="214"/>
      <c r="EGH746" s="214"/>
      <c r="EGI746" s="214"/>
      <c r="EGJ746" s="214"/>
      <c r="EGK746" s="214"/>
      <c r="EGL746" s="214"/>
      <c r="EGM746" s="214"/>
      <c r="EGN746" s="214"/>
      <c r="EGO746" s="214"/>
      <c r="EGP746" s="214"/>
      <c r="EGQ746" s="214"/>
      <c r="EGR746" s="214"/>
      <c r="EGS746" s="214"/>
      <c r="EGT746" s="214"/>
      <c r="EGU746" s="214"/>
      <c r="EGV746" s="214"/>
      <c r="EGW746" s="214"/>
      <c r="EGX746" s="214"/>
      <c r="EGY746" s="214"/>
      <c r="EGZ746" s="214"/>
      <c r="EHA746" s="214"/>
      <c r="EHB746" s="214"/>
      <c r="EHC746" s="214"/>
      <c r="EHD746" s="214"/>
      <c r="EHE746" s="214"/>
      <c r="EHF746" s="214"/>
      <c r="EHG746" s="214"/>
      <c r="EHH746" s="214"/>
      <c r="EHI746" s="214"/>
      <c r="EHJ746" s="214"/>
      <c r="EHK746" s="214"/>
      <c r="EHL746" s="214"/>
      <c r="EHM746" s="214"/>
      <c r="EHN746" s="214"/>
      <c r="EHO746" s="214"/>
      <c r="EHP746" s="214"/>
      <c r="EHQ746" s="214"/>
      <c r="EHR746" s="214"/>
      <c r="EHS746" s="214"/>
      <c r="EHT746" s="214"/>
      <c r="EHU746" s="214"/>
      <c r="EHV746" s="214"/>
      <c r="EHW746" s="214"/>
      <c r="EHX746" s="214"/>
      <c r="EHY746" s="214"/>
      <c r="EHZ746" s="214"/>
      <c r="EIA746" s="214"/>
      <c r="EIB746" s="214"/>
      <c r="EIC746" s="214"/>
      <c r="EID746" s="214"/>
      <c r="EIE746" s="214"/>
      <c r="EIF746" s="214"/>
      <c r="EIG746" s="214"/>
      <c r="EIH746" s="214"/>
      <c r="EII746" s="214"/>
      <c r="EIJ746" s="214"/>
      <c r="EIK746" s="214"/>
      <c r="EIL746" s="214"/>
      <c r="EIM746" s="214"/>
      <c r="EIN746" s="214"/>
      <c r="EIO746" s="214"/>
      <c r="EIP746" s="214"/>
      <c r="EIQ746" s="214"/>
      <c r="EIR746" s="214"/>
      <c r="EIS746" s="214"/>
      <c r="EIT746" s="214"/>
      <c r="EIU746" s="214"/>
      <c r="EIV746" s="214"/>
      <c r="EIW746" s="214"/>
      <c r="EIX746" s="214"/>
      <c r="EIY746" s="214"/>
      <c r="EIZ746" s="214"/>
      <c r="EJA746" s="214"/>
      <c r="EJB746" s="214"/>
      <c r="EJC746" s="214"/>
      <c r="EJD746" s="214"/>
      <c r="EJE746" s="214"/>
      <c r="EJF746" s="214"/>
      <c r="EJG746" s="214"/>
      <c r="EJH746" s="214"/>
      <c r="EJI746" s="214"/>
      <c r="EJJ746" s="214"/>
      <c r="EJK746" s="214"/>
      <c r="EJL746" s="214"/>
      <c r="EJM746" s="214"/>
      <c r="EJN746" s="214"/>
      <c r="EJO746" s="214"/>
      <c r="EJP746" s="214"/>
      <c r="EJQ746" s="214"/>
      <c r="EJR746" s="214"/>
      <c r="EJS746" s="214"/>
      <c r="EJT746" s="214"/>
      <c r="EJU746" s="214"/>
      <c r="EJV746" s="214"/>
      <c r="EJW746" s="214"/>
      <c r="EJX746" s="214"/>
      <c r="EJY746" s="214"/>
      <c r="EJZ746" s="214"/>
      <c r="EKA746" s="214"/>
      <c r="EKB746" s="214"/>
      <c r="EKC746" s="214"/>
      <c r="EKD746" s="214"/>
      <c r="EKE746" s="214"/>
      <c r="EKF746" s="214"/>
      <c r="EKG746" s="214"/>
      <c r="EKH746" s="214"/>
      <c r="EKI746" s="214"/>
      <c r="EKJ746" s="214"/>
      <c r="EKK746" s="214"/>
      <c r="EKL746" s="214"/>
      <c r="EKM746" s="214"/>
      <c r="EKN746" s="214"/>
      <c r="EKO746" s="214"/>
      <c r="EKP746" s="214"/>
      <c r="EKQ746" s="214"/>
      <c r="EKR746" s="214"/>
      <c r="EKS746" s="214"/>
      <c r="EKT746" s="214"/>
      <c r="EKU746" s="214"/>
      <c r="EKV746" s="214"/>
      <c r="EKW746" s="214"/>
      <c r="EKX746" s="214"/>
      <c r="EKY746" s="214"/>
      <c r="EKZ746" s="214"/>
      <c r="ELA746" s="214"/>
      <c r="ELB746" s="214"/>
      <c r="ELC746" s="214"/>
      <c r="ELD746" s="214"/>
      <c r="ELE746" s="214"/>
      <c r="ELF746" s="214"/>
      <c r="ELG746" s="214"/>
      <c r="ELH746" s="214"/>
      <c r="ELI746" s="214"/>
      <c r="ELJ746" s="214"/>
      <c r="ELK746" s="214"/>
      <c r="ELL746" s="214"/>
      <c r="ELM746" s="214"/>
      <c r="ELN746" s="214"/>
      <c r="ELO746" s="214"/>
      <c r="ELP746" s="214"/>
      <c r="ELQ746" s="214"/>
      <c r="ELR746" s="214"/>
      <c r="ELS746" s="214"/>
      <c r="ELT746" s="214"/>
      <c r="ELU746" s="214"/>
      <c r="ELV746" s="214"/>
      <c r="ELW746" s="214"/>
      <c r="ELX746" s="214"/>
      <c r="ELY746" s="214"/>
      <c r="ELZ746" s="214"/>
      <c r="EMA746" s="214"/>
      <c r="EMB746" s="214"/>
      <c r="EMC746" s="214"/>
      <c r="EMD746" s="214"/>
      <c r="EME746" s="214"/>
      <c r="EMF746" s="214"/>
      <c r="EMG746" s="214"/>
      <c r="EMH746" s="214"/>
      <c r="EMI746" s="214"/>
      <c r="EMJ746" s="214"/>
      <c r="EMK746" s="214"/>
      <c r="EML746" s="214"/>
      <c r="EMM746" s="214"/>
      <c r="EMN746" s="214"/>
      <c r="EMO746" s="214"/>
      <c r="EMP746" s="214"/>
      <c r="EMQ746" s="214"/>
      <c r="EMR746" s="214"/>
      <c r="EMS746" s="214"/>
      <c r="EMT746" s="214"/>
      <c r="EMU746" s="214"/>
      <c r="EMV746" s="214"/>
      <c r="EMW746" s="214"/>
      <c r="EMX746" s="214"/>
      <c r="EMY746" s="214"/>
      <c r="EMZ746" s="214"/>
      <c r="ENA746" s="214"/>
      <c r="ENB746" s="214"/>
      <c r="ENC746" s="214"/>
      <c r="END746" s="214"/>
      <c r="ENE746" s="214"/>
      <c r="ENF746" s="214"/>
      <c r="ENG746" s="214"/>
      <c r="ENH746" s="214"/>
      <c r="ENI746" s="214"/>
      <c r="ENJ746" s="214"/>
      <c r="ENK746" s="214"/>
      <c r="ENL746" s="214"/>
      <c r="ENM746" s="214"/>
      <c r="ENN746" s="214"/>
      <c r="ENO746" s="214"/>
      <c r="ENP746" s="214"/>
      <c r="ENQ746" s="214"/>
      <c r="ENR746" s="214"/>
      <c r="ENS746" s="214"/>
      <c r="ENT746" s="214"/>
      <c r="ENU746" s="214"/>
      <c r="ENV746" s="214"/>
      <c r="ENW746" s="214"/>
      <c r="ENX746" s="214"/>
      <c r="ENY746" s="214"/>
      <c r="ENZ746" s="214"/>
      <c r="EOA746" s="214"/>
      <c r="EOB746" s="214"/>
      <c r="EOC746" s="214"/>
      <c r="EOD746" s="214"/>
      <c r="EOE746" s="214"/>
      <c r="EOF746" s="214"/>
      <c r="EOG746" s="214"/>
      <c r="EOH746" s="214"/>
      <c r="EOI746" s="214"/>
      <c r="EOJ746" s="214"/>
      <c r="EOK746" s="214"/>
      <c r="EOL746" s="214"/>
      <c r="EOM746" s="214"/>
      <c r="EON746" s="214"/>
      <c r="EOO746" s="214"/>
      <c r="EOP746" s="214"/>
      <c r="EOQ746" s="214"/>
      <c r="EOR746" s="214"/>
      <c r="EOS746" s="214"/>
      <c r="EOT746" s="214"/>
      <c r="EOU746" s="214"/>
      <c r="EOV746" s="214"/>
      <c r="EOW746" s="214"/>
      <c r="EOX746" s="214"/>
      <c r="EOY746" s="214"/>
      <c r="EOZ746" s="214"/>
      <c r="EPA746" s="214"/>
      <c r="EPB746" s="214"/>
      <c r="EPC746" s="214"/>
      <c r="EPD746" s="214"/>
      <c r="EPE746" s="214"/>
      <c r="EPF746" s="214"/>
      <c r="EPG746" s="214"/>
      <c r="EPH746" s="214"/>
      <c r="EPI746" s="214"/>
      <c r="EPJ746" s="214"/>
      <c r="EPK746" s="214"/>
      <c r="EPL746" s="214"/>
      <c r="EPM746" s="214"/>
      <c r="EPN746" s="214"/>
      <c r="EPO746" s="214"/>
      <c r="EPP746" s="214"/>
      <c r="EPQ746" s="214"/>
      <c r="EPR746" s="214"/>
      <c r="EPS746" s="214"/>
      <c r="EPT746" s="214"/>
      <c r="EPU746" s="214"/>
      <c r="EPV746" s="214"/>
      <c r="EPW746" s="214"/>
      <c r="EPX746" s="214"/>
      <c r="EPY746" s="214"/>
      <c r="EPZ746" s="214"/>
      <c r="EQA746" s="214"/>
      <c r="EQB746" s="214"/>
      <c r="EQC746" s="214"/>
      <c r="EQD746" s="214"/>
      <c r="EQE746" s="214"/>
      <c r="EQF746" s="214"/>
      <c r="EQG746" s="214"/>
      <c r="EQH746" s="214"/>
      <c r="EQI746" s="214"/>
      <c r="EQJ746" s="214"/>
      <c r="EQK746" s="214"/>
      <c r="EQL746" s="214"/>
      <c r="EQM746" s="214"/>
      <c r="EQN746" s="214"/>
      <c r="EQO746" s="214"/>
      <c r="EQP746" s="214"/>
      <c r="EQQ746" s="214"/>
      <c r="EQR746" s="214"/>
      <c r="EQS746" s="214"/>
      <c r="EQT746" s="214"/>
      <c r="EQU746" s="214"/>
      <c r="EQV746" s="214"/>
      <c r="EQW746" s="214"/>
      <c r="EQX746" s="214"/>
      <c r="EQY746" s="214"/>
      <c r="EQZ746" s="214"/>
      <c r="ERA746" s="214"/>
      <c r="ERB746" s="214"/>
      <c r="ERC746" s="214"/>
      <c r="ERD746" s="214"/>
      <c r="ERE746" s="214"/>
      <c r="ERF746" s="214"/>
      <c r="ERG746" s="214"/>
      <c r="ERH746" s="214"/>
      <c r="ERI746" s="214"/>
      <c r="ERJ746" s="214"/>
      <c r="ERK746" s="214"/>
      <c r="ERL746" s="214"/>
      <c r="ERM746" s="214"/>
      <c r="ERN746" s="214"/>
      <c r="ERO746" s="214"/>
      <c r="ERP746" s="214"/>
      <c r="ERQ746" s="214"/>
      <c r="ERR746" s="214"/>
      <c r="ERS746" s="214"/>
      <c r="ERT746" s="214"/>
      <c r="ERU746" s="214"/>
      <c r="ERV746" s="214"/>
      <c r="ERW746" s="214"/>
      <c r="ERX746" s="214"/>
      <c r="ERY746" s="214"/>
      <c r="ERZ746" s="214"/>
      <c r="ESA746" s="214"/>
      <c r="ESB746" s="214"/>
      <c r="ESC746" s="214"/>
      <c r="ESD746" s="214"/>
      <c r="ESE746" s="214"/>
      <c r="ESF746" s="214"/>
      <c r="ESG746" s="214"/>
      <c r="ESH746" s="214"/>
      <c r="ESI746" s="214"/>
      <c r="ESJ746" s="214"/>
      <c r="ESK746" s="214"/>
      <c r="ESL746" s="214"/>
      <c r="ESM746" s="214"/>
      <c r="ESN746" s="214"/>
      <c r="ESO746" s="214"/>
      <c r="ESP746" s="214"/>
      <c r="ESQ746" s="214"/>
      <c r="ESR746" s="214"/>
      <c r="ESS746" s="214"/>
      <c r="EST746" s="214"/>
      <c r="ESU746" s="214"/>
      <c r="ESV746" s="214"/>
      <c r="ESW746" s="214"/>
      <c r="ESX746" s="214"/>
      <c r="ESY746" s="214"/>
      <c r="ESZ746" s="214"/>
      <c r="ETA746" s="214"/>
      <c r="ETB746" s="214"/>
      <c r="ETC746" s="214"/>
      <c r="ETD746" s="214"/>
      <c r="ETE746" s="214"/>
      <c r="ETF746" s="214"/>
      <c r="ETG746" s="214"/>
      <c r="ETH746" s="214"/>
      <c r="ETI746" s="214"/>
      <c r="ETJ746" s="214"/>
      <c r="ETK746" s="214"/>
      <c r="ETL746" s="214"/>
      <c r="ETM746" s="214"/>
      <c r="ETN746" s="214"/>
      <c r="ETO746" s="214"/>
      <c r="ETP746" s="214"/>
      <c r="ETQ746" s="214"/>
      <c r="ETR746" s="214"/>
      <c r="ETS746" s="214"/>
      <c r="ETT746" s="214"/>
      <c r="ETU746" s="214"/>
      <c r="ETV746" s="214"/>
      <c r="ETW746" s="214"/>
      <c r="ETX746" s="214"/>
      <c r="ETY746" s="214"/>
      <c r="ETZ746" s="214"/>
      <c r="EUA746" s="214"/>
      <c r="EUB746" s="214"/>
      <c r="EUC746" s="214"/>
      <c r="EUD746" s="214"/>
      <c r="EUE746" s="214"/>
      <c r="EUF746" s="214"/>
      <c r="EUG746" s="214"/>
      <c r="EUH746" s="214"/>
      <c r="EUI746" s="214"/>
      <c r="EUJ746" s="214"/>
      <c r="EUK746" s="214"/>
      <c r="EUL746" s="214"/>
      <c r="EUM746" s="214"/>
      <c r="EUN746" s="214"/>
      <c r="EUO746" s="214"/>
      <c r="EUP746" s="214"/>
      <c r="EUQ746" s="214"/>
      <c r="EUR746" s="214"/>
      <c r="EUS746" s="214"/>
      <c r="EUT746" s="214"/>
      <c r="EUU746" s="214"/>
      <c r="EUV746" s="214"/>
      <c r="EUW746" s="214"/>
      <c r="EUX746" s="214"/>
      <c r="EUY746" s="214"/>
      <c r="EUZ746" s="214"/>
      <c r="EVA746" s="214"/>
      <c r="EVB746" s="214"/>
      <c r="EVC746" s="214"/>
      <c r="EVD746" s="214"/>
      <c r="EVE746" s="214"/>
      <c r="EVF746" s="214"/>
      <c r="EVG746" s="214"/>
      <c r="EVH746" s="214"/>
      <c r="EVI746" s="214"/>
      <c r="EVJ746" s="214"/>
      <c r="EVK746" s="214"/>
      <c r="EVL746" s="214"/>
      <c r="EVM746" s="214"/>
      <c r="EVN746" s="214"/>
      <c r="EVO746" s="214"/>
      <c r="EVP746" s="214"/>
      <c r="EVQ746" s="214"/>
      <c r="EVR746" s="214"/>
      <c r="EVS746" s="214"/>
      <c r="EVT746" s="214"/>
      <c r="EVU746" s="214"/>
      <c r="EVV746" s="214"/>
      <c r="EVW746" s="214"/>
      <c r="EVX746" s="214"/>
      <c r="EVY746" s="214"/>
      <c r="EVZ746" s="214"/>
      <c r="EWA746" s="214"/>
      <c r="EWB746" s="214"/>
      <c r="EWC746" s="214"/>
      <c r="EWD746" s="214"/>
      <c r="EWE746" s="214"/>
      <c r="EWF746" s="214"/>
      <c r="EWG746" s="214"/>
      <c r="EWH746" s="214"/>
      <c r="EWI746" s="214"/>
      <c r="EWJ746" s="214"/>
      <c r="EWK746" s="214"/>
      <c r="EWL746" s="214"/>
      <c r="EWM746" s="214"/>
      <c r="EWN746" s="214"/>
      <c r="EWO746" s="214"/>
      <c r="EWP746" s="214"/>
      <c r="EWQ746" s="214"/>
      <c r="EWR746" s="214"/>
      <c r="EWS746" s="214"/>
      <c r="EWT746" s="214"/>
      <c r="EWU746" s="214"/>
      <c r="EWV746" s="214"/>
      <c r="EWW746" s="214"/>
      <c r="EWX746" s="214"/>
      <c r="EWY746" s="214"/>
      <c r="EWZ746" s="214"/>
      <c r="EXA746" s="214"/>
      <c r="EXB746" s="214"/>
      <c r="EXC746" s="214"/>
      <c r="EXD746" s="214"/>
      <c r="EXE746" s="214"/>
      <c r="EXF746" s="214"/>
      <c r="EXG746" s="214"/>
      <c r="EXH746" s="214"/>
      <c r="EXI746" s="214"/>
      <c r="EXJ746" s="214"/>
      <c r="EXK746" s="214"/>
      <c r="EXL746" s="214"/>
      <c r="EXM746" s="214"/>
      <c r="EXN746" s="214"/>
      <c r="EXO746" s="214"/>
      <c r="EXP746" s="214"/>
      <c r="EXQ746" s="214"/>
      <c r="EXR746" s="214"/>
      <c r="EXS746" s="214"/>
      <c r="EXT746" s="214"/>
      <c r="EXU746" s="214"/>
      <c r="EXV746" s="214"/>
      <c r="EXW746" s="214"/>
      <c r="EXX746" s="214"/>
      <c r="EXY746" s="214"/>
      <c r="EXZ746" s="214"/>
      <c r="EYA746" s="214"/>
      <c r="EYB746" s="214"/>
      <c r="EYC746" s="214"/>
      <c r="EYD746" s="214"/>
      <c r="EYE746" s="214"/>
      <c r="EYF746" s="214"/>
      <c r="EYG746" s="214"/>
      <c r="EYH746" s="214"/>
      <c r="EYI746" s="214"/>
      <c r="EYJ746" s="214"/>
      <c r="EYK746" s="214"/>
      <c r="EYL746" s="214"/>
      <c r="EYM746" s="214"/>
      <c r="EYN746" s="214"/>
      <c r="EYO746" s="214"/>
      <c r="EYP746" s="214"/>
      <c r="EYQ746" s="214"/>
      <c r="EYR746" s="214"/>
      <c r="EYS746" s="214"/>
      <c r="EYT746" s="214"/>
      <c r="EYU746" s="214"/>
      <c r="EYV746" s="214"/>
      <c r="EYW746" s="214"/>
      <c r="EYX746" s="214"/>
      <c r="EYY746" s="214"/>
      <c r="EYZ746" s="214"/>
      <c r="EZA746" s="214"/>
      <c r="EZB746" s="214"/>
      <c r="EZC746" s="214"/>
      <c r="EZD746" s="214"/>
      <c r="EZE746" s="214"/>
      <c r="EZF746" s="214"/>
      <c r="EZG746" s="214"/>
      <c r="EZH746" s="214"/>
      <c r="EZI746" s="214"/>
      <c r="EZJ746" s="214"/>
      <c r="EZK746" s="214"/>
      <c r="EZL746" s="214"/>
      <c r="EZM746" s="214"/>
      <c r="EZN746" s="214"/>
      <c r="EZO746" s="214"/>
      <c r="EZP746" s="214"/>
      <c r="EZQ746" s="214"/>
      <c r="EZR746" s="214"/>
      <c r="EZS746" s="214"/>
      <c r="EZT746" s="214"/>
      <c r="EZU746" s="214"/>
      <c r="EZV746" s="214"/>
      <c r="EZW746" s="214"/>
      <c r="EZX746" s="214"/>
      <c r="EZY746" s="214"/>
      <c r="EZZ746" s="214"/>
      <c r="FAA746" s="214"/>
      <c r="FAB746" s="214"/>
      <c r="FAC746" s="214"/>
      <c r="FAD746" s="214"/>
      <c r="FAE746" s="214"/>
      <c r="FAF746" s="214"/>
      <c r="FAG746" s="214"/>
      <c r="FAH746" s="214"/>
      <c r="FAI746" s="214"/>
      <c r="FAJ746" s="214"/>
      <c r="FAK746" s="214"/>
      <c r="FAL746" s="214"/>
      <c r="FAM746" s="214"/>
      <c r="FAN746" s="214"/>
      <c r="FAO746" s="214"/>
      <c r="FAP746" s="214"/>
      <c r="FAQ746" s="214"/>
      <c r="FAR746" s="214"/>
      <c r="FAS746" s="214"/>
      <c r="FAT746" s="214"/>
      <c r="FAU746" s="214"/>
      <c r="FAV746" s="214"/>
      <c r="FAW746" s="214"/>
      <c r="FAX746" s="214"/>
      <c r="FAY746" s="214"/>
      <c r="FAZ746" s="214"/>
      <c r="FBA746" s="214"/>
      <c r="FBB746" s="214"/>
      <c r="FBC746" s="214"/>
      <c r="FBD746" s="214"/>
      <c r="FBE746" s="214"/>
      <c r="FBF746" s="214"/>
      <c r="FBG746" s="214"/>
      <c r="FBH746" s="214"/>
      <c r="FBI746" s="214"/>
      <c r="FBJ746" s="214"/>
      <c r="FBK746" s="214"/>
      <c r="FBL746" s="214"/>
      <c r="FBM746" s="214"/>
      <c r="FBN746" s="214"/>
      <c r="FBO746" s="214"/>
      <c r="FBP746" s="214"/>
      <c r="FBQ746" s="214"/>
      <c r="FBR746" s="214"/>
      <c r="FBS746" s="214"/>
      <c r="FBT746" s="214"/>
      <c r="FBU746" s="214"/>
      <c r="FBV746" s="214"/>
      <c r="FBW746" s="214"/>
      <c r="FBX746" s="214"/>
      <c r="FBY746" s="214"/>
      <c r="FBZ746" s="214"/>
      <c r="FCA746" s="214"/>
      <c r="FCB746" s="214"/>
      <c r="FCC746" s="214"/>
      <c r="FCD746" s="214"/>
      <c r="FCE746" s="214"/>
      <c r="FCF746" s="214"/>
      <c r="FCG746" s="214"/>
      <c r="FCH746" s="214"/>
      <c r="FCI746" s="214"/>
      <c r="FCJ746" s="214"/>
      <c r="FCK746" s="214"/>
      <c r="FCL746" s="214"/>
      <c r="FCM746" s="214"/>
      <c r="FCN746" s="214"/>
      <c r="FCO746" s="214"/>
      <c r="FCP746" s="214"/>
      <c r="FCQ746" s="214"/>
      <c r="FCR746" s="214"/>
      <c r="FCS746" s="214"/>
      <c r="FCT746" s="214"/>
      <c r="FCU746" s="214"/>
      <c r="FCV746" s="214"/>
      <c r="FCW746" s="214"/>
      <c r="FCX746" s="214"/>
      <c r="FCY746" s="214"/>
      <c r="FCZ746" s="214"/>
      <c r="FDA746" s="214"/>
      <c r="FDB746" s="214"/>
      <c r="FDC746" s="214"/>
      <c r="FDD746" s="214"/>
      <c r="FDE746" s="214"/>
      <c r="FDF746" s="214"/>
      <c r="FDG746" s="214"/>
      <c r="FDH746" s="214"/>
      <c r="FDI746" s="214"/>
      <c r="FDJ746" s="214"/>
      <c r="FDK746" s="214"/>
      <c r="FDL746" s="214"/>
      <c r="FDM746" s="214"/>
      <c r="FDN746" s="214"/>
      <c r="FDO746" s="214"/>
      <c r="FDP746" s="214"/>
      <c r="FDQ746" s="214"/>
      <c r="FDR746" s="214"/>
      <c r="FDS746" s="214"/>
      <c r="FDT746" s="214"/>
      <c r="FDU746" s="214"/>
      <c r="FDV746" s="214"/>
      <c r="FDW746" s="214"/>
      <c r="FDX746" s="214"/>
      <c r="FDY746" s="214"/>
      <c r="FDZ746" s="214"/>
      <c r="FEA746" s="214"/>
      <c r="FEB746" s="214"/>
      <c r="FEC746" s="214"/>
      <c r="FED746" s="214"/>
      <c r="FEE746" s="214"/>
      <c r="FEF746" s="214"/>
      <c r="FEG746" s="214"/>
      <c r="FEH746" s="214"/>
      <c r="FEI746" s="214"/>
      <c r="FEJ746" s="214"/>
      <c r="FEK746" s="214"/>
      <c r="FEL746" s="214"/>
      <c r="FEM746" s="214"/>
      <c r="FEN746" s="214"/>
      <c r="FEO746" s="214"/>
      <c r="FEP746" s="214"/>
      <c r="FEQ746" s="214"/>
      <c r="FER746" s="214"/>
      <c r="FES746" s="214"/>
      <c r="FET746" s="214"/>
      <c r="FEU746" s="214"/>
      <c r="FEV746" s="214"/>
      <c r="FEW746" s="214"/>
      <c r="FEX746" s="214"/>
      <c r="FEY746" s="214"/>
      <c r="FEZ746" s="214"/>
      <c r="FFA746" s="214"/>
      <c r="FFB746" s="214"/>
      <c r="FFC746" s="214"/>
      <c r="FFD746" s="214"/>
      <c r="FFE746" s="214"/>
      <c r="FFF746" s="214"/>
      <c r="FFG746" s="214"/>
      <c r="FFH746" s="214"/>
      <c r="FFI746" s="214"/>
      <c r="FFJ746" s="214"/>
      <c r="FFK746" s="214"/>
      <c r="FFL746" s="214"/>
      <c r="FFM746" s="214"/>
      <c r="FFN746" s="214"/>
      <c r="FFO746" s="214"/>
      <c r="FFP746" s="214"/>
      <c r="FFQ746" s="214"/>
      <c r="FFR746" s="214"/>
      <c r="FFS746" s="214"/>
      <c r="FFT746" s="214"/>
      <c r="FFU746" s="214"/>
      <c r="FFV746" s="214"/>
      <c r="FFW746" s="214"/>
      <c r="FFX746" s="214"/>
      <c r="FFY746" s="214"/>
      <c r="FFZ746" s="214"/>
      <c r="FGA746" s="214"/>
      <c r="FGB746" s="214"/>
      <c r="FGC746" s="214"/>
      <c r="FGD746" s="214"/>
      <c r="FGE746" s="214"/>
      <c r="FGF746" s="214"/>
      <c r="FGG746" s="214"/>
      <c r="FGH746" s="214"/>
      <c r="FGI746" s="214"/>
      <c r="FGJ746" s="214"/>
      <c r="FGK746" s="214"/>
      <c r="FGL746" s="214"/>
      <c r="FGM746" s="214"/>
      <c r="FGN746" s="214"/>
      <c r="FGO746" s="214"/>
      <c r="FGP746" s="214"/>
      <c r="FGQ746" s="214"/>
      <c r="FGR746" s="214"/>
      <c r="FGS746" s="214"/>
      <c r="FGT746" s="214"/>
      <c r="FGU746" s="214"/>
      <c r="FGV746" s="214"/>
      <c r="FGW746" s="214"/>
      <c r="FGX746" s="214"/>
      <c r="FGY746" s="214"/>
      <c r="FGZ746" s="214"/>
      <c r="FHA746" s="214"/>
      <c r="FHB746" s="214"/>
      <c r="FHC746" s="214"/>
      <c r="FHD746" s="214"/>
      <c r="FHE746" s="214"/>
      <c r="FHF746" s="214"/>
      <c r="FHG746" s="214"/>
      <c r="FHH746" s="214"/>
      <c r="FHI746" s="214"/>
      <c r="FHJ746" s="214"/>
      <c r="FHK746" s="214"/>
      <c r="FHL746" s="214"/>
      <c r="FHM746" s="214"/>
      <c r="FHN746" s="214"/>
      <c r="FHO746" s="214"/>
      <c r="FHP746" s="214"/>
      <c r="FHQ746" s="214"/>
      <c r="FHR746" s="214"/>
      <c r="FHS746" s="214"/>
      <c r="FHT746" s="214"/>
      <c r="FHU746" s="214"/>
      <c r="FHV746" s="214"/>
      <c r="FHW746" s="214"/>
      <c r="FHX746" s="214"/>
      <c r="FHY746" s="214"/>
      <c r="FHZ746" s="214"/>
      <c r="FIA746" s="214"/>
      <c r="FIB746" s="214"/>
      <c r="FIC746" s="214"/>
      <c r="FID746" s="214"/>
      <c r="FIE746" s="214"/>
      <c r="FIF746" s="214"/>
      <c r="FIG746" s="214"/>
      <c r="FIH746" s="214"/>
      <c r="FII746" s="214"/>
      <c r="FIJ746" s="214"/>
      <c r="FIK746" s="214"/>
      <c r="FIL746" s="214"/>
      <c r="FIM746" s="214"/>
      <c r="FIN746" s="214"/>
      <c r="FIO746" s="214"/>
      <c r="FIP746" s="214"/>
      <c r="FIQ746" s="214"/>
      <c r="FIR746" s="214"/>
      <c r="FIS746" s="214"/>
      <c r="FIT746" s="214"/>
      <c r="FIU746" s="214"/>
      <c r="FIV746" s="214"/>
      <c r="FIW746" s="214"/>
      <c r="FIX746" s="214"/>
      <c r="FIY746" s="214"/>
      <c r="FIZ746" s="214"/>
      <c r="FJA746" s="214"/>
      <c r="FJB746" s="214"/>
      <c r="FJC746" s="214"/>
      <c r="FJD746" s="214"/>
      <c r="FJE746" s="214"/>
      <c r="FJF746" s="214"/>
      <c r="FJG746" s="214"/>
      <c r="FJH746" s="214"/>
      <c r="FJI746" s="214"/>
      <c r="FJJ746" s="214"/>
      <c r="FJK746" s="214"/>
      <c r="FJL746" s="214"/>
      <c r="FJM746" s="214"/>
      <c r="FJN746" s="214"/>
      <c r="FJO746" s="214"/>
      <c r="FJP746" s="214"/>
      <c r="FJQ746" s="214"/>
      <c r="FJR746" s="214"/>
      <c r="FJS746" s="214"/>
      <c r="FJT746" s="214"/>
      <c r="FJU746" s="214"/>
      <c r="FJV746" s="214"/>
      <c r="FJW746" s="214"/>
      <c r="FJX746" s="214"/>
      <c r="FJY746" s="214"/>
      <c r="FJZ746" s="214"/>
      <c r="FKA746" s="214"/>
      <c r="FKB746" s="214"/>
      <c r="FKC746" s="214"/>
      <c r="FKD746" s="214"/>
      <c r="FKE746" s="214"/>
      <c r="FKF746" s="214"/>
      <c r="FKG746" s="214"/>
      <c r="FKH746" s="214"/>
      <c r="FKI746" s="214"/>
      <c r="FKJ746" s="214"/>
      <c r="FKK746" s="214"/>
      <c r="FKL746" s="214"/>
      <c r="FKM746" s="214"/>
      <c r="FKN746" s="214"/>
      <c r="FKO746" s="214"/>
      <c r="FKP746" s="214"/>
      <c r="FKQ746" s="214"/>
      <c r="FKR746" s="214"/>
      <c r="FKS746" s="214"/>
      <c r="FKT746" s="214"/>
      <c r="FKU746" s="214"/>
      <c r="FKV746" s="214"/>
      <c r="FKW746" s="214"/>
      <c r="FKX746" s="214"/>
      <c r="FKY746" s="214"/>
      <c r="FKZ746" s="214"/>
      <c r="FLA746" s="214"/>
      <c r="FLB746" s="214"/>
      <c r="FLC746" s="214"/>
      <c r="FLD746" s="214"/>
      <c r="FLE746" s="214"/>
      <c r="FLF746" s="214"/>
      <c r="FLG746" s="214"/>
      <c r="FLH746" s="214"/>
      <c r="FLI746" s="214"/>
      <c r="FLJ746" s="214"/>
      <c r="FLK746" s="214"/>
      <c r="FLL746" s="214"/>
      <c r="FLM746" s="214"/>
      <c r="FLN746" s="214"/>
      <c r="FLO746" s="214"/>
      <c r="FLP746" s="214"/>
      <c r="FLQ746" s="214"/>
      <c r="FLR746" s="214"/>
      <c r="FLS746" s="214"/>
      <c r="FLT746" s="214"/>
      <c r="FLU746" s="214"/>
      <c r="FLV746" s="214"/>
      <c r="FLW746" s="214"/>
      <c r="FLX746" s="214"/>
      <c r="FLY746" s="214"/>
      <c r="FLZ746" s="214"/>
      <c r="FMA746" s="214"/>
      <c r="FMB746" s="214"/>
      <c r="FMC746" s="214"/>
      <c r="FMD746" s="214"/>
      <c r="FME746" s="214"/>
      <c r="FMF746" s="214"/>
      <c r="FMG746" s="214"/>
      <c r="FMH746" s="214"/>
      <c r="FMI746" s="214"/>
      <c r="FMJ746" s="214"/>
      <c r="FMK746" s="214"/>
      <c r="FML746" s="214"/>
      <c r="FMM746" s="214"/>
      <c r="FMN746" s="214"/>
      <c r="FMO746" s="214"/>
      <c r="FMP746" s="214"/>
      <c r="FMQ746" s="214"/>
      <c r="FMR746" s="214"/>
      <c r="FMS746" s="214"/>
      <c r="FMT746" s="214"/>
      <c r="FMU746" s="214"/>
      <c r="FMV746" s="214"/>
      <c r="FMW746" s="214"/>
      <c r="FMX746" s="214"/>
      <c r="FMY746" s="214"/>
      <c r="FMZ746" s="214"/>
      <c r="FNA746" s="214"/>
      <c r="FNB746" s="214"/>
      <c r="FNC746" s="214"/>
      <c r="FND746" s="214"/>
      <c r="FNE746" s="214"/>
      <c r="FNF746" s="214"/>
      <c r="FNG746" s="214"/>
      <c r="FNH746" s="214"/>
      <c r="FNI746" s="214"/>
      <c r="FNJ746" s="214"/>
      <c r="FNK746" s="214"/>
      <c r="FNL746" s="214"/>
      <c r="FNM746" s="214"/>
      <c r="FNN746" s="214"/>
      <c r="FNO746" s="214"/>
      <c r="FNP746" s="214"/>
      <c r="FNQ746" s="214"/>
      <c r="FNR746" s="214"/>
      <c r="FNS746" s="214"/>
      <c r="FNT746" s="214"/>
      <c r="FNU746" s="214"/>
      <c r="FNV746" s="214"/>
      <c r="FNW746" s="214"/>
      <c r="FNX746" s="214"/>
      <c r="FNY746" s="214"/>
      <c r="FNZ746" s="214"/>
      <c r="FOA746" s="214"/>
      <c r="FOB746" s="214"/>
      <c r="FOC746" s="214"/>
      <c r="FOD746" s="214"/>
      <c r="FOE746" s="214"/>
      <c r="FOF746" s="214"/>
      <c r="FOG746" s="214"/>
      <c r="FOH746" s="214"/>
      <c r="FOI746" s="214"/>
      <c r="FOJ746" s="214"/>
      <c r="FOK746" s="214"/>
      <c r="FOL746" s="214"/>
      <c r="FOM746" s="214"/>
      <c r="FON746" s="214"/>
      <c r="FOO746" s="214"/>
      <c r="FOP746" s="214"/>
      <c r="FOQ746" s="214"/>
      <c r="FOR746" s="214"/>
      <c r="FOS746" s="214"/>
      <c r="FOT746" s="214"/>
      <c r="FOU746" s="214"/>
      <c r="FOV746" s="214"/>
      <c r="FOW746" s="214"/>
      <c r="FOX746" s="214"/>
      <c r="FOY746" s="214"/>
      <c r="FOZ746" s="214"/>
      <c r="FPA746" s="214"/>
      <c r="FPB746" s="214"/>
      <c r="FPC746" s="214"/>
      <c r="FPD746" s="214"/>
      <c r="FPE746" s="214"/>
      <c r="FPF746" s="214"/>
      <c r="FPG746" s="214"/>
      <c r="FPH746" s="214"/>
      <c r="FPI746" s="214"/>
      <c r="FPJ746" s="214"/>
      <c r="FPK746" s="214"/>
      <c r="FPL746" s="214"/>
      <c r="FPM746" s="214"/>
      <c r="FPN746" s="214"/>
      <c r="FPO746" s="214"/>
      <c r="FPP746" s="214"/>
      <c r="FPQ746" s="214"/>
      <c r="FPR746" s="214"/>
      <c r="FPS746" s="214"/>
      <c r="FPT746" s="214"/>
      <c r="FPU746" s="214"/>
      <c r="FPV746" s="214"/>
      <c r="FPW746" s="214"/>
      <c r="FPX746" s="214"/>
      <c r="FPY746" s="214"/>
      <c r="FPZ746" s="214"/>
      <c r="FQA746" s="214"/>
      <c r="FQB746" s="214"/>
      <c r="FQC746" s="214"/>
      <c r="FQD746" s="214"/>
      <c r="FQE746" s="214"/>
      <c r="FQF746" s="214"/>
      <c r="FQG746" s="214"/>
      <c r="FQH746" s="214"/>
      <c r="FQI746" s="214"/>
      <c r="FQJ746" s="214"/>
      <c r="FQK746" s="214"/>
      <c r="FQL746" s="214"/>
      <c r="FQM746" s="214"/>
      <c r="FQN746" s="214"/>
      <c r="FQO746" s="214"/>
      <c r="FQP746" s="214"/>
      <c r="FQQ746" s="214"/>
      <c r="FQR746" s="214"/>
      <c r="FQS746" s="214"/>
      <c r="FQT746" s="214"/>
      <c r="FQU746" s="214"/>
      <c r="FQV746" s="214"/>
      <c r="FQW746" s="214"/>
      <c r="FQX746" s="214"/>
      <c r="FQY746" s="214"/>
      <c r="FQZ746" s="214"/>
      <c r="FRA746" s="214"/>
      <c r="FRB746" s="214"/>
      <c r="FRC746" s="214"/>
      <c r="FRD746" s="214"/>
      <c r="FRE746" s="214"/>
      <c r="FRF746" s="214"/>
      <c r="FRG746" s="214"/>
      <c r="FRH746" s="214"/>
      <c r="FRI746" s="214"/>
      <c r="FRJ746" s="214"/>
      <c r="FRK746" s="214"/>
      <c r="FRL746" s="214"/>
      <c r="FRM746" s="214"/>
      <c r="FRN746" s="214"/>
      <c r="FRO746" s="214"/>
      <c r="FRP746" s="214"/>
      <c r="FRQ746" s="214"/>
      <c r="FRR746" s="214"/>
      <c r="FRS746" s="214"/>
      <c r="FRT746" s="214"/>
      <c r="FRU746" s="214"/>
      <c r="FRV746" s="214"/>
      <c r="FRW746" s="214"/>
      <c r="FRX746" s="214"/>
      <c r="FRY746" s="214"/>
      <c r="FRZ746" s="214"/>
      <c r="FSA746" s="214"/>
      <c r="FSB746" s="214"/>
      <c r="FSC746" s="214"/>
      <c r="FSD746" s="214"/>
      <c r="FSE746" s="214"/>
      <c r="FSF746" s="214"/>
      <c r="FSG746" s="214"/>
      <c r="FSH746" s="214"/>
      <c r="FSI746" s="214"/>
      <c r="FSJ746" s="214"/>
      <c r="FSK746" s="214"/>
      <c r="FSL746" s="214"/>
      <c r="FSM746" s="214"/>
      <c r="FSN746" s="214"/>
      <c r="FSO746" s="214"/>
      <c r="FSP746" s="214"/>
      <c r="FSQ746" s="214"/>
      <c r="FSR746" s="214"/>
      <c r="FSS746" s="214"/>
      <c r="FST746" s="214"/>
      <c r="FSU746" s="214"/>
      <c r="FSV746" s="214"/>
      <c r="FSW746" s="214"/>
      <c r="FSX746" s="214"/>
      <c r="FSY746" s="214"/>
      <c r="FSZ746" s="214"/>
      <c r="FTA746" s="214"/>
      <c r="FTB746" s="214"/>
      <c r="FTC746" s="214"/>
      <c r="FTD746" s="214"/>
      <c r="FTE746" s="214"/>
      <c r="FTF746" s="214"/>
      <c r="FTG746" s="214"/>
      <c r="FTH746" s="214"/>
      <c r="FTI746" s="214"/>
      <c r="FTJ746" s="214"/>
      <c r="FTK746" s="214"/>
      <c r="FTL746" s="214"/>
      <c r="FTM746" s="214"/>
      <c r="FTN746" s="214"/>
      <c r="FTO746" s="214"/>
      <c r="FTP746" s="214"/>
      <c r="FTQ746" s="214"/>
      <c r="FTR746" s="214"/>
      <c r="FTS746" s="214"/>
      <c r="FTT746" s="214"/>
      <c r="FTU746" s="214"/>
      <c r="FTV746" s="214"/>
      <c r="FTW746" s="214"/>
      <c r="FTX746" s="214"/>
      <c r="FTY746" s="214"/>
      <c r="FTZ746" s="214"/>
      <c r="FUA746" s="214"/>
      <c r="FUB746" s="214"/>
      <c r="FUC746" s="214"/>
      <c r="FUD746" s="214"/>
      <c r="FUE746" s="214"/>
      <c r="FUF746" s="214"/>
      <c r="FUG746" s="214"/>
      <c r="FUH746" s="214"/>
      <c r="FUI746" s="214"/>
      <c r="FUJ746" s="214"/>
      <c r="FUK746" s="214"/>
      <c r="FUL746" s="214"/>
      <c r="FUM746" s="214"/>
      <c r="FUN746" s="214"/>
      <c r="FUO746" s="214"/>
      <c r="FUP746" s="214"/>
      <c r="FUQ746" s="214"/>
      <c r="FUR746" s="214"/>
      <c r="FUS746" s="214"/>
      <c r="FUT746" s="214"/>
      <c r="FUU746" s="214"/>
      <c r="FUV746" s="214"/>
      <c r="FUW746" s="214"/>
      <c r="FUX746" s="214"/>
      <c r="FUY746" s="214"/>
      <c r="FUZ746" s="214"/>
      <c r="FVA746" s="214"/>
      <c r="FVB746" s="214"/>
      <c r="FVC746" s="214"/>
      <c r="FVD746" s="214"/>
      <c r="FVE746" s="214"/>
      <c r="FVF746" s="214"/>
      <c r="FVG746" s="214"/>
      <c r="FVH746" s="214"/>
      <c r="FVI746" s="214"/>
      <c r="FVJ746" s="214"/>
      <c r="FVK746" s="214"/>
      <c r="FVL746" s="214"/>
      <c r="FVM746" s="214"/>
      <c r="FVN746" s="214"/>
      <c r="FVO746" s="214"/>
      <c r="FVP746" s="214"/>
      <c r="FVQ746" s="214"/>
      <c r="FVR746" s="214"/>
      <c r="FVS746" s="214"/>
      <c r="FVT746" s="214"/>
      <c r="FVU746" s="214"/>
      <c r="FVV746" s="214"/>
      <c r="FVW746" s="214"/>
      <c r="FVX746" s="214"/>
      <c r="FVY746" s="214"/>
      <c r="FVZ746" s="214"/>
      <c r="FWA746" s="214"/>
      <c r="FWB746" s="214"/>
      <c r="FWC746" s="214"/>
      <c r="FWD746" s="214"/>
      <c r="FWE746" s="214"/>
      <c r="FWF746" s="214"/>
      <c r="FWG746" s="214"/>
      <c r="FWH746" s="214"/>
      <c r="FWI746" s="214"/>
      <c r="FWJ746" s="214"/>
      <c r="FWK746" s="214"/>
      <c r="FWL746" s="214"/>
      <c r="FWM746" s="214"/>
      <c r="FWN746" s="214"/>
      <c r="FWO746" s="214"/>
      <c r="FWP746" s="214"/>
      <c r="FWQ746" s="214"/>
      <c r="FWR746" s="214"/>
      <c r="FWS746" s="214"/>
      <c r="FWT746" s="214"/>
      <c r="FWU746" s="214"/>
      <c r="FWV746" s="214"/>
      <c r="FWW746" s="214"/>
      <c r="FWX746" s="214"/>
      <c r="FWY746" s="214"/>
      <c r="FWZ746" s="214"/>
      <c r="FXA746" s="214"/>
      <c r="FXB746" s="214"/>
      <c r="FXC746" s="214"/>
      <c r="FXD746" s="214"/>
      <c r="FXE746" s="214"/>
      <c r="FXF746" s="214"/>
      <c r="FXG746" s="214"/>
      <c r="FXH746" s="214"/>
      <c r="FXI746" s="214"/>
      <c r="FXJ746" s="214"/>
      <c r="FXK746" s="214"/>
      <c r="FXL746" s="214"/>
      <c r="FXM746" s="214"/>
      <c r="FXN746" s="214"/>
      <c r="FXO746" s="214"/>
      <c r="FXP746" s="214"/>
      <c r="FXQ746" s="214"/>
      <c r="FXR746" s="214"/>
      <c r="FXS746" s="214"/>
      <c r="FXT746" s="214"/>
      <c r="FXU746" s="214"/>
      <c r="FXV746" s="214"/>
      <c r="FXW746" s="214"/>
      <c r="FXX746" s="214"/>
      <c r="FXY746" s="214"/>
      <c r="FXZ746" s="214"/>
      <c r="FYA746" s="214"/>
      <c r="FYB746" s="214"/>
      <c r="FYC746" s="214"/>
      <c r="FYD746" s="214"/>
      <c r="FYE746" s="214"/>
      <c r="FYF746" s="214"/>
      <c r="FYG746" s="214"/>
      <c r="FYH746" s="214"/>
      <c r="FYI746" s="214"/>
      <c r="FYJ746" s="214"/>
      <c r="FYK746" s="214"/>
      <c r="FYL746" s="214"/>
      <c r="FYM746" s="214"/>
      <c r="FYN746" s="214"/>
      <c r="FYO746" s="214"/>
      <c r="FYP746" s="214"/>
      <c r="FYQ746" s="214"/>
      <c r="FYR746" s="214"/>
      <c r="FYS746" s="214"/>
      <c r="FYT746" s="214"/>
      <c r="FYU746" s="214"/>
      <c r="FYV746" s="214"/>
      <c r="FYW746" s="214"/>
      <c r="FYX746" s="214"/>
      <c r="FYY746" s="214"/>
      <c r="FYZ746" s="214"/>
      <c r="FZA746" s="214"/>
      <c r="FZB746" s="214"/>
      <c r="FZC746" s="214"/>
      <c r="FZD746" s="214"/>
      <c r="FZE746" s="214"/>
      <c r="FZF746" s="214"/>
      <c r="FZG746" s="214"/>
      <c r="FZH746" s="214"/>
      <c r="FZI746" s="214"/>
      <c r="FZJ746" s="214"/>
      <c r="FZK746" s="214"/>
      <c r="FZL746" s="214"/>
      <c r="FZM746" s="214"/>
      <c r="FZN746" s="214"/>
      <c r="FZO746" s="214"/>
      <c r="FZP746" s="214"/>
      <c r="FZQ746" s="214"/>
      <c r="FZR746" s="214"/>
      <c r="FZS746" s="214"/>
      <c r="FZT746" s="214"/>
      <c r="FZU746" s="214"/>
      <c r="FZV746" s="214"/>
      <c r="FZW746" s="214"/>
      <c r="FZX746" s="214"/>
      <c r="FZY746" s="214"/>
      <c r="FZZ746" s="214"/>
      <c r="GAA746" s="214"/>
      <c r="GAB746" s="214"/>
      <c r="GAC746" s="214"/>
      <c r="GAD746" s="214"/>
      <c r="GAE746" s="214"/>
      <c r="GAF746" s="214"/>
      <c r="GAG746" s="214"/>
      <c r="GAH746" s="214"/>
      <c r="GAI746" s="214"/>
      <c r="GAJ746" s="214"/>
      <c r="GAK746" s="214"/>
      <c r="GAL746" s="214"/>
      <c r="GAM746" s="214"/>
      <c r="GAN746" s="214"/>
      <c r="GAO746" s="214"/>
      <c r="GAP746" s="214"/>
      <c r="GAQ746" s="214"/>
      <c r="GAR746" s="214"/>
      <c r="GAS746" s="214"/>
      <c r="GAT746" s="214"/>
      <c r="GAU746" s="214"/>
      <c r="GAV746" s="214"/>
      <c r="GAW746" s="214"/>
      <c r="GAX746" s="214"/>
      <c r="GAY746" s="214"/>
      <c r="GAZ746" s="214"/>
      <c r="GBA746" s="214"/>
      <c r="GBB746" s="214"/>
      <c r="GBC746" s="214"/>
      <c r="GBD746" s="214"/>
      <c r="GBE746" s="214"/>
      <c r="GBF746" s="214"/>
      <c r="GBG746" s="214"/>
      <c r="GBH746" s="214"/>
      <c r="GBI746" s="214"/>
      <c r="GBJ746" s="214"/>
      <c r="GBK746" s="214"/>
      <c r="GBL746" s="214"/>
      <c r="GBM746" s="214"/>
      <c r="GBN746" s="214"/>
      <c r="GBO746" s="214"/>
      <c r="GBP746" s="214"/>
      <c r="GBQ746" s="214"/>
      <c r="GBR746" s="214"/>
      <c r="GBS746" s="214"/>
      <c r="GBT746" s="214"/>
      <c r="GBU746" s="214"/>
      <c r="GBV746" s="214"/>
      <c r="GBW746" s="214"/>
      <c r="GBX746" s="214"/>
      <c r="GBY746" s="214"/>
      <c r="GBZ746" s="214"/>
      <c r="GCA746" s="214"/>
      <c r="GCB746" s="214"/>
      <c r="GCC746" s="214"/>
      <c r="GCD746" s="214"/>
      <c r="GCE746" s="214"/>
      <c r="GCF746" s="214"/>
      <c r="GCG746" s="214"/>
      <c r="GCH746" s="214"/>
      <c r="GCI746" s="214"/>
      <c r="GCJ746" s="214"/>
      <c r="GCK746" s="214"/>
      <c r="GCL746" s="214"/>
      <c r="GCM746" s="214"/>
      <c r="GCN746" s="214"/>
      <c r="GCO746" s="214"/>
      <c r="GCP746" s="214"/>
      <c r="GCQ746" s="214"/>
      <c r="GCR746" s="214"/>
      <c r="GCS746" s="214"/>
      <c r="GCT746" s="214"/>
      <c r="GCU746" s="214"/>
      <c r="GCV746" s="214"/>
      <c r="GCW746" s="214"/>
      <c r="GCX746" s="214"/>
      <c r="GCY746" s="214"/>
      <c r="GCZ746" s="214"/>
      <c r="GDA746" s="214"/>
      <c r="GDB746" s="214"/>
      <c r="GDC746" s="214"/>
      <c r="GDD746" s="214"/>
      <c r="GDE746" s="214"/>
      <c r="GDF746" s="214"/>
      <c r="GDG746" s="214"/>
      <c r="GDH746" s="214"/>
      <c r="GDI746" s="214"/>
      <c r="GDJ746" s="214"/>
      <c r="GDK746" s="214"/>
      <c r="GDL746" s="214"/>
      <c r="GDM746" s="214"/>
      <c r="GDN746" s="214"/>
      <c r="GDO746" s="214"/>
      <c r="GDP746" s="214"/>
      <c r="GDQ746" s="214"/>
      <c r="GDR746" s="214"/>
      <c r="GDS746" s="214"/>
      <c r="GDT746" s="214"/>
      <c r="GDU746" s="214"/>
      <c r="GDV746" s="214"/>
      <c r="GDW746" s="214"/>
      <c r="GDX746" s="214"/>
      <c r="GDY746" s="214"/>
      <c r="GDZ746" s="214"/>
      <c r="GEA746" s="214"/>
      <c r="GEB746" s="214"/>
      <c r="GEC746" s="214"/>
      <c r="GED746" s="214"/>
      <c r="GEE746" s="214"/>
      <c r="GEF746" s="214"/>
      <c r="GEG746" s="214"/>
      <c r="GEH746" s="214"/>
      <c r="GEI746" s="214"/>
      <c r="GEJ746" s="214"/>
      <c r="GEK746" s="214"/>
      <c r="GEL746" s="214"/>
      <c r="GEM746" s="214"/>
      <c r="GEN746" s="214"/>
      <c r="GEO746" s="214"/>
      <c r="GEP746" s="214"/>
      <c r="GEQ746" s="214"/>
      <c r="GER746" s="214"/>
      <c r="GES746" s="214"/>
      <c r="GET746" s="214"/>
      <c r="GEU746" s="214"/>
      <c r="GEV746" s="214"/>
      <c r="GEW746" s="214"/>
      <c r="GEX746" s="214"/>
      <c r="GEY746" s="214"/>
      <c r="GEZ746" s="214"/>
      <c r="GFA746" s="214"/>
      <c r="GFB746" s="214"/>
      <c r="GFC746" s="214"/>
      <c r="GFD746" s="214"/>
      <c r="GFE746" s="214"/>
      <c r="GFF746" s="214"/>
      <c r="GFG746" s="214"/>
      <c r="GFH746" s="214"/>
      <c r="GFI746" s="214"/>
      <c r="GFJ746" s="214"/>
      <c r="GFK746" s="214"/>
      <c r="GFL746" s="214"/>
      <c r="GFM746" s="214"/>
      <c r="GFN746" s="214"/>
      <c r="GFO746" s="214"/>
      <c r="GFP746" s="214"/>
      <c r="GFQ746" s="214"/>
      <c r="GFR746" s="214"/>
      <c r="GFS746" s="214"/>
      <c r="GFT746" s="214"/>
      <c r="GFU746" s="214"/>
      <c r="GFV746" s="214"/>
      <c r="GFW746" s="214"/>
      <c r="GFX746" s="214"/>
      <c r="GFY746" s="214"/>
      <c r="GFZ746" s="214"/>
      <c r="GGA746" s="214"/>
      <c r="GGB746" s="214"/>
      <c r="GGC746" s="214"/>
      <c r="GGD746" s="214"/>
      <c r="GGE746" s="214"/>
      <c r="GGF746" s="214"/>
      <c r="GGG746" s="214"/>
      <c r="GGH746" s="214"/>
      <c r="GGI746" s="214"/>
      <c r="GGJ746" s="214"/>
      <c r="GGK746" s="214"/>
      <c r="GGL746" s="214"/>
      <c r="GGM746" s="214"/>
      <c r="GGN746" s="214"/>
      <c r="GGO746" s="214"/>
      <c r="GGP746" s="214"/>
      <c r="GGQ746" s="214"/>
      <c r="GGR746" s="214"/>
      <c r="GGS746" s="214"/>
      <c r="GGT746" s="214"/>
      <c r="GGU746" s="214"/>
      <c r="GGV746" s="214"/>
      <c r="GGW746" s="214"/>
      <c r="GGX746" s="214"/>
      <c r="GGY746" s="214"/>
      <c r="GGZ746" s="214"/>
      <c r="GHA746" s="214"/>
      <c r="GHB746" s="214"/>
      <c r="GHC746" s="214"/>
      <c r="GHD746" s="214"/>
      <c r="GHE746" s="214"/>
      <c r="GHF746" s="214"/>
      <c r="GHG746" s="214"/>
      <c r="GHH746" s="214"/>
      <c r="GHI746" s="214"/>
      <c r="GHJ746" s="214"/>
      <c r="GHK746" s="214"/>
      <c r="GHL746" s="214"/>
      <c r="GHM746" s="214"/>
      <c r="GHN746" s="214"/>
      <c r="GHO746" s="214"/>
      <c r="GHP746" s="214"/>
      <c r="GHQ746" s="214"/>
      <c r="GHR746" s="214"/>
      <c r="GHS746" s="214"/>
      <c r="GHT746" s="214"/>
      <c r="GHU746" s="214"/>
      <c r="GHV746" s="214"/>
      <c r="GHW746" s="214"/>
      <c r="GHX746" s="214"/>
      <c r="GHY746" s="214"/>
      <c r="GHZ746" s="214"/>
      <c r="GIA746" s="214"/>
      <c r="GIB746" s="214"/>
      <c r="GIC746" s="214"/>
      <c r="GID746" s="214"/>
      <c r="GIE746" s="214"/>
      <c r="GIF746" s="214"/>
      <c r="GIG746" s="214"/>
      <c r="GIH746" s="214"/>
      <c r="GII746" s="214"/>
      <c r="GIJ746" s="214"/>
      <c r="GIK746" s="214"/>
      <c r="GIL746" s="214"/>
      <c r="GIM746" s="214"/>
      <c r="GIN746" s="214"/>
      <c r="GIO746" s="214"/>
      <c r="GIP746" s="214"/>
      <c r="GIQ746" s="214"/>
      <c r="GIR746" s="214"/>
      <c r="GIS746" s="214"/>
      <c r="GIT746" s="214"/>
      <c r="GIU746" s="214"/>
      <c r="GIV746" s="214"/>
      <c r="GIW746" s="214"/>
      <c r="GIX746" s="214"/>
      <c r="GIY746" s="214"/>
      <c r="GIZ746" s="214"/>
      <c r="GJA746" s="214"/>
      <c r="GJB746" s="214"/>
      <c r="GJC746" s="214"/>
      <c r="GJD746" s="214"/>
      <c r="GJE746" s="214"/>
      <c r="GJF746" s="214"/>
      <c r="GJG746" s="214"/>
      <c r="GJH746" s="214"/>
      <c r="GJI746" s="214"/>
      <c r="GJJ746" s="214"/>
      <c r="GJK746" s="214"/>
      <c r="GJL746" s="214"/>
      <c r="GJM746" s="214"/>
      <c r="GJN746" s="214"/>
      <c r="GJO746" s="214"/>
      <c r="GJP746" s="214"/>
      <c r="GJQ746" s="214"/>
      <c r="GJR746" s="214"/>
      <c r="GJS746" s="214"/>
      <c r="GJT746" s="214"/>
      <c r="GJU746" s="214"/>
      <c r="GJV746" s="214"/>
      <c r="GJW746" s="214"/>
      <c r="GJX746" s="214"/>
      <c r="GJY746" s="214"/>
      <c r="GJZ746" s="214"/>
      <c r="GKA746" s="214"/>
      <c r="GKB746" s="214"/>
      <c r="GKC746" s="214"/>
      <c r="GKD746" s="214"/>
      <c r="GKE746" s="214"/>
      <c r="GKF746" s="214"/>
      <c r="GKG746" s="214"/>
      <c r="GKH746" s="214"/>
      <c r="GKI746" s="214"/>
      <c r="GKJ746" s="214"/>
      <c r="GKK746" s="214"/>
      <c r="GKL746" s="214"/>
      <c r="GKM746" s="214"/>
      <c r="GKN746" s="214"/>
      <c r="GKO746" s="214"/>
      <c r="GKP746" s="214"/>
      <c r="GKQ746" s="214"/>
      <c r="GKR746" s="214"/>
      <c r="GKS746" s="214"/>
      <c r="GKT746" s="214"/>
      <c r="GKU746" s="214"/>
      <c r="GKV746" s="214"/>
      <c r="GKW746" s="214"/>
      <c r="GKX746" s="214"/>
      <c r="GKY746" s="214"/>
      <c r="GKZ746" s="214"/>
      <c r="GLA746" s="214"/>
      <c r="GLB746" s="214"/>
      <c r="GLC746" s="214"/>
      <c r="GLD746" s="214"/>
      <c r="GLE746" s="214"/>
      <c r="GLF746" s="214"/>
      <c r="GLG746" s="214"/>
      <c r="GLH746" s="214"/>
      <c r="GLI746" s="214"/>
      <c r="GLJ746" s="214"/>
      <c r="GLK746" s="214"/>
      <c r="GLL746" s="214"/>
      <c r="GLM746" s="214"/>
      <c r="GLN746" s="214"/>
      <c r="GLO746" s="214"/>
      <c r="GLP746" s="214"/>
      <c r="GLQ746" s="214"/>
      <c r="GLR746" s="214"/>
      <c r="GLS746" s="214"/>
      <c r="GLT746" s="214"/>
      <c r="GLU746" s="214"/>
      <c r="GLV746" s="214"/>
      <c r="GLW746" s="214"/>
      <c r="GLX746" s="214"/>
      <c r="GLY746" s="214"/>
      <c r="GLZ746" s="214"/>
      <c r="GMA746" s="214"/>
      <c r="GMB746" s="214"/>
      <c r="GMC746" s="214"/>
      <c r="GMD746" s="214"/>
      <c r="GME746" s="214"/>
      <c r="GMF746" s="214"/>
      <c r="GMG746" s="214"/>
      <c r="GMH746" s="214"/>
      <c r="GMI746" s="214"/>
      <c r="GMJ746" s="214"/>
      <c r="GMK746" s="214"/>
      <c r="GML746" s="214"/>
      <c r="GMM746" s="214"/>
      <c r="GMN746" s="214"/>
      <c r="GMO746" s="214"/>
      <c r="GMP746" s="214"/>
      <c r="GMQ746" s="214"/>
      <c r="GMR746" s="214"/>
      <c r="GMS746" s="214"/>
      <c r="GMT746" s="214"/>
      <c r="GMU746" s="214"/>
      <c r="GMV746" s="214"/>
      <c r="GMW746" s="214"/>
      <c r="GMX746" s="214"/>
      <c r="GMY746" s="214"/>
      <c r="GMZ746" s="214"/>
      <c r="GNA746" s="214"/>
      <c r="GNB746" s="214"/>
      <c r="GNC746" s="214"/>
      <c r="GND746" s="214"/>
      <c r="GNE746" s="214"/>
      <c r="GNF746" s="214"/>
      <c r="GNG746" s="214"/>
      <c r="GNH746" s="214"/>
      <c r="GNI746" s="214"/>
      <c r="GNJ746" s="214"/>
      <c r="GNK746" s="214"/>
      <c r="GNL746" s="214"/>
      <c r="GNM746" s="214"/>
      <c r="GNN746" s="214"/>
      <c r="GNO746" s="214"/>
      <c r="GNP746" s="214"/>
      <c r="GNQ746" s="214"/>
      <c r="GNR746" s="214"/>
      <c r="GNS746" s="214"/>
      <c r="GNT746" s="214"/>
      <c r="GNU746" s="214"/>
      <c r="GNV746" s="214"/>
      <c r="GNW746" s="214"/>
      <c r="GNX746" s="214"/>
      <c r="GNY746" s="214"/>
      <c r="GNZ746" s="214"/>
      <c r="GOA746" s="214"/>
      <c r="GOB746" s="214"/>
      <c r="GOC746" s="214"/>
      <c r="GOD746" s="214"/>
      <c r="GOE746" s="214"/>
      <c r="GOF746" s="214"/>
      <c r="GOG746" s="214"/>
      <c r="GOH746" s="214"/>
      <c r="GOI746" s="214"/>
      <c r="GOJ746" s="214"/>
      <c r="GOK746" s="214"/>
      <c r="GOL746" s="214"/>
      <c r="GOM746" s="214"/>
      <c r="GON746" s="214"/>
      <c r="GOO746" s="214"/>
      <c r="GOP746" s="214"/>
      <c r="GOQ746" s="214"/>
      <c r="GOR746" s="214"/>
      <c r="GOS746" s="214"/>
      <c r="GOT746" s="214"/>
      <c r="GOU746" s="214"/>
      <c r="GOV746" s="214"/>
      <c r="GOW746" s="214"/>
      <c r="GOX746" s="214"/>
      <c r="GOY746" s="214"/>
      <c r="GOZ746" s="214"/>
      <c r="GPA746" s="214"/>
      <c r="GPB746" s="214"/>
      <c r="GPC746" s="214"/>
      <c r="GPD746" s="214"/>
      <c r="GPE746" s="214"/>
      <c r="GPF746" s="214"/>
      <c r="GPG746" s="214"/>
      <c r="GPH746" s="214"/>
      <c r="GPI746" s="214"/>
      <c r="GPJ746" s="214"/>
      <c r="GPK746" s="214"/>
      <c r="GPL746" s="214"/>
      <c r="GPM746" s="214"/>
      <c r="GPN746" s="214"/>
      <c r="GPO746" s="214"/>
      <c r="GPP746" s="214"/>
      <c r="GPQ746" s="214"/>
      <c r="GPR746" s="214"/>
      <c r="GPS746" s="214"/>
      <c r="GPT746" s="214"/>
      <c r="GPU746" s="214"/>
      <c r="GPV746" s="214"/>
      <c r="GPW746" s="214"/>
      <c r="GPX746" s="214"/>
      <c r="GPY746" s="214"/>
      <c r="GPZ746" s="214"/>
      <c r="GQA746" s="214"/>
      <c r="GQB746" s="214"/>
      <c r="GQC746" s="214"/>
      <c r="GQD746" s="214"/>
      <c r="GQE746" s="214"/>
      <c r="GQF746" s="214"/>
      <c r="GQG746" s="214"/>
      <c r="GQH746" s="214"/>
      <c r="GQI746" s="214"/>
      <c r="GQJ746" s="214"/>
      <c r="GQK746" s="214"/>
      <c r="GQL746" s="214"/>
      <c r="GQM746" s="214"/>
      <c r="GQN746" s="214"/>
      <c r="GQO746" s="214"/>
      <c r="GQP746" s="214"/>
      <c r="GQQ746" s="214"/>
      <c r="GQR746" s="214"/>
      <c r="GQS746" s="214"/>
      <c r="GQT746" s="214"/>
      <c r="GQU746" s="214"/>
      <c r="GQV746" s="214"/>
      <c r="GQW746" s="214"/>
      <c r="GQX746" s="214"/>
      <c r="GQY746" s="214"/>
      <c r="GQZ746" s="214"/>
      <c r="GRA746" s="214"/>
      <c r="GRB746" s="214"/>
      <c r="GRC746" s="214"/>
      <c r="GRD746" s="214"/>
      <c r="GRE746" s="214"/>
      <c r="GRF746" s="214"/>
      <c r="GRG746" s="214"/>
      <c r="GRH746" s="214"/>
      <c r="GRI746" s="214"/>
      <c r="GRJ746" s="214"/>
      <c r="GRK746" s="214"/>
      <c r="GRL746" s="214"/>
      <c r="GRM746" s="214"/>
      <c r="GRN746" s="214"/>
      <c r="GRO746" s="214"/>
      <c r="GRP746" s="214"/>
      <c r="GRQ746" s="214"/>
      <c r="GRR746" s="214"/>
      <c r="GRS746" s="214"/>
      <c r="GRT746" s="214"/>
      <c r="GRU746" s="214"/>
      <c r="GRV746" s="214"/>
      <c r="GRW746" s="214"/>
      <c r="GRX746" s="214"/>
      <c r="GRY746" s="214"/>
      <c r="GRZ746" s="214"/>
      <c r="GSA746" s="214"/>
      <c r="GSB746" s="214"/>
      <c r="GSC746" s="214"/>
      <c r="GSD746" s="214"/>
      <c r="GSE746" s="214"/>
      <c r="GSF746" s="214"/>
      <c r="GSG746" s="214"/>
      <c r="GSH746" s="214"/>
      <c r="GSI746" s="214"/>
      <c r="GSJ746" s="214"/>
      <c r="GSK746" s="214"/>
      <c r="GSL746" s="214"/>
      <c r="GSM746" s="214"/>
      <c r="GSN746" s="214"/>
      <c r="GSO746" s="214"/>
      <c r="GSP746" s="214"/>
      <c r="GSQ746" s="214"/>
      <c r="GSR746" s="214"/>
      <c r="GSS746" s="214"/>
      <c r="GST746" s="214"/>
      <c r="GSU746" s="214"/>
      <c r="GSV746" s="214"/>
      <c r="GSW746" s="214"/>
      <c r="GSX746" s="214"/>
      <c r="GSY746" s="214"/>
      <c r="GSZ746" s="214"/>
      <c r="GTA746" s="214"/>
      <c r="GTB746" s="214"/>
      <c r="GTC746" s="214"/>
      <c r="GTD746" s="214"/>
      <c r="GTE746" s="214"/>
      <c r="GTF746" s="214"/>
      <c r="GTG746" s="214"/>
      <c r="GTH746" s="214"/>
      <c r="GTI746" s="214"/>
      <c r="GTJ746" s="214"/>
      <c r="GTK746" s="214"/>
      <c r="GTL746" s="214"/>
      <c r="GTM746" s="214"/>
      <c r="GTN746" s="214"/>
      <c r="GTO746" s="214"/>
      <c r="GTP746" s="214"/>
      <c r="GTQ746" s="214"/>
      <c r="GTR746" s="214"/>
      <c r="GTS746" s="214"/>
      <c r="GTT746" s="214"/>
      <c r="GTU746" s="214"/>
      <c r="GTV746" s="214"/>
      <c r="GTW746" s="214"/>
      <c r="GTX746" s="214"/>
      <c r="GTY746" s="214"/>
      <c r="GTZ746" s="214"/>
      <c r="GUA746" s="214"/>
      <c r="GUB746" s="214"/>
      <c r="GUC746" s="214"/>
      <c r="GUD746" s="214"/>
      <c r="GUE746" s="214"/>
      <c r="GUF746" s="214"/>
      <c r="GUG746" s="214"/>
      <c r="GUH746" s="214"/>
      <c r="GUI746" s="214"/>
      <c r="GUJ746" s="214"/>
      <c r="GUK746" s="214"/>
      <c r="GUL746" s="214"/>
      <c r="GUM746" s="214"/>
      <c r="GUN746" s="214"/>
      <c r="GUO746" s="214"/>
      <c r="GUP746" s="214"/>
      <c r="GUQ746" s="214"/>
      <c r="GUR746" s="214"/>
      <c r="GUS746" s="214"/>
      <c r="GUT746" s="214"/>
      <c r="GUU746" s="214"/>
      <c r="GUV746" s="214"/>
      <c r="GUW746" s="214"/>
      <c r="GUX746" s="214"/>
      <c r="GUY746" s="214"/>
      <c r="GUZ746" s="214"/>
      <c r="GVA746" s="214"/>
      <c r="GVB746" s="214"/>
      <c r="GVC746" s="214"/>
      <c r="GVD746" s="214"/>
      <c r="GVE746" s="214"/>
      <c r="GVF746" s="214"/>
      <c r="GVG746" s="214"/>
      <c r="GVH746" s="214"/>
      <c r="GVI746" s="214"/>
      <c r="GVJ746" s="214"/>
      <c r="GVK746" s="214"/>
      <c r="GVL746" s="214"/>
      <c r="GVM746" s="214"/>
      <c r="GVN746" s="214"/>
      <c r="GVO746" s="214"/>
      <c r="GVP746" s="214"/>
      <c r="GVQ746" s="214"/>
      <c r="GVR746" s="214"/>
      <c r="GVS746" s="214"/>
      <c r="GVT746" s="214"/>
      <c r="GVU746" s="214"/>
      <c r="GVV746" s="214"/>
      <c r="GVW746" s="214"/>
      <c r="GVX746" s="214"/>
      <c r="GVY746" s="214"/>
      <c r="GVZ746" s="214"/>
      <c r="GWA746" s="214"/>
      <c r="GWB746" s="214"/>
      <c r="GWC746" s="214"/>
      <c r="GWD746" s="214"/>
      <c r="GWE746" s="214"/>
      <c r="GWF746" s="214"/>
      <c r="GWG746" s="214"/>
      <c r="GWH746" s="214"/>
      <c r="GWI746" s="214"/>
      <c r="GWJ746" s="214"/>
      <c r="GWK746" s="214"/>
      <c r="GWL746" s="214"/>
      <c r="GWM746" s="214"/>
      <c r="GWN746" s="214"/>
      <c r="GWO746" s="214"/>
      <c r="GWP746" s="214"/>
      <c r="GWQ746" s="214"/>
      <c r="GWR746" s="214"/>
      <c r="GWS746" s="214"/>
      <c r="GWT746" s="214"/>
      <c r="GWU746" s="214"/>
      <c r="GWV746" s="214"/>
      <c r="GWW746" s="214"/>
      <c r="GWX746" s="214"/>
      <c r="GWY746" s="214"/>
      <c r="GWZ746" s="214"/>
      <c r="GXA746" s="214"/>
      <c r="GXB746" s="214"/>
      <c r="GXC746" s="214"/>
      <c r="GXD746" s="214"/>
      <c r="GXE746" s="214"/>
      <c r="GXF746" s="214"/>
      <c r="GXG746" s="214"/>
      <c r="GXH746" s="214"/>
      <c r="GXI746" s="214"/>
      <c r="GXJ746" s="214"/>
      <c r="GXK746" s="214"/>
      <c r="GXL746" s="214"/>
      <c r="GXM746" s="214"/>
      <c r="GXN746" s="214"/>
      <c r="GXO746" s="214"/>
      <c r="GXP746" s="214"/>
      <c r="GXQ746" s="214"/>
      <c r="GXR746" s="214"/>
      <c r="GXS746" s="214"/>
      <c r="GXT746" s="214"/>
      <c r="GXU746" s="214"/>
      <c r="GXV746" s="214"/>
      <c r="GXW746" s="214"/>
      <c r="GXX746" s="214"/>
      <c r="GXY746" s="214"/>
      <c r="GXZ746" s="214"/>
      <c r="GYA746" s="214"/>
      <c r="GYB746" s="214"/>
      <c r="GYC746" s="214"/>
      <c r="GYD746" s="214"/>
      <c r="GYE746" s="214"/>
      <c r="GYF746" s="214"/>
      <c r="GYG746" s="214"/>
      <c r="GYH746" s="214"/>
      <c r="GYI746" s="214"/>
      <c r="GYJ746" s="214"/>
      <c r="GYK746" s="214"/>
      <c r="GYL746" s="214"/>
      <c r="GYM746" s="214"/>
      <c r="GYN746" s="214"/>
      <c r="GYO746" s="214"/>
      <c r="GYP746" s="214"/>
      <c r="GYQ746" s="214"/>
      <c r="GYR746" s="214"/>
      <c r="GYS746" s="214"/>
      <c r="GYT746" s="214"/>
      <c r="GYU746" s="214"/>
      <c r="GYV746" s="214"/>
      <c r="GYW746" s="214"/>
      <c r="GYX746" s="214"/>
      <c r="GYY746" s="214"/>
      <c r="GYZ746" s="214"/>
      <c r="GZA746" s="214"/>
      <c r="GZB746" s="214"/>
      <c r="GZC746" s="214"/>
      <c r="GZD746" s="214"/>
      <c r="GZE746" s="214"/>
      <c r="GZF746" s="214"/>
      <c r="GZG746" s="214"/>
      <c r="GZH746" s="214"/>
      <c r="GZI746" s="214"/>
      <c r="GZJ746" s="214"/>
      <c r="GZK746" s="214"/>
      <c r="GZL746" s="214"/>
      <c r="GZM746" s="214"/>
      <c r="GZN746" s="214"/>
      <c r="GZO746" s="214"/>
      <c r="GZP746" s="214"/>
      <c r="GZQ746" s="214"/>
      <c r="GZR746" s="214"/>
      <c r="GZS746" s="214"/>
      <c r="GZT746" s="214"/>
      <c r="GZU746" s="214"/>
      <c r="GZV746" s="214"/>
      <c r="GZW746" s="214"/>
      <c r="GZX746" s="214"/>
      <c r="GZY746" s="214"/>
      <c r="GZZ746" s="214"/>
      <c r="HAA746" s="214"/>
      <c r="HAB746" s="214"/>
      <c r="HAC746" s="214"/>
      <c r="HAD746" s="214"/>
      <c r="HAE746" s="214"/>
      <c r="HAF746" s="214"/>
      <c r="HAG746" s="214"/>
      <c r="HAH746" s="214"/>
      <c r="HAI746" s="214"/>
      <c r="HAJ746" s="214"/>
      <c r="HAK746" s="214"/>
      <c r="HAL746" s="214"/>
      <c r="HAM746" s="214"/>
      <c r="HAN746" s="214"/>
      <c r="HAO746" s="214"/>
      <c r="HAP746" s="214"/>
      <c r="HAQ746" s="214"/>
      <c r="HAR746" s="214"/>
      <c r="HAS746" s="214"/>
      <c r="HAT746" s="214"/>
      <c r="HAU746" s="214"/>
      <c r="HAV746" s="214"/>
      <c r="HAW746" s="214"/>
      <c r="HAX746" s="214"/>
      <c r="HAY746" s="214"/>
      <c r="HAZ746" s="214"/>
      <c r="HBA746" s="214"/>
      <c r="HBB746" s="214"/>
      <c r="HBC746" s="214"/>
      <c r="HBD746" s="214"/>
      <c r="HBE746" s="214"/>
      <c r="HBF746" s="214"/>
      <c r="HBG746" s="214"/>
      <c r="HBH746" s="214"/>
      <c r="HBI746" s="214"/>
      <c r="HBJ746" s="214"/>
      <c r="HBK746" s="214"/>
      <c r="HBL746" s="214"/>
      <c r="HBM746" s="214"/>
      <c r="HBN746" s="214"/>
      <c r="HBO746" s="214"/>
      <c r="HBP746" s="214"/>
      <c r="HBQ746" s="214"/>
      <c r="HBR746" s="214"/>
      <c r="HBS746" s="214"/>
      <c r="HBT746" s="214"/>
      <c r="HBU746" s="214"/>
      <c r="HBV746" s="214"/>
      <c r="HBW746" s="214"/>
      <c r="HBX746" s="214"/>
      <c r="HBY746" s="214"/>
      <c r="HBZ746" s="214"/>
      <c r="HCA746" s="214"/>
      <c r="HCB746" s="214"/>
      <c r="HCC746" s="214"/>
      <c r="HCD746" s="214"/>
      <c r="HCE746" s="214"/>
      <c r="HCF746" s="214"/>
      <c r="HCG746" s="214"/>
      <c r="HCH746" s="214"/>
      <c r="HCI746" s="214"/>
      <c r="HCJ746" s="214"/>
      <c r="HCK746" s="214"/>
      <c r="HCL746" s="214"/>
      <c r="HCM746" s="214"/>
      <c r="HCN746" s="214"/>
      <c r="HCO746" s="214"/>
      <c r="HCP746" s="214"/>
      <c r="HCQ746" s="214"/>
      <c r="HCR746" s="214"/>
      <c r="HCS746" s="214"/>
      <c r="HCT746" s="214"/>
      <c r="HCU746" s="214"/>
      <c r="HCV746" s="214"/>
      <c r="HCW746" s="214"/>
      <c r="HCX746" s="214"/>
      <c r="HCY746" s="214"/>
      <c r="HCZ746" s="214"/>
      <c r="HDA746" s="214"/>
      <c r="HDB746" s="214"/>
      <c r="HDC746" s="214"/>
      <c r="HDD746" s="214"/>
      <c r="HDE746" s="214"/>
      <c r="HDF746" s="214"/>
      <c r="HDG746" s="214"/>
      <c r="HDH746" s="214"/>
      <c r="HDI746" s="214"/>
      <c r="HDJ746" s="214"/>
      <c r="HDK746" s="214"/>
      <c r="HDL746" s="214"/>
      <c r="HDM746" s="214"/>
      <c r="HDN746" s="214"/>
      <c r="HDO746" s="214"/>
      <c r="HDP746" s="214"/>
      <c r="HDQ746" s="214"/>
      <c r="HDR746" s="214"/>
      <c r="HDS746" s="214"/>
      <c r="HDT746" s="214"/>
      <c r="HDU746" s="214"/>
      <c r="HDV746" s="214"/>
      <c r="HDW746" s="214"/>
      <c r="HDX746" s="214"/>
      <c r="HDY746" s="214"/>
      <c r="HDZ746" s="214"/>
      <c r="HEA746" s="214"/>
      <c r="HEB746" s="214"/>
      <c r="HEC746" s="214"/>
      <c r="HED746" s="214"/>
      <c r="HEE746" s="214"/>
      <c r="HEF746" s="214"/>
      <c r="HEG746" s="214"/>
      <c r="HEH746" s="214"/>
      <c r="HEI746" s="214"/>
      <c r="HEJ746" s="214"/>
      <c r="HEK746" s="214"/>
      <c r="HEL746" s="214"/>
      <c r="HEM746" s="214"/>
      <c r="HEN746" s="214"/>
      <c r="HEO746" s="214"/>
      <c r="HEP746" s="214"/>
      <c r="HEQ746" s="214"/>
      <c r="HER746" s="214"/>
      <c r="HES746" s="214"/>
      <c r="HET746" s="214"/>
      <c r="HEU746" s="214"/>
      <c r="HEV746" s="214"/>
      <c r="HEW746" s="214"/>
      <c r="HEX746" s="214"/>
      <c r="HEY746" s="214"/>
      <c r="HEZ746" s="214"/>
      <c r="HFA746" s="214"/>
      <c r="HFB746" s="214"/>
      <c r="HFC746" s="214"/>
      <c r="HFD746" s="214"/>
      <c r="HFE746" s="214"/>
      <c r="HFF746" s="214"/>
      <c r="HFG746" s="214"/>
      <c r="HFH746" s="214"/>
      <c r="HFI746" s="214"/>
      <c r="HFJ746" s="214"/>
      <c r="HFK746" s="214"/>
      <c r="HFL746" s="214"/>
      <c r="HFM746" s="214"/>
      <c r="HFN746" s="214"/>
      <c r="HFO746" s="214"/>
      <c r="HFP746" s="214"/>
      <c r="HFQ746" s="214"/>
      <c r="HFR746" s="214"/>
      <c r="HFS746" s="214"/>
      <c r="HFT746" s="214"/>
      <c r="HFU746" s="214"/>
      <c r="HFV746" s="214"/>
      <c r="HFW746" s="214"/>
      <c r="HFX746" s="214"/>
      <c r="HFY746" s="214"/>
      <c r="HFZ746" s="214"/>
      <c r="HGA746" s="214"/>
      <c r="HGB746" s="214"/>
      <c r="HGC746" s="214"/>
      <c r="HGD746" s="214"/>
      <c r="HGE746" s="214"/>
      <c r="HGF746" s="214"/>
      <c r="HGG746" s="214"/>
      <c r="HGH746" s="214"/>
      <c r="HGI746" s="214"/>
      <c r="HGJ746" s="214"/>
      <c r="HGK746" s="214"/>
      <c r="HGL746" s="214"/>
      <c r="HGM746" s="214"/>
      <c r="HGN746" s="214"/>
      <c r="HGO746" s="214"/>
      <c r="HGP746" s="214"/>
      <c r="HGQ746" s="214"/>
      <c r="HGR746" s="214"/>
      <c r="HGS746" s="214"/>
      <c r="HGT746" s="214"/>
      <c r="HGU746" s="214"/>
      <c r="HGV746" s="214"/>
      <c r="HGW746" s="214"/>
      <c r="HGX746" s="214"/>
      <c r="HGY746" s="214"/>
      <c r="HGZ746" s="214"/>
      <c r="HHA746" s="214"/>
      <c r="HHB746" s="214"/>
      <c r="HHC746" s="214"/>
      <c r="HHD746" s="214"/>
      <c r="HHE746" s="214"/>
      <c r="HHF746" s="214"/>
      <c r="HHG746" s="214"/>
      <c r="HHH746" s="214"/>
      <c r="HHI746" s="214"/>
      <c r="HHJ746" s="214"/>
      <c r="HHK746" s="214"/>
      <c r="HHL746" s="214"/>
      <c r="HHM746" s="214"/>
      <c r="HHN746" s="214"/>
      <c r="HHO746" s="214"/>
      <c r="HHP746" s="214"/>
      <c r="HHQ746" s="214"/>
      <c r="HHR746" s="214"/>
      <c r="HHS746" s="214"/>
      <c r="HHT746" s="214"/>
      <c r="HHU746" s="214"/>
      <c r="HHV746" s="214"/>
      <c r="HHW746" s="214"/>
      <c r="HHX746" s="214"/>
      <c r="HHY746" s="214"/>
      <c r="HHZ746" s="214"/>
      <c r="HIA746" s="214"/>
      <c r="HIB746" s="214"/>
      <c r="HIC746" s="214"/>
      <c r="HID746" s="214"/>
      <c r="HIE746" s="214"/>
      <c r="HIF746" s="214"/>
      <c r="HIG746" s="214"/>
      <c r="HIH746" s="214"/>
      <c r="HII746" s="214"/>
      <c r="HIJ746" s="214"/>
      <c r="HIK746" s="214"/>
      <c r="HIL746" s="214"/>
      <c r="HIM746" s="214"/>
      <c r="HIN746" s="214"/>
      <c r="HIO746" s="214"/>
      <c r="HIP746" s="214"/>
      <c r="HIQ746" s="214"/>
      <c r="HIR746" s="214"/>
      <c r="HIS746" s="214"/>
      <c r="HIT746" s="214"/>
      <c r="HIU746" s="214"/>
      <c r="HIV746" s="214"/>
      <c r="HIW746" s="214"/>
      <c r="HIX746" s="214"/>
      <c r="HIY746" s="214"/>
      <c r="HIZ746" s="214"/>
      <c r="HJA746" s="214"/>
      <c r="HJB746" s="214"/>
      <c r="HJC746" s="214"/>
      <c r="HJD746" s="214"/>
      <c r="HJE746" s="214"/>
      <c r="HJF746" s="214"/>
      <c r="HJG746" s="214"/>
      <c r="HJH746" s="214"/>
      <c r="HJI746" s="214"/>
      <c r="HJJ746" s="214"/>
      <c r="HJK746" s="214"/>
      <c r="HJL746" s="214"/>
      <c r="HJM746" s="214"/>
      <c r="HJN746" s="214"/>
      <c r="HJO746" s="214"/>
      <c r="HJP746" s="214"/>
      <c r="HJQ746" s="214"/>
      <c r="HJR746" s="214"/>
      <c r="HJS746" s="214"/>
      <c r="HJT746" s="214"/>
      <c r="HJU746" s="214"/>
      <c r="HJV746" s="214"/>
      <c r="HJW746" s="214"/>
      <c r="HJX746" s="214"/>
      <c r="HJY746" s="214"/>
      <c r="HJZ746" s="214"/>
      <c r="HKA746" s="214"/>
      <c r="HKB746" s="214"/>
      <c r="HKC746" s="214"/>
      <c r="HKD746" s="214"/>
      <c r="HKE746" s="214"/>
      <c r="HKF746" s="214"/>
      <c r="HKG746" s="214"/>
      <c r="HKH746" s="214"/>
      <c r="HKI746" s="214"/>
      <c r="HKJ746" s="214"/>
      <c r="HKK746" s="214"/>
      <c r="HKL746" s="214"/>
      <c r="HKM746" s="214"/>
      <c r="HKN746" s="214"/>
      <c r="HKO746" s="214"/>
      <c r="HKP746" s="214"/>
      <c r="HKQ746" s="214"/>
      <c r="HKR746" s="214"/>
      <c r="HKS746" s="214"/>
      <c r="HKT746" s="214"/>
      <c r="HKU746" s="214"/>
      <c r="HKV746" s="214"/>
      <c r="HKW746" s="214"/>
      <c r="HKX746" s="214"/>
      <c r="HKY746" s="214"/>
      <c r="HKZ746" s="214"/>
      <c r="HLA746" s="214"/>
      <c r="HLB746" s="214"/>
      <c r="HLC746" s="214"/>
      <c r="HLD746" s="214"/>
      <c r="HLE746" s="214"/>
      <c r="HLF746" s="214"/>
      <c r="HLG746" s="214"/>
      <c r="HLH746" s="214"/>
      <c r="HLI746" s="214"/>
      <c r="HLJ746" s="214"/>
      <c r="HLK746" s="214"/>
      <c r="HLL746" s="214"/>
      <c r="HLM746" s="214"/>
      <c r="HLN746" s="214"/>
      <c r="HLO746" s="214"/>
      <c r="HLP746" s="214"/>
      <c r="HLQ746" s="214"/>
      <c r="HLR746" s="214"/>
      <c r="HLS746" s="214"/>
      <c r="HLT746" s="214"/>
      <c r="HLU746" s="214"/>
      <c r="HLV746" s="214"/>
      <c r="HLW746" s="214"/>
      <c r="HLX746" s="214"/>
      <c r="HLY746" s="214"/>
      <c r="HLZ746" s="214"/>
      <c r="HMA746" s="214"/>
      <c r="HMB746" s="214"/>
      <c r="HMC746" s="214"/>
      <c r="HMD746" s="214"/>
      <c r="HME746" s="214"/>
      <c r="HMF746" s="214"/>
      <c r="HMG746" s="214"/>
      <c r="HMH746" s="214"/>
      <c r="HMI746" s="214"/>
      <c r="HMJ746" s="214"/>
      <c r="HMK746" s="214"/>
      <c r="HML746" s="214"/>
      <c r="HMM746" s="214"/>
      <c r="HMN746" s="214"/>
      <c r="HMO746" s="214"/>
      <c r="HMP746" s="214"/>
      <c r="HMQ746" s="214"/>
      <c r="HMR746" s="214"/>
      <c r="HMS746" s="214"/>
      <c r="HMT746" s="214"/>
      <c r="HMU746" s="214"/>
      <c r="HMV746" s="214"/>
      <c r="HMW746" s="214"/>
      <c r="HMX746" s="214"/>
      <c r="HMY746" s="214"/>
      <c r="HMZ746" s="214"/>
      <c r="HNA746" s="214"/>
      <c r="HNB746" s="214"/>
      <c r="HNC746" s="214"/>
      <c r="HND746" s="214"/>
      <c r="HNE746" s="214"/>
      <c r="HNF746" s="214"/>
      <c r="HNG746" s="214"/>
      <c r="HNH746" s="214"/>
      <c r="HNI746" s="214"/>
      <c r="HNJ746" s="214"/>
      <c r="HNK746" s="214"/>
      <c r="HNL746" s="214"/>
      <c r="HNM746" s="214"/>
      <c r="HNN746" s="214"/>
      <c r="HNO746" s="214"/>
      <c r="HNP746" s="214"/>
      <c r="HNQ746" s="214"/>
      <c r="HNR746" s="214"/>
      <c r="HNS746" s="214"/>
      <c r="HNT746" s="214"/>
      <c r="HNU746" s="214"/>
      <c r="HNV746" s="214"/>
      <c r="HNW746" s="214"/>
      <c r="HNX746" s="214"/>
      <c r="HNY746" s="214"/>
      <c r="HNZ746" s="214"/>
      <c r="HOA746" s="214"/>
      <c r="HOB746" s="214"/>
      <c r="HOC746" s="214"/>
      <c r="HOD746" s="214"/>
      <c r="HOE746" s="214"/>
      <c r="HOF746" s="214"/>
      <c r="HOG746" s="214"/>
      <c r="HOH746" s="214"/>
      <c r="HOI746" s="214"/>
      <c r="HOJ746" s="214"/>
      <c r="HOK746" s="214"/>
      <c r="HOL746" s="214"/>
      <c r="HOM746" s="214"/>
      <c r="HON746" s="214"/>
      <c r="HOO746" s="214"/>
      <c r="HOP746" s="214"/>
      <c r="HOQ746" s="214"/>
      <c r="HOR746" s="214"/>
      <c r="HOS746" s="214"/>
      <c r="HOT746" s="214"/>
      <c r="HOU746" s="214"/>
      <c r="HOV746" s="214"/>
      <c r="HOW746" s="214"/>
      <c r="HOX746" s="214"/>
      <c r="HOY746" s="214"/>
      <c r="HOZ746" s="214"/>
      <c r="HPA746" s="214"/>
      <c r="HPB746" s="214"/>
      <c r="HPC746" s="214"/>
      <c r="HPD746" s="214"/>
      <c r="HPE746" s="214"/>
      <c r="HPF746" s="214"/>
      <c r="HPG746" s="214"/>
      <c r="HPH746" s="214"/>
      <c r="HPI746" s="214"/>
      <c r="HPJ746" s="214"/>
      <c r="HPK746" s="214"/>
      <c r="HPL746" s="214"/>
      <c r="HPM746" s="214"/>
      <c r="HPN746" s="214"/>
      <c r="HPO746" s="214"/>
      <c r="HPP746" s="214"/>
      <c r="HPQ746" s="214"/>
      <c r="HPR746" s="214"/>
      <c r="HPS746" s="214"/>
      <c r="HPT746" s="214"/>
      <c r="HPU746" s="214"/>
      <c r="HPV746" s="214"/>
      <c r="HPW746" s="214"/>
      <c r="HPX746" s="214"/>
      <c r="HPY746" s="214"/>
      <c r="HPZ746" s="214"/>
      <c r="HQA746" s="214"/>
      <c r="HQB746" s="214"/>
      <c r="HQC746" s="214"/>
      <c r="HQD746" s="214"/>
      <c r="HQE746" s="214"/>
      <c r="HQF746" s="214"/>
      <c r="HQG746" s="214"/>
      <c r="HQH746" s="214"/>
      <c r="HQI746" s="214"/>
      <c r="HQJ746" s="214"/>
      <c r="HQK746" s="214"/>
      <c r="HQL746" s="214"/>
      <c r="HQM746" s="214"/>
      <c r="HQN746" s="214"/>
      <c r="HQO746" s="214"/>
      <c r="HQP746" s="214"/>
      <c r="HQQ746" s="214"/>
      <c r="HQR746" s="214"/>
      <c r="HQS746" s="214"/>
      <c r="HQT746" s="214"/>
      <c r="HQU746" s="214"/>
      <c r="HQV746" s="214"/>
      <c r="HQW746" s="214"/>
      <c r="HQX746" s="214"/>
      <c r="HQY746" s="214"/>
      <c r="HQZ746" s="214"/>
      <c r="HRA746" s="214"/>
      <c r="HRB746" s="214"/>
      <c r="HRC746" s="214"/>
      <c r="HRD746" s="214"/>
      <c r="HRE746" s="214"/>
      <c r="HRF746" s="214"/>
      <c r="HRG746" s="214"/>
      <c r="HRH746" s="214"/>
      <c r="HRI746" s="214"/>
      <c r="HRJ746" s="214"/>
      <c r="HRK746" s="214"/>
      <c r="HRL746" s="214"/>
      <c r="HRM746" s="214"/>
      <c r="HRN746" s="214"/>
      <c r="HRO746" s="214"/>
      <c r="HRP746" s="214"/>
      <c r="HRQ746" s="214"/>
      <c r="HRR746" s="214"/>
      <c r="HRS746" s="214"/>
      <c r="HRT746" s="214"/>
      <c r="HRU746" s="214"/>
      <c r="HRV746" s="214"/>
      <c r="HRW746" s="214"/>
      <c r="HRX746" s="214"/>
      <c r="HRY746" s="214"/>
      <c r="HRZ746" s="214"/>
      <c r="HSA746" s="214"/>
      <c r="HSB746" s="214"/>
      <c r="HSC746" s="214"/>
      <c r="HSD746" s="214"/>
      <c r="HSE746" s="214"/>
      <c r="HSF746" s="214"/>
      <c r="HSG746" s="214"/>
      <c r="HSH746" s="214"/>
      <c r="HSI746" s="214"/>
      <c r="HSJ746" s="214"/>
      <c r="HSK746" s="214"/>
      <c r="HSL746" s="214"/>
      <c r="HSM746" s="214"/>
      <c r="HSN746" s="214"/>
      <c r="HSO746" s="214"/>
      <c r="HSP746" s="214"/>
      <c r="HSQ746" s="214"/>
      <c r="HSR746" s="214"/>
      <c r="HSS746" s="214"/>
      <c r="HST746" s="214"/>
      <c r="HSU746" s="214"/>
      <c r="HSV746" s="214"/>
      <c r="HSW746" s="214"/>
      <c r="HSX746" s="214"/>
      <c r="HSY746" s="214"/>
      <c r="HSZ746" s="214"/>
      <c r="HTA746" s="214"/>
      <c r="HTB746" s="214"/>
      <c r="HTC746" s="214"/>
      <c r="HTD746" s="214"/>
      <c r="HTE746" s="214"/>
      <c r="HTF746" s="214"/>
      <c r="HTG746" s="214"/>
      <c r="HTH746" s="214"/>
      <c r="HTI746" s="214"/>
      <c r="HTJ746" s="214"/>
      <c r="HTK746" s="214"/>
      <c r="HTL746" s="214"/>
      <c r="HTM746" s="214"/>
      <c r="HTN746" s="214"/>
      <c r="HTO746" s="214"/>
      <c r="HTP746" s="214"/>
      <c r="HTQ746" s="214"/>
      <c r="HTR746" s="214"/>
      <c r="HTS746" s="214"/>
      <c r="HTT746" s="214"/>
      <c r="HTU746" s="214"/>
      <c r="HTV746" s="214"/>
      <c r="HTW746" s="214"/>
      <c r="HTX746" s="214"/>
      <c r="HTY746" s="214"/>
      <c r="HTZ746" s="214"/>
      <c r="HUA746" s="214"/>
      <c r="HUB746" s="214"/>
      <c r="HUC746" s="214"/>
      <c r="HUD746" s="214"/>
      <c r="HUE746" s="214"/>
      <c r="HUF746" s="214"/>
      <c r="HUG746" s="214"/>
      <c r="HUH746" s="214"/>
      <c r="HUI746" s="214"/>
      <c r="HUJ746" s="214"/>
      <c r="HUK746" s="214"/>
      <c r="HUL746" s="214"/>
      <c r="HUM746" s="214"/>
      <c r="HUN746" s="214"/>
      <c r="HUO746" s="214"/>
      <c r="HUP746" s="214"/>
      <c r="HUQ746" s="214"/>
      <c r="HUR746" s="214"/>
      <c r="HUS746" s="214"/>
      <c r="HUT746" s="214"/>
      <c r="HUU746" s="214"/>
      <c r="HUV746" s="214"/>
      <c r="HUW746" s="214"/>
      <c r="HUX746" s="214"/>
      <c r="HUY746" s="214"/>
      <c r="HUZ746" s="214"/>
      <c r="HVA746" s="214"/>
      <c r="HVB746" s="214"/>
      <c r="HVC746" s="214"/>
      <c r="HVD746" s="214"/>
      <c r="HVE746" s="214"/>
      <c r="HVF746" s="214"/>
      <c r="HVG746" s="214"/>
      <c r="HVH746" s="214"/>
      <c r="HVI746" s="214"/>
      <c r="HVJ746" s="214"/>
      <c r="HVK746" s="214"/>
      <c r="HVL746" s="214"/>
      <c r="HVM746" s="214"/>
      <c r="HVN746" s="214"/>
      <c r="HVO746" s="214"/>
      <c r="HVP746" s="214"/>
      <c r="HVQ746" s="214"/>
      <c r="HVR746" s="214"/>
      <c r="HVS746" s="214"/>
      <c r="HVT746" s="214"/>
      <c r="HVU746" s="214"/>
      <c r="HVV746" s="214"/>
      <c r="HVW746" s="214"/>
      <c r="HVX746" s="214"/>
      <c r="HVY746" s="214"/>
      <c r="HVZ746" s="214"/>
      <c r="HWA746" s="214"/>
      <c r="HWB746" s="214"/>
      <c r="HWC746" s="214"/>
      <c r="HWD746" s="214"/>
      <c r="HWE746" s="214"/>
      <c r="HWF746" s="214"/>
      <c r="HWG746" s="214"/>
      <c r="HWH746" s="214"/>
      <c r="HWI746" s="214"/>
      <c r="HWJ746" s="214"/>
      <c r="HWK746" s="214"/>
      <c r="HWL746" s="214"/>
      <c r="HWM746" s="214"/>
      <c r="HWN746" s="214"/>
      <c r="HWO746" s="214"/>
      <c r="HWP746" s="214"/>
      <c r="HWQ746" s="214"/>
      <c r="HWR746" s="214"/>
      <c r="HWS746" s="214"/>
      <c r="HWT746" s="214"/>
      <c r="HWU746" s="214"/>
      <c r="HWV746" s="214"/>
      <c r="HWW746" s="214"/>
      <c r="HWX746" s="214"/>
      <c r="HWY746" s="214"/>
      <c r="HWZ746" s="214"/>
      <c r="HXA746" s="214"/>
      <c r="HXB746" s="214"/>
      <c r="HXC746" s="214"/>
      <c r="HXD746" s="214"/>
      <c r="HXE746" s="214"/>
      <c r="HXF746" s="214"/>
      <c r="HXG746" s="214"/>
      <c r="HXH746" s="214"/>
      <c r="HXI746" s="214"/>
      <c r="HXJ746" s="214"/>
      <c r="HXK746" s="214"/>
      <c r="HXL746" s="214"/>
      <c r="HXM746" s="214"/>
      <c r="HXN746" s="214"/>
      <c r="HXO746" s="214"/>
      <c r="HXP746" s="214"/>
      <c r="HXQ746" s="214"/>
      <c r="HXR746" s="214"/>
      <c r="HXS746" s="214"/>
      <c r="HXT746" s="214"/>
      <c r="HXU746" s="214"/>
      <c r="HXV746" s="214"/>
      <c r="HXW746" s="214"/>
      <c r="HXX746" s="214"/>
      <c r="HXY746" s="214"/>
      <c r="HXZ746" s="214"/>
      <c r="HYA746" s="214"/>
      <c r="HYB746" s="214"/>
      <c r="HYC746" s="214"/>
      <c r="HYD746" s="214"/>
      <c r="HYE746" s="214"/>
      <c r="HYF746" s="214"/>
      <c r="HYG746" s="214"/>
      <c r="HYH746" s="214"/>
      <c r="HYI746" s="214"/>
      <c r="HYJ746" s="214"/>
      <c r="HYK746" s="214"/>
      <c r="HYL746" s="214"/>
      <c r="HYM746" s="214"/>
      <c r="HYN746" s="214"/>
      <c r="HYO746" s="214"/>
      <c r="HYP746" s="214"/>
      <c r="HYQ746" s="214"/>
      <c r="HYR746" s="214"/>
      <c r="HYS746" s="214"/>
      <c r="HYT746" s="214"/>
      <c r="HYU746" s="214"/>
      <c r="HYV746" s="214"/>
      <c r="HYW746" s="214"/>
      <c r="HYX746" s="214"/>
      <c r="HYY746" s="214"/>
      <c r="HYZ746" s="214"/>
      <c r="HZA746" s="214"/>
      <c r="HZB746" s="214"/>
      <c r="HZC746" s="214"/>
      <c r="HZD746" s="214"/>
      <c r="HZE746" s="214"/>
      <c r="HZF746" s="214"/>
      <c r="HZG746" s="214"/>
      <c r="HZH746" s="214"/>
      <c r="HZI746" s="214"/>
      <c r="HZJ746" s="214"/>
      <c r="HZK746" s="214"/>
      <c r="HZL746" s="214"/>
      <c r="HZM746" s="214"/>
      <c r="HZN746" s="214"/>
      <c r="HZO746" s="214"/>
      <c r="HZP746" s="214"/>
      <c r="HZQ746" s="214"/>
      <c r="HZR746" s="214"/>
      <c r="HZS746" s="214"/>
      <c r="HZT746" s="214"/>
      <c r="HZU746" s="214"/>
      <c r="HZV746" s="214"/>
      <c r="HZW746" s="214"/>
      <c r="HZX746" s="214"/>
      <c r="HZY746" s="214"/>
      <c r="HZZ746" s="214"/>
      <c r="IAA746" s="214"/>
      <c r="IAB746" s="214"/>
      <c r="IAC746" s="214"/>
      <c r="IAD746" s="214"/>
      <c r="IAE746" s="214"/>
      <c r="IAF746" s="214"/>
      <c r="IAG746" s="214"/>
      <c r="IAH746" s="214"/>
      <c r="IAI746" s="214"/>
      <c r="IAJ746" s="214"/>
      <c r="IAK746" s="214"/>
      <c r="IAL746" s="214"/>
      <c r="IAM746" s="214"/>
      <c r="IAN746" s="214"/>
      <c r="IAO746" s="214"/>
      <c r="IAP746" s="214"/>
      <c r="IAQ746" s="214"/>
      <c r="IAR746" s="214"/>
      <c r="IAS746" s="214"/>
      <c r="IAT746" s="214"/>
      <c r="IAU746" s="214"/>
      <c r="IAV746" s="214"/>
      <c r="IAW746" s="214"/>
      <c r="IAX746" s="214"/>
      <c r="IAY746" s="214"/>
      <c r="IAZ746" s="214"/>
      <c r="IBA746" s="214"/>
      <c r="IBB746" s="214"/>
      <c r="IBC746" s="214"/>
      <c r="IBD746" s="214"/>
      <c r="IBE746" s="214"/>
      <c r="IBF746" s="214"/>
      <c r="IBG746" s="214"/>
      <c r="IBH746" s="214"/>
      <c r="IBI746" s="214"/>
      <c r="IBJ746" s="214"/>
      <c r="IBK746" s="214"/>
      <c r="IBL746" s="214"/>
      <c r="IBM746" s="214"/>
      <c r="IBN746" s="214"/>
      <c r="IBO746" s="214"/>
      <c r="IBP746" s="214"/>
      <c r="IBQ746" s="214"/>
      <c r="IBR746" s="214"/>
      <c r="IBS746" s="214"/>
      <c r="IBT746" s="214"/>
      <c r="IBU746" s="214"/>
      <c r="IBV746" s="214"/>
      <c r="IBW746" s="214"/>
      <c r="IBX746" s="214"/>
      <c r="IBY746" s="214"/>
      <c r="IBZ746" s="214"/>
      <c r="ICA746" s="214"/>
      <c r="ICB746" s="214"/>
      <c r="ICC746" s="214"/>
      <c r="ICD746" s="214"/>
      <c r="ICE746" s="214"/>
      <c r="ICF746" s="214"/>
      <c r="ICG746" s="214"/>
      <c r="ICH746" s="214"/>
      <c r="ICI746" s="214"/>
      <c r="ICJ746" s="214"/>
      <c r="ICK746" s="214"/>
      <c r="ICL746" s="214"/>
      <c r="ICM746" s="214"/>
      <c r="ICN746" s="214"/>
      <c r="ICO746" s="214"/>
      <c r="ICP746" s="214"/>
      <c r="ICQ746" s="214"/>
      <c r="ICR746" s="214"/>
      <c r="ICS746" s="214"/>
      <c r="ICT746" s="214"/>
      <c r="ICU746" s="214"/>
      <c r="ICV746" s="214"/>
      <c r="ICW746" s="214"/>
      <c r="ICX746" s="214"/>
      <c r="ICY746" s="214"/>
      <c r="ICZ746" s="214"/>
      <c r="IDA746" s="214"/>
      <c r="IDB746" s="214"/>
      <c r="IDC746" s="214"/>
      <c r="IDD746" s="214"/>
      <c r="IDE746" s="214"/>
      <c r="IDF746" s="214"/>
      <c r="IDG746" s="214"/>
      <c r="IDH746" s="214"/>
      <c r="IDI746" s="214"/>
      <c r="IDJ746" s="214"/>
      <c r="IDK746" s="214"/>
      <c r="IDL746" s="214"/>
      <c r="IDM746" s="214"/>
      <c r="IDN746" s="214"/>
      <c r="IDO746" s="214"/>
      <c r="IDP746" s="214"/>
      <c r="IDQ746" s="214"/>
      <c r="IDR746" s="214"/>
      <c r="IDS746" s="214"/>
      <c r="IDT746" s="214"/>
      <c r="IDU746" s="214"/>
      <c r="IDV746" s="214"/>
      <c r="IDW746" s="214"/>
      <c r="IDX746" s="214"/>
      <c r="IDY746" s="214"/>
      <c r="IDZ746" s="214"/>
      <c r="IEA746" s="214"/>
      <c r="IEB746" s="214"/>
      <c r="IEC746" s="214"/>
      <c r="IED746" s="214"/>
      <c r="IEE746" s="214"/>
      <c r="IEF746" s="214"/>
      <c r="IEG746" s="214"/>
      <c r="IEH746" s="214"/>
      <c r="IEI746" s="214"/>
      <c r="IEJ746" s="214"/>
      <c r="IEK746" s="214"/>
      <c r="IEL746" s="214"/>
      <c r="IEM746" s="214"/>
      <c r="IEN746" s="214"/>
      <c r="IEO746" s="214"/>
      <c r="IEP746" s="214"/>
      <c r="IEQ746" s="214"/>
      <c r="IER746" s="214"/>
      <c r="IES746" s="214"/>
      <c r="IET746" s="214"/>
      <c r="IEU746" s="214"/>
      <c r="IEV746" s="214"/>
      <c r="IEW746" s="214"/>
      <c r="IEX746" s="214"/>
      <c r="IEY746" s="214"/>
      <c r="IEZ746" s="214"/>
      <c r="IFA746" s="214"/>
      <c r="IFB746" s="214"/>
      <c r="IFC746" s="214"/>
      <c r="IFD746" s="214"/>
      <c r="IFE746" s="214"/>
      <c r="IFF746" s="214"/>
      <c r="IFG746" s="214"/>
      <c r="IFH746" s="214"/>
      <c r="IFI746" s="214"/>
      <c r="IFJ746" s="214"/>
      <c r="IFK746" s="214"/>
      <c r="IFL746" s="214"/>
      <c r="IFM746" s="214"/>
      <c r="IFN746" s="214"/>
      <c r="IFO746" s="214"/>
      <c r="IFP746" s="214"/>
      <c r="IFQ746" s="214"/>
      <c r="IFR746" s="214"/>
      <c r="IFS746" s="214"/>
      <c r="IFT746" s="214"/>
      <c r="IFU746" s="214"/>
      <c r="IFV746" s="214"/>
      <c r="IFW746" s="214"/>
      <c r="IFX746" s="214"/>
      <c r="IFY746" s="214"/>
      <c r="IFZ746" s="214"/>
      <c r="IGA746" s="214"/>
      <c r="IGB746" s="214"/>
      <c r="IGC746" s="214"/>
      <c r="IGD746" s="214"/>
      <c r="IGE746" s="214"/>
      <c r="IGF746" s="214"/>
      <c r="IGG746" s="214"/>
      <c r="IGH746" s="214"/>
      <c r="IGI746" s="214"/>
      <c r="IGJ746" s="214"/>
      <c r="IGK746" s="214"/>
      <c r="IGL746" s="214"/>
      <c r="IGM746" s="214"/>
      <c r="IGN746" s="214"/>
      <c r="IGO746" s="214"/>
      <c r="IGP746" s="214"/>
      <c r="IGQ746" s="214"/>
      <c r="IGR746" s="214"/>
      <c r="IGS746" s="214"/>
      <c r="IGT746" s="214"/>
      <c r="IGU746" s="214"/>
      <c r="IGV746" s="214"/>
      <c r="IGW746" s="214"/>
      <c r="IGX746" s="214"/>
      <c r="IGY746" s="214"/>
      <c r="IGZ746" s="214"/>
      <c r="IHA746" s="214"/>
      <c r="IHB746" s="214"/>
      <c r="IHC746" s="214"/>
      <c r="IHD746" s="214"/>
      <c r="IHE746" s="214"/>
      <c r="IHF746" s="214"/>
      <c r="IHG746" s="214"/>
      <c r="IHH746" s="214"/>
      <c r="IHI746" s="214"/>
      <c r="IHJ746" s="214"/>
      <c r="IHK746" s="214"/>
      <c r="IHL746" s="214"/>
      <c r="IHM746" s="214"/>
      <c r="IHN746" s="214"/>
      <c r="IHO746" s="214"/>
      <c r="IHP746" s="214"/>
      <c r="IHQ746" s="214"/>
      <c r="IHR746" s="214"/>
      <c r="IHS746" s="214"/>
      <c r="IHT746" s="214"/>
      <c r="IHU746" s="214"/>
      <c r="IHV746" s="214"/>
      <c r="IHW746" s="214"/>
      <c r="IHX746" s="214"/>
      <c r="IHY746" s="214"/>
      <c r="IHZ746" s="214"/>
      <c r="IIA746" s="214"/>
      <c r="IIB746" s="214"/>
      <c r="IIC746" s="214"/>
      <c r="IID746" s="214"/>
      <c r="IIE746" s="214"/>
      <c r="IIF746" s="214"/>
      <c r="IIG746" s="214"/>
      <c r="IIH746" s="214"/>
      <c r="III746" s="214"/>
      <c r="IIJ746" s="214"/>
      <c r="IIK746" s="214"/>
      <c r="IIL746" s="214"/>
      <c r="IIM746" s="214"/>
      <c r="IIN746" s="214"/>
      <c r="IIO746" s="214"/>
      <c r="IIP746" s="214"/>
      <c r="IIQ746" s="214"/>
      <c r="IIR746" s="214"/>
      <c r="IIS746" s="214"/>
      <c r="IIT746" s="214"/>
      <c r="IIU746" s="214"/>
      <c r="IIV746" s="214"/>
      <c r="IIW746" s="214"/>
      <c r="IIX746" s="214"/>
      <c r="IIY746" s="214"/>
      <c r="IIZ746" s="214"/>
      <c r="IJA746" s="214"/>
      <c r="IJB746" s="214"/>
      <c r="IJC746" s="214"/>
      <c r="IJD746" s="214"/>
      <c r="IJE746" s="214"/>
      <c r="IJF746" s="214"/>
      <c r="IJG746" s="214"/>
      <c r="IJH746" s="214"/>
      <c r="IJI746" s="214"/>
      <c r="IJJ746" s="214"/>
      <c r="IJK746" s="214"/>
      <c r="IJL746" s="214"/>
      <c r="IJM746" s="214"/>
      <c r="IJN746" s="214"/>
      <c r="IJO746" s="214"/>
      <c r="IJP746" s="214"/>
      <c r="IJQ746" s="214"/>
      <c r="IJR746" s="214"/>
      <c r="IJS746" s="214"/>
      <c r="IJT746" s="214"/>
      <c r="IJU746" s="214"/>
      <c r="IJV746" s="214"/>
      <c r="IJW746" s="214"/>
      <c r="IJX746" s="214"/>
      <c r="IJY746" s="214"/>
      <c r="IJZ746" s="214"/>
      <c r="IKA746" s="214"/>
      <c r="IKB746" s="214"/>
      <c r="IKC746" s="214"/>
      <c r="IKD746" s="214"/>
      <c r="IKE746" s="214"/>
      <c r="IKF746" s="214"/>
      <c r="IKG746" s="214"/>
      <c r="IKH746" s="214"/>
      <c r="IKI746" s="214"/>
      <c r="IKJ746" s="214"/>
      <c r="IKK746" s="214"/>
      <c r="IKL746" s="214"/>
      <c r="IKM746" s="214"/>
      <c r="IKN746" s="214"/>
      <c r="IKO746" s="214"/>
      <c r="IKP746" s="214"/>
      <c r="IKQ746" s="214"/>
      <c r="IKR746" s="214"/>
      <c r="IKS746" s="214"/>
      <c r="IKT746" s="214"/>
      <c r="IKU746" s="214"/>
      <c r="IKV746" s="214"/>
      <c r="IKW746" s="214"/>
      <c r="IKX746" s="214"/>
      <c r="IKY746" s="214"/>
      <c r="IKZ746" s="214"/>
      <c r="ILA746" s="214"/>
      <c r="ILB746" s="214"/>
      <c r="ILC746" s="214"/>
      <c r="ILD746" s="214"/>
      <c r="ILE746" s="214"/>
      <c r="ILF746" s="214"/>
      <c r="ILG746" s="214"/>
      <c r="ILH746" s="214"/>
      <c r="ILI746" s="214"/>
      <c r="ILJ746" s="214"/>
      <c r="ILK746" s="214"/>
      <c r="ILL746" s="214"/>
      <c r="ILM746" s="214"/>
      <c r="ILN746" s="214"/>
      <c r="ILO746" s="214"/>
      <c r="ILP746" s="214"/>
      <c r="ILQ746" s="214"/>
      <c r="ILR746" s="214"/>
      <c r="ILS746" s="214"/>
      <c r="ILT746" s="214"/>
      <c r="ILU746" s="214"/>
      <c r="ILV746" s="214"/>
      <c r="ILW746" s="214"/>
      <c r="ILX746" s="214"/>
      <c r="ILY746" s="214"/>
      <c r="ILZ746" s="214"/>
      <c r="IMA746" s="214"/>
      <c r="IMB746" s="214"/>
      <c r="IMC746" s="214"/>
      <c r="IMD746" s="214"/>
      <c r="IME746" s="214"/>
      <c r="IMF746" s="214"/>
      <c r="IMG746" s="214"/>
      <c r="IMH746" s="214"/>
      <c r="IMI746" s="214"/>
      <c r="IMJ746" s="214"/>
      <c r="IMK746" s="214"/>
      <c r="IML746" s="214"/>
      <c r="IMM746" s="214"/>
      <c r="IMN746" s="214"/>
      <c r="IMO746" s="214"/>
      <c r="IMP746" s="214"/>
      <c r="IMQ746" s="214"/>
      <c r="IMR746" s="214"/>
      <c r="IMS746" s="214"/>
      <c r="IMT746" s="214"/>
      <c r="IMU746" s="214"/>
      <c r="IMV746" s="214"/>
      <c r="IMW746" s="214"/>
      <c r="IMX746" s="214"/>
      <c r="IMY746" s="214"/>
      <c r="IMZ746" s="214"/>
      <c r="INA746" s="214"/>
      <c r="INB746" s="214"/>
      <c r="INC746" s="214"/>
      <c r="IND746" s="214"/>
      <c r="INE746" s="214"/>
      <c r="INF746" s="214"/>
      <c r="ING746" s="214"/>
      <c r="INH746" s="214"/>
      <c r="INI746" s="214"/>
      <c r="INJ746" s="214"/>
      <c r="INK746" s="214"/>
      <c r="INL746" s="214"/>
      <c r="INM746" s="214"/>
      <c r="INN746" s="214"/>
      <c r="INO746" s="214"/>
      <c r="INP746" s="214"/>
      <c r="INQ746" s="214"/>
      <c r="INR746" s="214"/>
      <c r="INS746" s="214"/>
      <c r="INT746" s="214"/>
      <c r="INU746" s="214"/>
      <c r="INV746" s="214"/>
      <c r="INW746" s="214"/>
      <c r="INX746" s="214"/>
      <c r="INY746" s="214"/>
      <c r="INZ746" s="214"/>
      <c r="IOA746" s="214"/>
      <c r="IOB746" s="214"/>
      <c r="IOC746" s="214"/>
      <c r="IOD746" s="214"/>
      <c r="IOE746" s="214"/>
      <c r="IOF746" s="214"/>
      <c r="IOG746" s="214"/>
      <c r="IOH746" s="214"/>
      <c r="IOI746" s="214"/>
      <c r="IOJ746" s="214"/>
      <c r="IOK746" s="214"/>
      <c r="IOL746" s="214"/>
      <c r="IOM746" s="214"/>
      <c r="ION746" s="214"/>
      <c r="IOO746" s="214"/>
      <c r="IOP746" s="214"/>
      <c r="IOQ746" s="214"/>
      <c r="IOR746" s="214"/>
      <c r="IOS746" s="214"/>
      <c r="IOT746" s="214"/>
      <c r="IOU746" s="214"/>
      <c r="IOV746" s="214"/>
      <c r="IOW746" s="214"/>
      <c r="IOX746" s="214"/>
      <c r="IOY746" s="214"/>
      <c r="IOZ746" s="214"/>
      <c r="IPA746" s="214"/>
      <c r="IPB746" s="214"/>
      <c r="IPC746" s="214"/>
      <c r="IPD746" s="214"/>
      <c r="IPE746" s="214"/>
      <c r="IPF746" s="214"/>
      <c r="IPG746" s="214"/>
      <c r="IPH746" s="214"/>
      <c r="IPI746" s="214"/>
      <c r="IPJ746" s="214"/>
      <c r="IPK746" s="214"/>
      <c r="IPL746" s="214"/>
      <c r="IPM746" s="214"/>
      <c r="IPN746" s="214"/>
      <c r="IPO746" s="214"/>
      <c r="IPP746" s="214"/>
      <c r="IPQ746" s="214"/>
      <c r="IPR746" s="214"/>
      <c r="IPS746" s="214"/>
      <c r="IPT746" s="214"/>
      <c r="IPU746" s="214"/>
      <c r="IPV746" s="214"/>
      <c r="IPW746" s="214"/>
      <c r="IPX746" s="214"/>
      <c r="IPY746" s="214"/>
      <c r="IPZ746" s="214"/>
      <c r="IQA746" s="214"/>
      <c r="IQB746" s="214"/>
      <c r="IQC746" s="214"/>
      <c r="IQD746" s="214"/>
      <c r="IQE746" s="214"/>
      <c r="IQF746" s="214"/>
      <c r="IQG746" s="214"/>
      <c r="IQH746" s="214"/>
      <c r="IQI746" s="214"/>
      <c r="IQJ746" s="214"/>
      <c r="IQK746" s="214"/>
      <c r="IQL746" s="214"/>
      <c r="IQM746" s="214"/>
      <c r="IQN746" s="214"/>
      <c r="IQO746" s="214"/>
      <c r="IQP746" s="214"/>
      <c r="IQQ746" s="214"/>
      <c r="IQR746" s="214"/>
      <c r="IQS746" s="214"/>
      <c r="IQT746" s="214"/>
      <c r="IQU746" s="214"/>
      <c r="IQV746" s="214"/>
      <c r="IQW746" s="214"/>
      <c r="IQX746" s="214"/>
      <c r="IQY746" s="214"/>
      <c r="IQZ746" s="214"/>
      <c r="IRA746" s="214"/>
      <c r="IRB746" s="214"/>
      <c r="IRC746" s="214"/>
      <c r="IRD746" s="214"/>
      <c r="IRE746" s="214"/>
      <c r="IRF746" s="214"/>
      <c r="IRG746" s="214"/>
      <c r="IRH746" s="214"/>
      <c r="IRI746" s="214"/>
      <c r="IRJ746" s="214"/>
      <c r="IRK746" s="214"/>
      <c r="IRL746" s="214"/>
      <c r="IRM746" s="214"/>
      <c r="IRN746" s="214"/>
      <c r="IRO746" s="214"/>
      <c r="IRP746" s="214"/>
      <c r="IRQ746" s="214"/>
      <c r="IRR746" s="214"/>
      <c r="IRS746" s="214"/>
      <c r="IRT746" s="214"/>
      <c r="IRU746" s="214"/>
      <c r="IRV746" s="214"/>
      <c r="IRW746" s="214"/>
      <c r="IRX746" s="214"/>
      <c r="IRY746" s="214"/>
      <c r="IRZ746" s="214"/>
      <c r="ISA746" s="214"/>
      <c r="ISB746" s="214"/>
      <c r="ISC746" s="214"/>
      <c r="ISD746" s="214"/>
      <c r="ISE746" s="214"/>
      <c r="ISF746" s="214"/>
      <c r="ISG746" s="214"/>
      <c r="ISH746" s="214"/>
      <c r="ISI746" s="214"/>
      <c r="ISJ746" s="214"/>
      <c r="ISK746" s="214"/>
      <c r="ISL746" s="214"/>
      <c r="ISM746" s="214"/>
      <c r="ISN746" s="214"/>
      <c r="ISO746" s="214"/>
      <c r="ISP746" s="214"/>
      <c r="ISQ746" s="214"/>
      <c r="ISR746" s="214"/>
      <c r="ISS746" s="214"/>
      <c r="IST746" s="214"/>
      <c r="ISU746" s="214"/>
      <c r="ISV746" s="214"/>
      <c r="ISW746" s="214"/>
      <c r="ISX746" s="214"/>
      <c r="ISY746" s="214"/>
      <c r="ISZ746" s="214"/>
      <c r="ITA746" s="214"/>
      <c r="ITB746" s="214"/>
      <c r="ITC746" s="214"/>
      <c r="ITD746" s="214"/>
      <c r="ITE746" s="214"/>
      <c r="ITF746" s="214"/>
      <c r="ITG746" s="214"/>
      <c r="ITH746" s="214"/>
      <c r="ITI746" s="214"/>
      <c r="ITJ746" s="214"/>
      <c r="ITK746" s="214"/>
      <c r="ITL746" s="214"/>
      <c r="ITM746" s="214"/>
      <c r="ITN746" s="214"/>
      <c r="ITO746" s="214"/>
      <c r="ITP746" s="214"/>
      <c r="ITQ746" s="214"/>
      <c r="ITR746" s="214"/>
      <c r="ITS746" s="214"/>
      <c r="ITT746" s="214"/>
      <c r="ITU746" s="214"/>
      <c r="ITV746" s="214"/>
      <c r="ITW746" s="214"/>
      <c r="ITX746" s="214"/>
      <c r="ITY746" s="214"/>
      <c r="ITZ746" s="214"/>
      <c r="IUA746" s="214"/>
      <c r="IUB746" s="214"/>
      <c r="IUC746" s="214"/>
      <c r="IUD746" s="214"/>
      <c r="IUE746" s="214"/>
      <c r="IUF746" s="214"/>
      <c r="IUG746" s="214"/>
      <c r="IUH746" s="214"/>
      <c r="IUI746" s="214"/>
      <c r="IUJ746" s="214"/>
      <c r="IUK746" s="214"/>
      <c r="IUL746" s="214"/>
      <c r="IUM746" s="214"/>
      <c r="IUN746" s="214"/>
      <c r="IUO746" s="214"/>
      <c r="IUP746" s="214"/>
      <c r="IUQ746" s="214"/>
      <c r="IUR746" s="214"/>
      <c r="IUS746" s="214"/>
      <c r="IUT746" s="214"/>
      <c r="IUU746" s="214"/>
      <c r="IUV746" s="214"/>
      <c r="IUW746" s="214"/>
      <c r="IUX746" s="214"/>
      <c r="IUY746" s="214"/>
      <c r="IUZ746" s="214"/>
      <c r="IVA746" s="214"/>
      <c r="IVB746" s="214"/>
      <c r="IVC746" s="214"/>
      <c r="IVD746" s="214"/>
      <c r="IVE746" s="214"/>
      <c r="IVF746" s="214"/>
      <c r="IVG746" s="214"/>
      <c r="IVH746" s="214"/>
      <c r="IVI746" s="214"/>
      <c r="IVJ746" s="214"/>
      <c r="IVK746" s="214"/>
      <c r="IVL746" s="214"/>
      <c r="IVM746" s="214"/>
      <c r="IVN746" s="214"/>
      <c r="IVO746" s="214"/>
      <c r="IVP746" s="214"/>
      <c r="IVQ746" s="214"/>
      <c r="IVR746" s="214"/>
      <c r="IVS746" s="214"/>
      <c r="IVT746" s="214"/>
      <c r="IVU746" s="214"/>
      <c r="IVV746" s="214"/>
      <c r="IVW746" s="214"/>
      <c r="IVX746" s="214"/>
      <c r="IVY746" s="214"/>
      <c r="IVZ746" s="214"/>
      <c r="IWA746" s="214"/>
      <c r="IWB746" s="214"/>
      <c r="IWC746" s="214"/>
      <c r="IWD746" s="214"/>
      <c r="IWE746" s="214"/>
      <c r="IWF746" s="214"/>
      <c r="IWG746" s="214"/>
      <c r="IWH746" s="214"/>
      <c r="IWI746" s="214"/>
      <c r="IWJ746" s="214"/>
      <c r="IWK746" s="214"/>
      <c r="IWL746" s="214"/>
      <c r="IWM746" s="214"/>
      <c r="IWN746" s="214"/>
      <c r="IWO746" s="214"/>
      <c r="IWP746" s="214"/>
      <c r="IWQ746" s="214"/>
      <c r="IWR746" s="214"/>
      <c r="IWS746" s="214"/>
      <c r="IWT746" s="214"/>
      <c r="IWU746" s="214"/>
      <c r="IWV746" s="214"/>
      <c r="IWW746" s="214"/>
      <c r="IWX746" s="214"/>
      <c r="IWY746" s="214"/>
      <c r="IWZ746" s="214"/>
      <c r="IXA746" s="214"/>
      <c r="IXB746" s="214"/>
      <c r="IXC746" s="214"/>
      <c r="IXD746" s="214"/>
      <c r="IXE746" s="214"/>
      <c r="IXF746" s="214"/>
      <c r="IXG746" s="214"/>
      <c r="IXH746" s="214"/>
      <c r="IXI746" s="214"/>
      <c r="IXJ746" s="214"/>
      <c r="IXK746" s="214"/>
      <c r="IXL746" s="214"/>
      <c r="IXM746" s="214"/>
      <c r="IXN746" s="214"/>
      <c r="IXO746" s="214"/>
      <c r="IXP746" s="214"/>
      <c r="IXQ746" s="214"/>
      <c r="IXR746" s="214"/>
      <c r="IXS746" s="214"/>
      <c r="IXT746" s="214"/>
      <c r="IXU746" s="214"/>
      <c r="IXV746" s="214"/>
      <c r="IXW746" s="214"/>
      <c r="IXX746" s="214"/>
      <c r="IXY746" s="214"/>
      <c r="IXZ746" s="214"/>
      <c r="IYA746" s="214"/>
      <c r="IYB746" s="214"/>
      <c r="IYC746" s="214"/>
      <c r="IYD746" s="214"/>
      <c r="IYE746" s="214"/>
      <c r="IYF746" s="214"/>
      <c r="IYG746" s="214"/>
      <c r="IYH746" s="214"/>
      <c r="IYI746" s="214"/>
      <c r="IYJ746" s="214"/>
      <c r="IYK746" s="214"/>
      <c r="IYL746" s="214"/>
      <c r="IYM746" s="214"/>
      <c r="IYN746" s="214"/>
      <c r="IYO746" s="214"/>
      <c r="IYP746" s="214"/>
      <c r="IYQ746" s="214"/>
      <c r="IYR746" s="214"/>
      <c r="IYS746" s="214"/>
      <c r="IYT746" s="214"/>
      <c r="IYU746" s="214"/>
      <c r="IYV746" s="214"/>
      <c r="IYW746" s="214"/>
      <c r="IYX746" s="214"/>
      <c r="IYY746" s="214"/>
      <c r="IYZ746" s="214"/>
      <c r="IZA746" s="214"/>
      <c r="IZB746" s="214"/>
      <c r="IZC746" s="214"/>
      <c r="IZD746" s="214"/>
      <c r="IZE746" s="214"/>
      <c r="IZF746" s="214"/>
      <c r="IZG746" s="214"/>
      <c r="IZH746" s="214"/>
      <c r="IZI746" s="214"/>
      <c r="IZJ746" s="214"/>
      <c r="IZK746" s="214"/>
      <c r="IZL746" s="214"/>
      <c r="IZM746" s="214"/>
      <c r="IZN746" s="214"/>
      <c r="IZO746" s="214"/>
      <c r="IZP746" s="214"/>
      <c r="IZQ746" s="214"/>
      <c r="IZR746" s="214"/>
      <c r="IZS746" s="214"/>
      <c r="IZT746" s="214"/>
      <c r="IZU746" s="214"/>
      <c r="IZV746" s="214"/>
      <c r="IZW746" s="214"/>
      <c r="IZX746" s="214"/>
      <c r="IZY746" s="214"/>
      <c r="IZZ746" s="214"/>
      <c r="JAA746" s="214"/>
      <c r="JAB746" s="214"/>
      <c r="JAC746" s="214"/>
      <c r="JAD746" s="214"/>
      <c r="JAE746" s="214"/>
      <c r="JAF746" s="214"/>
      <c r="JAG746" s="214"/>
      <c r="JAH746" s="214"/>
      <c r="JAI746" s="214"/>
      <c r="JAJ746" s="214"/>
      <c r="JAK746" s="214"/>
      <c r="JAL746" s="214"/>
      <c r="JAM746" s="214"/>
      <c r="JAN746" s="214"/>
      <c r="JAO746" s="214"/>
      <c r="JAP746" s="214"/>
      <c r="JAQ746" s="214"/>
      <c r="JAR746" s="214"/>
      <c r="JAS746" s="214"/>
      <c r="JAT746" s="214"/>
      <c r="JAU746" s="214"/>
      <c r="JAV746" s="214"/>
      <c r="JAW746" s="214"/>
      <c r="JAX746" s="214"/>
      <c r="JAY746" s="214"/>
      <c r="JAZ746" s="214"/>
      <c r="JBA746" s="214"/>
      <c r="JBB746" s="214"/>
      <c r="JBC746" s="214"/>
      <c r="JBD746" s="214"/>
      <c r="JBE746" s="214"/>
      <c r="JBF746" s="214"/>
      <c r="JBG746" s="214"/>
      <c r="JBH746" s="214"/>
      <c r="JBI746" s="214"/>
      <c r="JBJ746" s="214"/>
      <c r="JBK746" s="214"/>
      <c r="JBL746" s="214"/>
      <c r="JBM746" s="214"/>
      <c r="JBN746" s="214"/>
      <c r="JBO746" s="214"/>
      <c r="JBP746" s="214"/>
      <c r="JBQ746" s="214"/>
      <c r="JBR746" s="214"/>
      <c r="JBS746" s="214"/>
      <c r="JBT746" s="214"/>
      <c r="JBU746" s="214"/>
      <c r="JBV746" s="214"/>
      <c r="JBW746" s="214"/>
      <c r="JBX746" s="214"/>
      <c r="JBY746" s="214"/>
      <c r="JBZ746" s="214"/>
      <c r="JCA746" s="214"/>
      <c r="JCB746" s="214"/>
      <c r="JCC746" s="214"/>
      <c r="JCD746" s="214"/>
      <c r="JCE746" s="214"/>
      <c r="JCF746" s="214"/>
      <c r="JCG746" s="214"/>
      <c r="JCH746" s="214"/>
      <c r="JCI746" s="214"/>
      <c r="JCJ746" s="214"/>
      <c r="JCK746" s="214"/>
      <c r="JCL746" s="214"/>
      <c r="JCM746" s="214"/>
      <c r="JCN746" s="214"/>
      <c r="JCO746" s="214"/>
      <c r="JCP746" s="214"/>
      <c r="JCQ746" s="214"/>
      <c r="JCR746" s="214"/>
      <c r="JCS746" s="214"/>
      <c r="JCT746" s="214"/>
      <c r="JCU746" s="214"/>
      <c r="JCV746" s="214"/>
      <c r="JCW746" s="214"/>
      <c r="JCX746" s="214"/>
      <c r="JCY746" s="214"/>
      <c r="JCZ746" s="214"/>
      <c r="JDA746" s="214"/>
      <c r="JDB746" s="214"/>
      <c r="JDC746" s="214"/>
      <c r="JDD746" s="214"/>
      <c r="JDE746" s="214"/>
      <c r="JDF746" s="214"/>
      <c r="JDG746" s="214"/>
      <c r="JDH746" s="214"/>
      <c r="JDI746" s="214"/>
      <c r="JDJ746" s="214"/>
      <c r="JDK746" s="214"/>
      <c r="JDL746" s="214"/>
      <c r="JDM746" s="214"/>
      <c r="JDN746" s="214"/>
      <c r="JDO746" s="214"/>
      <c r="JDP746" s="214"/>
      <c r="JDQ746" s="214"/>
      <c r="JDR746" s="214"/>
      <c r="JDS746" s="214"/>
      <c r="JDT746" s="214"/>
      <c r="JDU746" s="214"/>
      <c r="JDV746" s="214"/>
      <c r="JDW746" s="214"/>
      <c r="JDX746" s="214"/>
      <c r="JDY746" s="214"/>
      <c r="JDZ746" s="214"/>
      <c r="JEA746" s="214"/>
      <c r="JEB746" s="214"/>
      <c r="JEC746" s="214"/>
      <c r="JED746" s="214"/>
      <c r="JEE746" s="214"/>
      <c r="JEF746" s="214"/>
      <c r="JEG746" s="214"/>
      <c r="JEH746" s="214"/>
      <c r="JEI746" s="214"/>
      <c r="JEJ746" s="214"/>
      <c r="JEK746" s="214"/>
      <c r="JEL746" s="214"/>
      <c r="JEM746" s="214"/>
      <c r="JEN746" s="214"/>
      <c r="JEO746" s="214"/>
      <c r="JEP746" s="214"/>
      <c r="JEQ746" s="214"/>
      <c r="JER746" s="214"/>
      <c r="JES746" s="214"/>
      <c r="JET746" s="214"/>
      <c r="JEU746" s="214"/>
      <c r="JEV746" s="214"/>
      <c r="JEW746" s="214"/>
      <c r="JEX746" s="214"/>
      <c r="JEY746" s="214"/>
      <c r="JEZ746" s="214"/>
      <c r="JFA746" s="214"/>
      <c r="JFB746" s="214"/>
      <c r="JFC746" s="214"/>
      <c r="JFD746" s="214"/>
      <c r="JFE746" s="214"/>
      <c r="JFF746" s="214"/>
      <c r="JFG746" s="214"/>
      <c r="JFH746" s="214"/>
      <c r="JFI746" s="214"/>
      <c r="JFJ746" s="214"/>
      <c r="JFK746" s="214"/>
      <c r="JFL746" s="214"/>
      <c r="JFM746" s="214"/>
      <c r="JFN746" s="214"/>
      <c r="JFO746" s="214"/>
      <c r="JFP746" s="214"/>
      <c r="JFQ746" s="214"/>
      <c r="JFR746" s="214"/>
      <c r="JFS746" s="214"/>
      <c r="JFT746" s="214"/>
      <c r="JFU746" s="214"/>
      <c r="JFV746" s="214"/>
      <c r="JFW746" s="214"/>
      <c r="JFX746" s="214"/>
      <c r="JFY746" s="214"/>
      <c r="JFZ746" s="214"/>
      <c r="JGA746" s="214"/>
      <c r="JGB746" s="214"/>
      <c r="JGC746" s="214"/>
      <c r="JGD746" s="214"/>
      <c r="JGE746" s="214"/>
      <c r="JGF746" s="214"/>
      <c r="JGG746" s="214"/>
      <c r="JGH746" s="214"/>
      <c r="JGI746" s="214"/>
      <c r="JGJ746" s="214"/>
      <c r="JGK746" s="214"/>
      <c r="JGL746" s="214"/>
      <c r="JGM746" s="214"/>
      <c r="JGN746" s="214"/>
      <c r="JGO746" s="214"/>
      <c r="JGP746" s="214"/>
      <c r="JGQ746" s="214"/>
      <c r="JGR746" s="214"/>
      <c r="JGS746" s="214"/>
      <c r="JGT746" s="214"/>
      <c r="JGU746" s="214"/>
      <c r="JGV746" s="214"/>
      <c r="JGW746" s="214"/>
      <c r="JGX746" s="214"/>
      <c r="JGY746" s="214"/>
      <c r="JGZ746" s="214"/>
      <c r="JHA746" s="214"/>
      <c r="JHB746" s="214"/>
      <c r="JHC746" s="214"/>
      <c r="JHD746" s="214"/>
      <c r="JHE746" s="214"/>
      <c r="JHF746" s="214"/>
      <c r="JHG746" s="214"/>
      <c r="JHH746" s="214"/>
      <c r="JHI746" s="214"/>
      <c r="JHJ746" s="214"/>
      <c r="JHK746" s="214"/>
      <c r="JHL746" s="214"/>
      <c r="JHM746" s="214"/>
      <c r="JHN746" s="214"/>
      <c r="JHO746" s="214"/>
      <c r="JHP746" s="214"/>
      <c r="JHQ746" s="214"/>
      <c r="JHR746" s="214"/>
      <c r="JHS746" s="214"/>
      <c r="JHT746" s="214"/>
      <c r="JHU746" s="214"/>
      <c r="JHV746" s="214"/>
      <c r="JHW746" s="214"/>
      <c r="JHX746" s="214"/>
      <c r="JHY746" s="214"/>
      <c r="JHZ746" s="214"/>
      <c r="JIA746" s="214"/>
      <c r="JIB746" s="214"/>
      <c r="JIC746" s="214"/>
      <c r="JID746" s="214"/>
      <c r="JIE746" s="214"/>
      <c r="JIF746" s="214"/>
      <c r="JIG746" s="214"/>
      <c r="JIH746" s="214"/>
      <c r="JII746" s="214"/>
      <c r="JIJ746" s="214"/>
      <c r="JIK746" s="214"/>
      <c r="JIL746" s="214"/>
      <c r="JIM746" s="214"/>
      <c r="JIN746" s="214"/>
      <c r="JIO746" s="214"/>
      <c r="JIP746" s="214"/>
      <c r="JIQ746" s="214"/>
      <c r="JIR746" s="214"/>
      <c r="JIS746" s="214"/>
      <c r="JIT746" s="214"/>
      <c r="JIU746" s="214"/>
      <c r="JIV746" s="214"/>
      <c r="JIW746" s="214"/>
      <c r="JIX746" s="214"/>
      <c r="JIY746" s="214"/>
      <c r="JIZ746" s="214"/>
      <c r="JJA746" s="214"/>
      <c r="JJB746" s="214"/>
      <c r="JJC746" s="214"/>
      <c r="JJD746" s="214"/>
      <c r="JJE746" s="214"/>
      <c r="JJF746" s="214"/>
      <c r="JJG746" s="214"/>
      <c r="JJH746" s="214"/>
      <c r="JJI746" s="214"/>
      <c r="JJJ746" s="214"/>
      <c r="JJK746" s="214"/>
      <c r="JJL746" s="214"/>
      <c r="JJM746" s="214"/>
      <c r="JJN746" s="214"/>
      <c r="JJO746" s="214"/>
      <c r="JJP746" s="214"/>
      <c r="JJQ746" s="214"/>
      <c r="JJR746" s="214"/>
      <c r="JJS746" s="214"/>
      <c r="JJT746" s="214"/>
      <c r="JJU746" s="214"/>
      <c r="JJV746" s="214"/>
      <c r="JJW746" s="214"/>
      <c r="JJX746" s="214"/>
      <c r="JJY746" s="214"/>
      <c r="JJZ746" s="214"/>
      <c r="JKA746" s="214"/>
      <c r="JKB746" s="214"/>
      <c r="JKC746" s="214"/>
      <c r="JKD746" s="214"/>
      <c r="JKE746" s="214"/>
      <c r="JKF746" s="214"/>
      <c r="JKG746" s="214"/>
      <c r="JKH746" s="214"/>
      <c r="JKI746" s="214"/>
      <c r="JKJ746" s="214"/>
      <c r="JKK746" s="214"/>
      <c r="JKL746" s="214"/>
      <c r="JKM746" s="214"/>
      <c r="JKN746" s="214"/>
      <c r="JKO746" s="214"/>
      <c r="JKP746" s="214"/>
      <c r="JKQ746" s="214"/>
      <c r="JKR746" s="214"/>
      <c r="JKS746" s="214"/>
      <c r="JKT746" s="214"/>
      <c r="JKU746" s="214"/>
      <c r="JKV746" s="214"/>
      <c r="JKW746" s="214"/>
      <c r="JKX746" s="214"/>
      <c r="JKY746" s="214"/>
      <c r="JKZ746" s="214"/>
      <c r="JLA746" s="214"/>
      <c r="JLB746" s="214"/>
      <c r="JLC746" s="214"/>
      <c r="JLD746" s="214"/>
      <c r="JLE746" s="214"/>
      <c r="JLF746" s="214"/>
      <c r="JLG746" s="214"/>
      <c r="JLH746" s="214"/>
      <c r="JLI746" s="214"/>
      <c r="JLJ746" s="214"/>
      <c r="JLK746" s="214"/>
      <c r="JLL746" s="214"/>
      <c r="JLM746" s="214"/>
      <c r="JLN746" s="214"/>
      <c r="JLO746" s="214"/>
      <c r="JLP746" s="214"/>
      <c r="JLQ746" s="214"/>
      <c r="JLR746" s="214"/>
      <c r="JLS746" s="214"/>
      <c r="JLT746" s="214"/>
      <c r="JLU746" s="214"/>
      <c r="JLV746" s="214"/>
      <c r="JLW746" s="214"/>
      <c r="JLX746" s="214"/>
      <c r="JLY746" s="214"/>
      <c r="JLZ746" s="214"/>
      <c r="JMA746" s="214"/>
      <c r="JMB746" s="214"/>
      <c r="JMC746" s="214"/>
      <c r="JMD746" s="214"/>
      <c r="JME746" s="214"/>
      <c r="JMF746" s="214"/>
      <c r="JMG746" s="214"/>
      <c r="JMH746" s="214"/>
      <c r="JMI746" s="214"/>
      <c r="JMJ746" s="214"/>
      <c r="JMK746" s="214"/>
      <c r="JML746" s="214"/>
      <c r="JMM746" s="214"/>
      <c r="JMN746" s="214"/>
      <c r="JMO746" s="214"/>
      <c r="JMP746" s="214"/>
      <c r="JMQ746" s="214"/>
      <c r="JMR746" s="214"/>
      <c r="JMS746" s="214"/>
      <c r="JMT746" s="214"/>
      <c r="JMU746" s="214"/>
      <c r="JMV746" s="214"/>
      <c r="JMW746" s="214"/>
      <c r="JMX746" s="214"/>
      <c r="JMY746" s="214"/>
      <c r="JMZ746" s="214"/>
      <c r="JNA746" s="214"/>
      <c r="JNB746" s="214"/>
      <c r="JNC746" s="214"/>
      <c r="JND746" s="214"/>
      <c r="JNE746" s="214"/>
      <c r="JNF746" s="214"/>
      <c r="JNG746" s="214"/>
      <c r="JNH746" s="214"/>
      <c r="JNI746" s="214"/>
      <c r="JNJ746" s="214"/>
      <c r="JNK746" s="214"/>
      <c r="JNL746" s="214"/>
      <c r="JNM746" s="214"/>
      <c r="JNN746" s="214"/>
      <c r="JNO746" s="214"/>
      <c r="JNP746" s="214"/>
      <c r="JNQ746" s="214"/>
      <c r="JNR746" s="214"/>
      <c r="JNS746" s="214"/>
      <c r="JNT746" s="214"/>
      <c r="JNU746" s="214"/>
      <c r="JNV746" s="214"/>
      <c r="JNW746" s="214"/>
      <c r="JNX746" s="214"/>
      <c r="JNY746" s="214"/>
      <c r="JNZ746" s="214"/>
      <c r="JOA746" s="214"/>
      <c r="JOB746" s="214"/>
      <c r="JOC746" s="214"/>
      <c r="JOD746" s="214"/>
      <c r="JOE746" s="214"/>
      <c r="JOF746" s="214"/>
      <c r="JOG746" s="214"/>
      <c r="JOH746" s="214"/>
      <c r="JOI746" s="214"/>
      <c r="JOJ746" s="214"/>
      <c r="JOK746" s="214"/>
      <c r="JOL746" s="214"/>
      <c r="JOM746" s="214"/>
      <c r="JON746" s="214"/>
      <c r="JOO746" s="214"/>
      <c r="JOP746" s="214"/>
      <c r="JOQ746" s="214"/>
      <c r="JOR746" s="214"/>
      <c r="JOS746" s="214"/>
      <c r="JOT746" s="214"/>
      <c r="JOU746" s="214"/>
      <c r="JOV746" s="214"/>
      <c r="JOW746" s="214"/>
      <c r="JOX746" s="214"/>
      <c r="JOY746" s="214"/>
      <c r="JOZ746" s="214"/>
      <c r="JPA746" s="214"/>
      <c r="JPB746" s="214"/>
      <c r="JPC746" s="214"/>
      <c r="JPD746" s="214"/>
      <c r="JPE746" s="214"/>
      <c r="JPF746" s="214"/>
      <c r="JPG746" s="214"/>
      <c r="JPH746" s="214"/>
      <c r="JPI746" s="214"/>
      <c r="JPJ746" s="214"/>
      <c r="JPK746" s="214"/>
      <c r="JPL746" s="214"/>
      <c r="JPM746" s="214"/>
      <c r="JPN746" s="214"/>
      <c r="JPO746" s="214"/>
      <c r="JPP746" s="214"/>
      <c r="JPQ746" s="214"/>
      <c r="JPR746" s="214"/>
      <c r="JPS746" s="214"/>
      <c r="JPT746" s="214"/>
      <c r="JPU746" s="214"/>
      <c r="JPV746" s="214"/>
      <c r="JPW746" s="214"/>
      <c r="JPX746" s="214"/>
      <c r="JPY746" s="214"/>
      <c r="JPZ746" s="214"/>
      <c r="JQA746" s="214"/>
      <c r="JQB746" s="214"/>
      <c r="JQC746" s="214"/>
      <c r="JQD746" s="214"/>
      <c r="JQE746" s="214"/>
      <c r="JQF746" s="214"/>
      <c r="JQG746" s="214"/>
      <c r="JQH746" s="214"/>
      <c r="JQI746" s="214"/>
      <c r="JQJ746" s="214"/>
      <c r="JQK746" s="214"/>
      <c r="JQL746" s="214"/>
      <c r="JQM746" s="214"/>
      <c r="JQN746" s="214"/>
      <c r="JQO746" s="214"/>
      <c r="JQP746" s="214"/>
      <c r="JQQ746" s="214"/>
      <c r="JQR746" s="214"/>
      <c r="JQS746" s="214"/>
      <c r="JQT746" s="214"/>
      <c r="JQU746" s="214"/>
      <c r="JQV746" s="214"/>
      <c r="JQW746" s="214"/>
      <c r="JQX746" s="214"/>
      <c r="JQY746" s="214"/>
      <c r="JQZ746" s="214"/>
      <c r="JRA746" s="214"/>
      <c r="JRB746" s="214"/>
      <c r="JRC746" s="214"/>
      <c r="JRD746" s="214"/>
      <c r="JRE746" s="214"/>
      <c r="JRF746" s="214"/>
      <c r="JRG746" s="214"/>
      <c r="JRH746" s="214"/>
      <c r="JRI746" s="214"/>
      <c r="JRJ746" s="214"/>
      <c r="JRK746" s="214"/>
      <c r="JRL746" s="214"/>
      <c r="JRM746" s="214"/>
      <c r="JRN746" s="214"/>
      <c r="JRO746" s="214"/>
      <c r="JRP746" s="214"/>
      <c r="JRQ746" s="214"/>
      <c r="JRR746" s="214"/>
      <c r="JRS746" s="214"/>
      <c r="JRT746" s="214"/>
      <c r="JRU746" s="214"/>
      <c r="JRV746" s="214"/>
      <c r="JRW746" s="214"/>
      <c r="JRX746" s="214"/>
      <c r="JRY746" s="214"/>
      <c r="JRZ746" s="214"/>
      <c r="JSA746" s="214"/>
      <c r="JSB746" s="214"/>
      <c r="JSC746" s="214"/>
      <c r="JSD746" s="214"/>
      <c r="JSE746" s="214"/>
      <c r="JSF746" s="214"/>
      <c r="JSG746" s="214"/>
      <c r="JSH746" s="214"/>
      <c r="JSI746" s="214"/>
      <c r="JSJ746" s="214"/>
      <c r="JSK746" s="214"/>
      <c r="JSL746" s="214"/>
      <c r="JSM746" s="214"/>
      <c r="JSN746" s="214"/>
      <c r="JSO746" s="214"/>
      <c r="JSP746" s="214"/>
      <c r="JSQ746" s="214"/>
      <c r="JSR746" s="214"/>
      <c r="JSS746" s="214"/>
      <c r="JST746" s="214"/>
      <c r="JSU746" s="214"/>
      <c r="JSV746" s="214"/>
      <c r="JSW746" s="214"/>
      <c r="JSX746" s="214"/>
      <c r="JSY746" s="214"/>
      <c r="JSZ746" s="214"/>
      <c r="JTA746" s="214"/>
      <c r="JTB746" s="214"/>
      <c r="JTC746" s="214"/>
      <c r="JTD746" s="214"/>
      <c r="JTE746" s="214"/>
      <c r="JTF746" s="214"/>
      <c r="JTG746" s="214"/>
      <c r="JTH746" s="214"/>
      <c r="JTI746" s="214"/>
      <c r="JTJ746" s="214"/>
      <c r="JTK746" s="214"/>
      <c r="JTL746" s="214"/>
      <c r="JTM746" s="214"/>
      <c r="JTN746" s="214"/>
      <c r="JTO746" s="214"/>
      <c r="JTP746" s="214"/>
      <c r="JTQ746" s="214"/>
      <c r="JTR746" s="214"/>
      <c r="JTS746" s="214"/>
      <c r="JTT746" s="214"/>
      <c r="JTU746" s="214"/>
      <c r="JTV746" s="214"/>
      <c r="JTW746" s="214"/>
      <c r="JTX746" s="214"/>
      <c r="JTY746" s="214"/>
      <c r="JTZ746" s="214"/>
      <c r="JUA746" s="214"/>
      <c r="JUB746" s="214"/>
      <c r="JUC746" s="214"/>
      <c r="JUD746" s="214"/>
      <c r="JUE746" s="214"/>
      <c r="JUF746" s="214"/>
      <c r="JUG746" s="214"/>
      <c r="JUH746" s="214"/>
      <c r="JUI746" s="214"/>
      <c r="JUJ746" s="214"/>
      <c r="JUK746" s="214"/>
      <c r="JUL746" s="214"/>
      <c r="JUM746" s="214"/>
      <c r="JUN746" s="214"/>
      <c r="JUO746" s="214"/>
      <c r="JUP746" s="214"/>
      <c r="JUQ746" s="214"/>
      <c r="JUR746" s="214"/>
      <c r="JUS746" s="214"/>
      <c r="JUT746" s="214"/>
      <c r="JUU746" s="214"/>
      <c r="JUV746" s="214"/>
      <c r="JUW746" s="214"/>
      <c r="JUX746" s="214"/>
      <c r="JUY746" s="214"/>
      <c r="JUZ746" s="214"/>
      <c r="JVA746" s="214"/>
      <c r="JVB746" s="214"/>
      <c r="JVC746" s="214"/>
      <c r="JVD746" s="214"/>
      <c r="JVE746" s="214"/>
      <c r="JVF746" s="214"/>
      <c r="JVG746" s="214"/>
      <c r="JVH746" s="214"/>
      <c r="JVI746" s="214"/>
      <c r="JVJ746" s="214"/>
      <c r="JVK746" s="214"/>
      <c r="JVL746" s="214"/>
      <c r="JVM746" s="214"/>
      <c r="JVN746" s="214"/>
      <c r="JVO746" s="214"/>
      <c r="JVP746" s="214"/>
      <c r="JVQ746" s="214"/>
      <c r="JVR746" s="214"/>
      <c r="JVS746" s="214"/>
      <c r="JVT746" s="214"/>
      <c r="JVU746" s="214"/>
      <c r="JVV746" s="214"/>
      <c r="JVW746" s="214"/>
      <c r="JVX746" s="214"/>
      <c r="JVY746" s="214"/>
      <c r="JVZ746" s="214"/>
      <c r="JWA746" s="214"/>
      <c r="JWB746" s="214"/>
      <c r="JWC746" s="214"/>
      <c r="JWD746" s="214"/>
      <c r="JWE746" s="214"/>
      <c r="JWF746" s="214"/>
      <c r="JWG746" s="214"/>
      <c r="JWH746" s="214"/>
      <c r="JWI746" s="214"/>
      <c r="JWJ746" s="214"/>
      <c r="JWK746" s="214"/>
      <c r="JWL746" s="214"/>
      <c r="JWM746" s="214"/>
      <c r="JWN746" s="214"/>
      <c r="JWO746" s="214"/>
      <c r="JWP746" s="214"/>
      <c r="JWQ746" s="214"/>
      <c r="JWR746" s="214"/>
      <c r="JWS746" s="214"/>
      <c r="JWT746" s="214"/>
      <c r="JWU746" s="214"/>
      <c r="JWV746" s="214"/>
      <c r="JWW746" s="214"/>
      <c r="JWX746" s="214"/>
      <c r="JWY746" s="214"/>
      <c r="JWZ746" s="214"/>
      <c r="JXA746" s="214"/>
      <c r="JXB746" s="214"/>
      <c r="JXC746" s="214"/>
      <c r="JXD746" s="214"/>
      <c r="JXE746" s="214"/>
      <c r="JXF746" s="214"/>
      <c r="JXG746" s="214"/>
      <c r="JXH746" s="214"/>
      <c r="JXI746" s="214"/>
      <c r="JXJ746" s="214"/>
      <c r="JXK746" s="214"/>
      <c r="JXL746" s="214"/>
      <c r="JXM746" s="214"/>
      <c r="JXN746" s="214"/>
      <c r="JXO746" s="214"/>
      <c r="JXP746" s="214"/>
      <c r="JXQ746" s="214"/>
      <c r="JXR746" s="214"/>
      <c r="JXS746" s="214"/>
      <c r="JXT746" s="214"/>
      <c r="JXU746" s="214"/>
      <c r="JXV746" s="214"/>
      <c r="JXW746" s="214"/>
      <c r="JXX746" s="214"/>
      <c r="JXY746" s="214"/>
      <c r="JXZ746" s="214"/>
      <c r="JYA746" s="214"/>
      <c r="JYB746" s="214"/>
      <c r="JYC746" s="214"/>
      <c r="JYD746" s="214"/>
      <c r="JYE746" s="214"/>
      <c r="JYF746" s="214"/>
      <c r="JYG746" s="214"/>
      <c r="JYH746" s="214"/>
      <c r="JYI746" s="214"/>
      <c r="JYJ746" s="214"/>
      <c r="JYK746" s="214"/>
      <c r="JYL746" s="214"/>
      <c r="JYM746" s="214"/>
      <c r="JYN746" s="214"/>
      <c r="JYO746" s="214"/>
      <c r="JYP746" s="214"/>
      <c r="JYQ746" s="214"/>
      <c r="JYR746" s="214"/>
      <c r="JYS746" s="214"/>
      <c r="JYT746" s="214"/>
      <c r="JYU746" s="214"/>
      <c r="JYV746" s="214"/>
      <c r="JYW746" s="214"/>
      <c r="JYX746" s="214"/>
      <c r="JYY746" s="214"/>
      <c r="JYZ746" s="214"/>
      <c r="JZA746" s="214"/>
      <c r="JZB746" s="214"/>
      <c r="JZC746" s="214"/>
      <c r="JZD746" s="214"/>
      <c r="JZE746" s="214"/>
      <c r="JZF746" s="214"/>
      <c r="JZG746" s="214"/>
      <c r="JZH746" s="214"/>
      <c r="JZI746" s="214"/>
      <c r="JZJ746" s="214"/>
      <c r="JZK746" s="214"/>
      <c r="JZL746" s="214"/>
      <c r="JZM746" s="214"/>
      <c r="JZN746" s="214"/>
      <c r="JZO746" s="214"/>
      <c r="JZP746" s="214"/>
      <c r="JZQ746" s="214"/>
      <c r="JZR746" s="214"/>
      <c r="JZS746" s="214"/>
      <c r="JZT746" s="214"/>
      <c r="JZU746" s="214"/>
      <c r="JZV746" s="214"/>
      <c r="JZW746" s="214"/>
      <c r="JZX746" s="214"/>
      <c r="JZY746" s="214"/>
      <c r="JZZ746" s="214"/>
      <c r="KAA746" s="214"/>
      <c r="KAB746" s="214"/>
      <c r="KAC746" s="214"/>
      <c r="KAD746" s="214"/>
      <c r="KAE746" s="214"/>
      <c r="KAF746" s="214"/>
      <c r="KAG746" s="214"/>
      <c r="KAH746" s="214"/>
      <c r="KAI746" s="214"/>
      <c r="KAJ746" s="214"/>
      <c r="KAK746" s="214"/>
      <c r="KAL746" s="214"/>
      <c r="KAM746" s="214"/>
      <c r="KAN746" s="214"/>
      <c r="KAO746" s="214"/>
      <c r="KAP746" s="214"/>
      <c r="KAQ746" s="214"/>
      <c r="KAR746" s="214"/>
      <c r="KAS746" s="214"/>
      <c r="KAT746" s="214"/>
      <c r="KAU746" s="214"/>
      <c r="KAV746" s="214"/>
      <c r="KAW746" s="214"/>
      <c r="KAX746" s="214"/>
      <c r="KAY746" s="214"/>
      <c r="KAZ746" s="214"/>
      <c r="KBA746" s="214"/>
      <c r="KBB746" s="214"/>
      <c r="KBC746" s="214"/>
      <c r="KBD746" s="214"/>
      <c r="KBE746" s="214"/>
      <c r="KBF746" s="214"/>
      <c r="KBG746" s="214"/>
      <c r="KBH746" s="214"/>
      <c r="KBI746" s="214"/>
      <c r="KBJ746" s="214"/>
      <c r="KBK746" s="214"/>
      <c r="KBL746" s="214"/>
      <c r="KBM746" s="214"/>
      <c r="KBN746" s="214"/>
      <c r="KBO746" s="214"/>
      <c r="KBP746" s="214"/>
      <c r="KBQ746" s="214"/>
      <c r="KBR746" s="214"/>
      <c r="KBS746" s="214"/>
      <c r="KBT746" s="214"/>
      <c r="KBU746" s="214"/>
      <c r="KBV746" s="214"/>
      <c r="KBW746" s="214"/>
      <c r="KBX746" s="214"/>
      <c r="KBY746" s="214"/>
      <c r="KBZ746" s="214"/>
      <c r="KCA746" s="214"/>
      <c r="KCB746" s="214"/>
      <c r="KCC746" s="214"/>
      <c r="KCD746" s="214"/>
      <c r="KCE746" s="214"/>
      <c r="KCF746" s="214"/>
      <c r="KCG746" s="214"/>
      <c r="KCH746" s="214"/>
      <c r="KCI746" s="214"/>
      <c r="KCJ746" s="214"/>
      <c r="KCK746" s="214"/>
      <c r="KCL746" s="214"/>
      <c r="KCM746" s="214"/>
      <c r="KCN746" s="214"/>
      <c r="KCO746" s="214"/>
      <c r="KCP746" s="214"/>
      <c r="KCQ746" s="214"/>
      <c r="KCR746" s="214"/>
      <c r="KCS746" s="214"/>
      <c r="KCT746" s="214"/>
      <c r="KCU746" s="214"/>
      <c r="KCV746" s="214"/>
      <c r="KCW746" s="214"/>
      <c r="KCX746" s="214"/>
      <c r="KCY746" s="214"/>
      <c r="KCZ746" s="214"/>
      <c r="KDA746" s="214"/>
      <c r="KDB746" s="214"/>
      <c r="KDC746" s="214"/>
      <c r="KDD746" s="214"/>
      <c r="KDE746" s="214"/>
      <c r="KDF746" s="214"/>
      <c r="KDG746" s="214"/>
      <c r="KDH746" s="214"/>
      <c r="KDI746" s="214"/>
      <c r="KDJ746" s="214"/>
      <c r="KDK746" s="214"/>
      <c r="KDL746" s="214"/>
      <c r="KDM746" s="214"/>
      <c r="KDN746" s="214"/>
      <c r="KDO746" s="214"/>
      <c r="KDP746" s="214"/>
      <c r="KDQ746" s="214"/>
      <c r="KDR746" s="214"/>
      <c r="KDS746" s="214"/>
      <c r="KDT746" s="214"/>
      <c r="KDU746" s="214"/>
      <c r="KDV746" s="214"/>
      <c r="KDW746" s="214"/>
      <c r="KDX746" s="214"/>
      <c r="KDY746" s="214"/>
      <c r="KDZ746" s="214"/>
      <c r="KEA746" s="214"/>
      <c r="KEB746" s="214"/>
      <c r="KEC746" s="214"/>
      <c r="KED746" s="214"/>
      <c r="KEE746" s="214"/>
      <c r="KEF746" s="214"/>
      <c r="KEG746" s="214"/>
      <c r="KEH746" s="214"/>
      <c r="KEI746" s="214"/>
      <c r="KEJ746" s="214"/>
      <c r="KEK746" s="214"/>
      <c r="KEL746" s="214"/>
      <c r="KEM746" s="214"/>
      <c r="KEN746" s="214"/>
      <c r="KEO746" s="214"/>
      <c r="KEP746" s="214"/>
      <c r="KEQ746" s="214"/>
      <c r="KER746" s="214"/>
      <c r="KES746" s="214"/>
      <c r="KET746" s="214"/>
      <c r="KEU746" s="214"/>
      <c r="KEV746" s="214"/>
      <c r="KEW746" s="214"/>
      <c r="KEX746" s="214"/>
      <c r="KEY746" s="214"/>
      <c r="KEZ746" s="214"/>
      <c r="KFA746" s="214"/>
      <c r="KFB746" s="214"/>
      <c r="KFC746" s="214"/>
      <c r="KFD746" s="214"/>
      <c r="KFE746" s="214"/>
      <c r="KFF746" s="214"/>
      <c r="KFG746" s="214"/>
      <c r="KFH746" s="214"/>
      <c r="KFI746" s="214"/>
      <c r="KFJ746" s="214"/>
      <c r="KFK746" s="214"/>
      <c r="KFL746" s="214"/>
      <c r="KFM746" s="214"/>
      <c r="KFN746" s="214"/>
      <c r="KFO746" s="214"/>
      <c r="KFP746" s="214"/>
      <c r="KFQ746" s="214"/>
      <c r="KFR746" s="214"/>
      <c r="KFS746" s="214"/>
      <c r="KFT746" s="214"/>
      <c r="KFU746" s="214"/>
      <c r="KFV746" s="214"/>
      <c r="KFW746" s="214"/>
      <c r="KFX746" s="214"/>
      <c r="KFY746" s="214"/>
      <c r="KFZ746" s="214"/>
      <c r="KGA746" s="214"/>
      <c r="KGB746" s="214"/>
      <c r="KGC746" s="214"/>
      <c r="KGD746" s="214"/>
      <c r="KGE746" s="214"/>
      <c r="KGF746" s="214"/>
      <c r="KGG746" s="214"/>
      <c r="KGH746" s="214"/>
      <c r="KGI746" s="214"/>
      <c r="KGJ746" s="214"/>
      <c r="KGK746" s="214"/>
      <c r="KGL746" s="214"/>
      <c r="KGM746" s="214"/>
      <c r="KGN746" s="214"/>
      <c r="KGO746" s="214"/>
      <c r="KGP746" s="214"/>
      <c r="KGQ746" s="214"/>
      <c r="KGR746" s="214"/>
      <c r="KGS746" s="214"/>
      <c r="KGT746" s="214"/>
      <c r="KGU746" s="214"/>
      <c r="KGV746" s="214"/>
      <c r="KGW746" s="214"/>
      <c r="KGX746" s="214"/>
      <c r="KGY746" s="214"/>
      <c r="KGZ746" s="214"/>
      <c r="KHA746" s="214"/>
      <c r="KHB746" s="214"/>
      <c r="KHC746" s="214"/>
      <c r="KHD746" s="214"/>
      <c r="KHE746" s="214"/>
      <c r="KHF746" s="214"/>
      <c r="KHG746" s="214"/>
      <c r="KHH746" s="214"/>
      <c r="KHI746" s="214"/>
      <c r="KHJ746" s="214"/>
      <c r="KHK746" s="214"/>
      <c r="KHL746" s="214"/>
      <c r="KHM746" s="214"/>
      <c r="KHN746" s="214"/>
      <c r="KHO746" s="214"/>
      <c r="KHP746" s="214"/>
      <c r="KHQ746" s="214"/>
      <c r="KHR746" s="214"/>
      <c r="KHS746" s="214"/>
      <c r="KHT746" s="214"/>
      <c r="KHU746" s="214"/>
      <c r="KHV746" s="214"/>
      <c r="KHW746" s="214"/>
      <c r="KHX746" s="214"/>
      <c r="KHY746" s="214"/>
      <c r="KHZ746" s="214"/>
      <c r="KIA746" s="214"/>
      <c r="KIB746" s="214"/>
      <c r="KIC746" s="214"/>
      <c r="KID746" s="214"/>
      <c r="KIE746" s="214"/>
      <c r="KIF746" s="214"/>
      <c r="KIG746" s="214"/>
      <c r="KIH746" s="214"/>
      <c r="KII746" s="214"/>
      <c r="KIJ746" s="214"/>
      <c r="KIK746" s="214"/>
      <c r="KIL746" s="214"/>
      <c r="KIM746" s="214"/>
      <c r="KIN746" s="214"/>
      <c r="KIO746" s="214"/>
      <c r="KIP746" s="214"/>
      <c r="KIQ746" s="214"/>
      <c r="KIR746" s="214"/>
      <c r="KIS746" s="214"/>
      <c r="KIT746" s="214"/>
      <c r="KIU746" s="214"/>
      <c r="KIV746" s="214"/>
      <c r="KIW746" s="214"/>
      <c r="KIX746" s="214"/>
      <c r="KIY746" s="214"/>
      <c r="KIZ746" s="214"/>
      <c r="KJA746" s="214"/>
      <c r="KJB746" s="214"/>
      <c r="KJC746" s="214"/>
      <c r="KJD746" s="214"/>
      <c r="KJE746" s="214"/>
      <c r="KJF746" s="214"/>
      <c r="KJG746" s="214"/>
      <c r="KJH746" s="214"/>
      <c r="KJI746" s="214"/>
      <c r="KJJ746" s="214"/>
      <c r="KJK746" s="214"/>
      <c r="KJL746" s="214"/>
      <c r="KJM746" s="214"/>
      <c r="KJN746" s="214"/>
      <c r="KJO746" s="214"/>
      <c r="KJP746" s="214"/>
      <c r="KJQ746" s="214"/>
      <c r="KJR746" s="214"/>
      <c r="KJS746" s="214"/>
      <c r="KJT746" s="214"/>
      <c r="KJU746" s="214"/>
      <c r="KJV746" s="214"/>
      <c r="KJW746" s="214"/>
      <c r="KJX746" s="214"/>
      <c r="KJY746" s="214"/>
      <c r="KJZ746" s="214"/>
      <c r="KKA746" s="214"/>
      <c r="KKB746" s="214"/>
      <c r="KKC746" s="214"/>
      <c r="KKD746" s="214"/>
      <c r="KKE746" s="214"/>
      <c r="KKF746" s="214"/>
      <c r="KKG746" s="214"/>
      <c r="KKH746" s="214"/>
      <c r="KKI746" s="214"/>
      <c r="KKJ746" s="214"/>
      <c r="KKK746" s="214"/>
      <c r="KKL746" s="214"/>
      <c r="KKM746" s="214"/>
      <c r="KKN746" s="214"/>
      <c r="KKO746" s="214"/>
      <c r="KKP746" s="214"/>
      <c r="KKQ746" s="214"/>
      <c r="KKR746" s="214"/>
      <c r="KKS746" s="214"/>
      <c r="KKT746" s="214"/>
      <c r="KKU746" s="214"/>
      <c r="KKV746" s="214"/>
      <c r="KKW746" s="214"/>
      <c r="KKX746" s="214"/>
      <c r="KKY746" s="214"/>
      <c r="KKZ746" s="214"/>
      <c r="KLA746" s="214"/>
      <c r="KLB746" s="214"/>
      <c r="KLC746" s="214"/>
      <c r="KLD746" s="214"/>
      <c r="KLE746" s="214"/>
      <c r="KLF746" s="214"/>
      <c r="KLG746" s="214"/>
      <c r="KLH746" s="214"/>
      <c r="KLI746" s="214"/>
      <c r="KLJ746" s="214"/>
      <c r="KLK746" s="214"/>
      <c r="KLL746" s="214"/>
      <c r="KLM746" s="214"/>
      <c r="KLN746" s="214"/>
      <c r="KLO746" s="214"/>
      <c r="KLP746" s="214"/>
      <c r="KLQ746" s="214"/>
      <c r="KLR746" s="214"/>
      <c r="KLS746" s="214"/>
      <c r="KLT746" s="214"/>
      <c r="KLU746" s="214"/>
      <c r="KLV746" s="214"/>
      <c r="KLW746" s="214"/>
      <c r="KLX746" s="214"/>
      <c r="KLY746" s="214"/>
      <c r="KLZ746" s="214"/>
      <c r="KMA746" s="214"/>
      <c r="KMB746" s="214"/>
      <c r="KMC746" s="214"/>
      <c r="KMD746" s="214"/>
      <c r="KME746" s="214"/>
      <c r="KMF746" s="214"/>
      <c r="KMG746" s="214"/>
      <c r="KMH746" s="214"/>
      <c r="KMI746" s="214"/>
      <c r="KMJ746" s="214"/>
      <c r="KMK746" s="214"/>
      <c r="KML746" s="214"/>
      <c r="KMM746" s="214"/>
      <c r="KMN746" s="214"/>
      <c r="KMO746" s="214"/>
      <c r="KMP746" s="214"/>
      <c r="KMQ746" s="214"/>
      <c r="KMR746" s="214"/>
      <c r="KMS746" s="214"/>
      <c r="KMT746" s="214"/>
      <c r="KMU746" s="214"/>
      <c r="KMV746" s="214"/>
      <c r="KMW746" s="214"/>
      <c r="KMX746" s="214"/>
      <c r="KMY746" s="214"/>
      <c r="KMZ746" s="214"/>
      <c r="KNA746" s="214"/>
      <c r="KNB746" s="214"/>
      <c r="KNC746" s="214"/>
      <c r="KND746" s="214"/>
      <c r="KNE746" s="214"/>
      <c r="KNF746" s="214"/>
      <c r="KNG746" s="214"/>
      <c r="KNH746" s="214"/>
      <c r="KNI746" s="214"/>
      <c r="KNJ746" s="214"/>
      <c r="KNK746" s="214"/>
      <c r="KNL746" s="214"/>
      <c r="KNM746" s="214"/>
      <c r="KNN746" s="214"/>
      <c r="KNO746" s="214"/>
      <c r="KNP746" s="214"/>
      <c r="KNQ746" s="214"/>
      <c r="KNR746" s="214"/>
      <c r="KNS746" s="214"/>
      <c r="KNT746" s="214"/>
      <c r="KNU746" s="214"/>
      <c r="KNV746" s="214"/>
      <c r="KNW746" s="214"/>
      <c r="KNX746" s="214"/>
      <c r="KNY746" s="214"/>
      <c r="KNZ746" s="214"/>
      <c r="KOA746" s="214"/>
      <c r="KOB746" s="214"/>
      <c r="KOC746" s="214"/>
      <c r="KOD746" s="214"/>
      <c r="KOE746" s="214"/>
      <c r="KOF746" s="214"/>
      <c r="KOG746" s="214"/>
      <c r="KOH746" s="214"/>
      <c r="KOI746" s="214"/>
      <c r="KOJ746" s="214"/>
      <c r="KOK746" s="214"/>
      <c r="KOL746" s="214"/>
      <c r="KOM746" s="214"/>
      <c r="KON746" s="214"/>
      <c r="KOO746" s="214"/>
      <c r="KOP746" s="214"/>
      <c r="KOQ746" s="214"/>
      <c r="KOR746" s="214"/>
      <c r="KOS746" s="214"/>
      <c r="KOT746" s="214"/>
      <c r="KOU746" s="214"/>
      <c r="KOV746" s="214"/>
      <c r="KOW746" s="214"/>
      <c r="KOX746" s="214"/>
      <c r="KOY746" s="214"/>
      <c r="KOZ746" s="214"/>
      <c r="KPA746" s="214"/>
      <c r="KPB746" s="214"/>
      <c r="KPC746" s="214"/>
      <c r="KPD746" s="214"/>
      <c r="KPE746" s="214"/>
      <c r="KPF746" s="214"/>
      <c r="KPG746" s="214"/>
      <c r="KPH746" s="214"/>
      <c r="KPI746" s="214"/>
      <c r="KPJ746" s="214"/>
      <c r="KPK746" s="214"/>
      <c r="KPL746" s="214"/>
      <c r="KPM746" s="214"/>
      <c r="KPN746" s="214"/>
      <c r="KPO746" s="214"/>
      <c r="KPP746" s="214"/>
      <c r="KPQ746" s="214"/>
      <c r="KPR746" s="214"/>
      <c r="KPS746" s="214"/>
      <c r="KPT746" s="214"/>
      <c r="KPU746" s="214"/>
      <c r="KPV746" s="214"/>
      <c r="KPW746" s="214"/>
      <c r="KPX746" s="214"/>
      <c r="KPY746" s="214"/>
      <c r="KPZ746" s="214"/>
      <c r="KQA746" s="214"/>
      <c r="KQB746" s="214"/>
      <c r="KQC746" s="214"/>
      <c r="KQD746" s="214"/>
      <c r="KQE746" s="214"/>
      <c r="KQF746" s="214"/>
      <c r="KQG746" s="214"/>
      <c r="KQH746" s="214"/>
      <c r="KQI746" s="214"/>
      <c r="KQJ746" s="214"/>
      <c r="KQK746" s="214"/>
      <c r="KQL746" s="214"/>
      <c r="KQM746" s="214"/>
      <c r="KQN746" s="214"/>
      <c r="KQO746" s="214"/>
      <c r="KQP746" s="214"/>
      <c r="KQQ746" s="214"/>
      <c r="KQR746" s="214"/>
      <c r="KQS746" s="214"/>
      <c r="KQT746" s="214"/>
      <c r="KQU746" s="214"/>
      <c r="KQV746" s="214"/>
      <c r="KQW746" s="214"/>
      <c r="KQX746" s="214"/>
      <c r="KQY746" s="214"/>
      <c r="KQZ746" s="214"/>
      <c r="KRA746" s="214"/>
      <c r="KRB746" s="214"/>
      <c r="KRC746" s="214"/>
      <c r="KRD746" s="214"/>
      <c r="KRE746" s="214"/>
      <c r="KRF746" s="214"/>
      <c r="KRG746" s="214"/>
      <c r="KRH746" s="214"/>
      <c r="KRI746" s="214"/>
      <c r="KRJ746" s="214"/>
      <c r="KRK746" s="214"/>
      <c r="KRL746" s="214"/>
      <c r="KRM746" s="214"/>
      <c r="KRN746" s="214"/>
      <c r="KRO746" s="214"/>
      <c r="KRP746" s="214"/>
      <c r="KRQ746" s="214"/>
      <c r="KRR746" s="214"/>
      <c r="KRS746" s="214"/>
      <c r="KRT746" s="214"/>
      <c r="KRU746" s="214"/>
      <c r="KRV746" s="214"/>
      <c r="KRW746" s="214"/>
      <c r="KRX746" s="214"/>
      <c r="KRY746" s="214"/>
      <c r="KRZ746" s="214"/>
      <c r="KSA746" s="214"/>
      <c r="KSB746" s="214"/>
      <c r="KSC746" s="214"/>
      <c r="KSD746" s="214"/>
      <c r="KSE746" s="214"/>
      <c r="KSF746" s="214"/>
      <c r="KSG746" s="214"/>
      <c r="KSH746" s="214"/>
      <c r="KSI746" s="214"/>
      <c r="KSJ746" s="214"/>
      <c r="KSK746" s="214"/>
      <c r="KSL746" s="214"/>
      <c r="KSM746" s="214"/>
      <c r="KSN746" s="214"/>
      <c r="KSO746" s="214"/>
      <c r="KSP746" s="214"/>
      <c r="KSQ746" s="214"/>
      <c r="KSR746" s="214"/>
      <c r="KSS746" s="214"/>
      <c r="KST746" s="214"/>
      <c r="KSU746" s="214"/>
      <c r="KSV746" s="214"/>
      <c r="KSW746" s="214"/>
      <c r="KSX746" s="214"/>
      <c r="KSY746" s="214"/>
      <c r="KSZ746" s="214"/>
      <c r="KTA746" s="214"/>
      <c r="KTB746" s="214"/>
      <c r="KTC746" s="214"/>
      <c r="KTD746" s="214"/>
      <c r="KTE746" s="214"/>
      <c r="KTF746" s="214"/>
      <c r="KTG746" s="214"/>
      <c r="KTH746" s="214"/>
      <c r="KTI746" s="214"/>
      <c r="KTJ746" s="214"/>
      <c r="KTK746" s="214"/>
      <c r="KTL746" s="214"/>
      <c r="KTM746" s="214"/>
      <c r="KTN746" s="214"/>
      <c r="KTO746" s="214"/>
      <c r="KTP746" s="214"/>
      <c r="KTQ746" s="214"/>
      <c r="KTR746" s="214"/>
      <c r="KTS746" s="214"/>
      <c r="KTT746" s="214"/>
      <c r="KTU746" s="214"/>
      <c r="KTV746" s="214"/>
      <c r="KTW746" s="214"/>
      <c r="KTX746" s="214"/>
      <c r="KTY746" s="214"/>
      <c r="KTZ746" s="214"/>
      <c r="KUA746" s="214"/>
      <c r="KUB746" s="214"/>
      <c r="KUC746" s="214"/>
      <c r="KUD746" s="214"/>
      <c r="KUE746" s="214"/>
      <c r="KUF746" s="214"/>
      <c r="KUG746" s="214"/>
      <c r="KUH746" s="214"/>
      <c r="KUI746" s="214"/>
      <c r="KUJ746" s="214"/>
      <c r="KUK746" s="214"/>
      <c r="KUL746" s="214"/>
      <c r="KUM746" s="214"/>
      <c r="KUN746" s="214"/>
      <c r="KUO746" s="214"/>
      <c r="KUP746" s="214"/>
      <c r="KUQ746" s="214"/>
      <c r="KUR746" s="214"/>
      <c r="KUS746" s="214"/>
      <c r="KUT746" s="214"/>
      <c r="KUU746" s="214"/>
      <c r="KUV746" s="214"/>
      <c r="KUW746" s="214"/>
      <c r="KUX746" s="214"/>
      <c r="KUY746" s="214"/>
      <c r="KUZ746" s="214"/>
      <c r="KVA746" s="214"/>
      <c r="KVB746" s="214"/>
      <c r="KVC746" s="214"/>
      <c r="KVD746" s="214"/>
      <c r="KVE746" s="214"/>
      <c r="KVF746" s="214"/>
      <c r="KVG746" s="214"/>
      <c r="KVH746" s="214"/>
      <c r="KVI746" s="214"/>
      <c r="KVJ746" s="214"/>
      <c r="KVK746" s="214"/>
      <c r="KVL746" s="214"/>
      <c r="KVM746" s="214"/>
      <c r="KVN746" s="214"/>
      <c r="KVO746" s="214"/>
      <c r="KVP746" s="214"/>
      <c r="KVQ746" s="214"/>
      <c r="KVR746" s="214"/>
      <c r="KVS746" s="214"/>
      <c r="KVT746" s="214"/>
      <c r="KVU746" s="214"/>
      <c r="KVV746" s="214"/>
      <c r="KVW746" s="214"/>
      <c r="KVX746" s="214"/>
      <c r="KVY746" s="214"/>
      <c r="KVZ746" s="214"/>
      <c r="KWA746" s="214"/>
      <c r="KWB746" s="214"/>
      <c r="KWC746" s="214"/>
      <c r="KWD746" s="214"/>
      <c r="KWE746" s="214"/>
      <c r="KWF746" s="214"/>
      <c r="KWG746" s="214"/>
      <c r="KWH746" s="214"/>
      <c r="KWI746" s="214"/>
      <c r="KWJ746" s="214"/>
      <c r="KWK746" s="214"/>
      <c r="KWL746" s="214"/>
      <c r="KWM746" s="214"/>
      <c r="KWN746" s="214"/>
      <c r="KWO746" s="214"/>
      <c r="KWP746" s="214"/>
      <c r="KWQ746" s="214"/>
      <c r="KWR746" s="214"/>
      <c r="KWS746" s="214"/>
      <c r="KWT746" s="214"/>
      <c r="KWU746" s="214"/>
      <c r="KWV746" s="214"/>
      <c r="KWW746" s="214"/>
      <c r="KWX746" s="214"/>
      <c r="KWY746" s="214"/>
      <c r="KWZ746" s="214"/>
      <c r="KXA746" s="214"/>
      <c r="KXB746" s="214"/>
      <c r="KXC746" s="214"/>
      <c r="KXD746" s="214"/>
      <c r="KXE746" s="214"/>
      <c r="KXF746" s="214"/>
      <c r="KXG746" s="214"/>
      <c r="KXH746" s="214"/>
      <c r="KXI746" s="214"/>
      <c r="KXJ746" s="214"/>
      <c r="KXK746" s="214"/>
      <c r="KXL746" s="214"/>
      <c r="KXM746" s="214"/>
      <c r="KXN746" s="214"/>
      <c r="KXO746" s="214"/>
      <c r="KXP746" s="214"/>
      <c r="KXQ746" s="214"/>
      <c r="KXR746" s="214"/>
      <c r="KXS746" s="214"/>
      <c r="KXT746" s="214"/>
      <c r="KXU746" s="214"/>
      <c r="KXV746" s="214"/>
      <c r="KXW746" s="214"/>
      <c r="KXX746" s="214"/>
      <c r="KXY746" s="214"/>
      <c r="KXZ746" s="214"/>
      <c r="KYA746" s="214"/>
      <c r="KYB746" s="214"/>
      <c r="KYC746" s="214"/>
      <c r="KYD746" s="214"/>
      <c r="KYE746" s="214"/>
      <c r="KYF746" s="214"/>
      <c r="KYG746" s="214"/>
      <c r="KYH746" s="214"/>
      <c r="KYI746" s="214"/>
      <c r="KYJ746" s="214"/>
      <c r="KYK746" s="214"/>
      <c r="KYL746" s="214"/>
      <c r="KYM746" s="214"/>
      <c r="KYN746" s="214"/>
      <c r="KYO746" s="214"/>
      <c r="KYP746" s="214"/>
      <c r="KYQ746" s="214"/>
      <c r="KYR746" s="214"/>
      <c r="KYS746" s="214"/>
      <c r="KYT746" s="214"/>
      <c r="KYU746" s="214"/>
      <c r="KYV746" s="214"/>
      <c r="KYW746" s="214"/>
      <c r="KYX746" s="214"/>
      <c r="KYY746" s="214"/>
      <c r="KYZ746" s="214"/>
      <c r="KZA746" s="214"/>
      <c r="KZB746" s="214"/>
      <c r="KZC746" s="214"/>
      <c r="KZD746" s="214"/>
      <c r="KZE746" s="214"/>
      <c r="KZF746" s="214"/>
      <c r="KZG746" s="214"/>
      <c r="KZH746" s="214"/>
      <c r="KZI746" s="214"/>
      <c r="KZJ746" s="214"/>
      <c r="KZK746" s="214"/>
      <c r="KZL746" s="214"/>
      <c r="KZM746" s="214"/>
      <c r="KZN746" s="214"/>
      <c r="KZO746" s="214"/>
      <c r="KZP746" s="214"/>
      <c r="KZQ746" s="214"/>
      <c r="KZR746" s="214"/>
      <c r="KZS746" s="214"/>
      <c r="KZT746" s="214"/>
      <c r="KZU746" s="214"/>
      <c r="KZV746" s="214"/>
      <c r="KZW746" s="214"/>
      <c r="KZX746" s="214"/>
      <c r="KZY746" s="214"/>
      <c r="KZZ746" s="214"/>
      <c r="LAA746" s="214"/>
      <c r="LAB746" s="214"/>
      <c r="LAC746" s="214"/>
      <c r="LAD746" s="214"/>
      <c r="LAE746" s="214"/>
      <c r="LAF746" s="214"/>
      <c r="LAG746" s="214"/>
      <c r="LAH746" s="214"/>
      <c r="LAI746" s="214"/>
      <c r="LAJ746" s="214"/>
      <c r="LAK746" s="214"/>
      <c r="LAL746" s="214"/>
      <c r="LAM746" s="214"/>
      <c r="LAN746" s="214"/>
      <c r="LAO746" s="214"/>
      <c r="LAP746" s="214"/>
      <c r="LAQ746" s="214"/>
      <c r="LAR746" s="214"/>
      <c r="LAS746" s="214"/>
      <c r="LAT746" s="214"/>
      <c r="LAU746" s="214"/>
      <c r="LAV746" s="214"/>
      <c r="LAW746" s="214"/>
      <c r="LAX746" s="214"/>
      <c r="LAY746" s="214"/>
      <c r="LAZ746" s="214"/>
      <c r="LBA746" s="214"/>
      <c r="LBB746" s="214"/>
      <c r="LBC746" s="214"/>
      <c r="LBD746" s="214"/>
      <c r="LBE746" s="214"/>
      <c r="LBF746" s="214"/>
      <c r="LBG746" s="214"/>
      <c r="LBH746" s="214"/>
      <c r="LBI746" s="214"/>
      <c r="LBJ746" s="214"/>
      <c r="LBK746" s="214"/>
      <c r="LBL746" s="214"/>
      <c r="LBM746" s="214"/>
      <c r="LBN746" s="214"/>
      <c r="LBO746" s="214"/>
      <c r="LBP746" s="214"/>
      <c r="LBQ746" s="214"/>
      <c r="LBR746" s="214"/>
      <c r="LBS746" s="214"/>
      <c r="LBT746" s="214"/>
      <c r="LBU746" s="214"/>
      <c r="LBV746" s="214"/>
      <c r="LBW746" s="214"/>
      <c r="LBX746" s="214"/>
      <c r="LBY746" s="214"/>
      <c r="LBZ746" s="214"/>
      <c r="LCA746" s="214"/>
      <c r="LCB746" s="214"/>
      <c r="LCC746" s="214"/>
      <c r="LCD746" s="214"/>
      <c r="LCE746" s="214"/>
      <c r="LCF746" s="214"/>
      <c r="LCG746" s="214"/>
      <c r="LCH746" s="214"/>
      <c r="LCI746" s="214"/>
      <c r="LCJ746" s="214"/>
      <c r="LCK746" s="214"/>
      <c r="LCL746" s="214"/>
      <c r="LCM746" s="214"/>
      <c r="LCN746" s="214"/>
      <c r="LCO746" s="214"/>
      <c r="LCP746" s="214"/>
      <c r="LCQ746" s="214"/>
      <c r="LCR746" s="214"/>
      <c r="LCS746" s="214"/>
      <c r="LCT746" s="214"/>
      <c r="LCU746" s="214"/>
      <c r="LCV746" s="214"/>
      <c r="LCW746" s="214"/>
      <c r="LCX746" s="214"/>
      <c r="LCY746" s="214"/>
      <c r="LCZ746" s="214"/>
      <c r="LDA746" s="214"/>
      <c r="LDB746" s="214"/>
      <c r="LDC746" s="214"/>
      <c r="LDD746" s="214"/>
      <c r="LDE746" s="214"/>
      <c r="LDF746" s="214"/>
      <c r="LDG746" s="214"/>
      <c r="LDH746" s="214"/>
      <c r="LDI746" s="214"/>
      <c r="LDJ746" s="214"/>
      <c r="LDK746" s="214"/>
      <c r="LDL746" s="214"/>
      <c r="LDM746" s="214"/>
      <c r="LDN746" s="214"/>
      <c r="LDO746" s="214"/>
      <c r="LDP746" s="214"/>
      <c r="LDQ746" s="214"/>
      <c r="LDR746" s="214"/>
      <c r="LDS746" s="214"/>
      <c r="LDT746" s="214"/>
      <c r="LDU746" s="214"/>
      <c r="LDV746" s="214"/>
      <c r="LDW746" s="214"/>
      <c r="LDX746" s="214"/>
      <c r="LDY746" s="214"/>
      <c r="LDZ746" s="214"/>
      <c r="LEA746" s="214"/>
      <c r="LEB746" s="214"/>
      <c r="LEC746" s="214"/>
      <c r="LED746" s="214"/>
      <c r="LEE746" s="214"/>
      <c r="LEF746" s="214"/>
      <c r="LEG746" s="214"/>
      <c r="LEH746" s="214"/>
      <c r="LEI746" s="214"/>
      <c r="LEJ746" s="214"/>
      <c r="LEK746" s="214"/>
      <c r="LEL746" s="214"/>
      <c r="LEM746" s="214"/>
      <c r="LEN746" s="214"/>
      <c r="LEO746" s="214"/>
      <c r="LEP746" s="214"/>
      <c r="LEQ746" s="214"/>
      <c r="LER746" s="214"/>
      <c r="LES746" s="214"/>
      <c r="LET746" s="214"/>
      <c r="LEU746" s="214"/>
      <c r="LEV746" s="214"/>
      <c r="LEW746" s="214"/>
      <c r="LEX746" s="214"/>
      <c r="LEY746" s="214"/>
      <c r="LEZ746" s="214"/>
      <c r="LFA746" s="214"/>
      <c r="LFB746" s="214"/>
      <c r="LFC746" s="214"/>
      <c r="LFD746" s="214"/>
      <c r="LFE746" s="214"/>
      <c r="LFF746" s="214"/>
      <c r="LFG746" s="214"/>
      <c r="LFH746" s="214"/>
      <c r="LFI746" s="214"/>
      <c r="LFJ746" s="214"/>
      <c r="LFK746" s="214"/>
      <c r="LFL746" s="214"/>
      <c r="LFM746" s="214"/>
      <c r="LFN746" s="214"/>
      <c r="LFO746" s="214"/>
      <c r="LFP746" s="214"/>
      <c r="LFQ746" s="214"/>
      <c r="LFR746" s="214"/>
      <c r="LFS746" s="214"/>
      <c r="LFT746" s="214"/>
      <c r="LFU746" s="214"/>
      <c r="LFV746" s="214"/>
      <c r="LFW746" s="214"/>
      <c r="LFX746" s="214"/>
      <c r="LFY746" s="214"/>
      <c r="LFZ746" s="214"/>
      <c r="LGA746" s="214"/>
      <c r="LGB746" s="214"/>
      <c r="LGC746" s="214"/>
      <c r="LGD746" s="214"/>
      <c r="LGE746" s="214"/>
      <c r="LGF746" s="214"/>
      <c r="LGG746" s="214"/>
      <c r="LGH746" s="214"/>
      <c r="LGI746" s="214"/>
      <c r="LGJ746" s="214"/>
      <c r="LGK746" s="214"/>
      <c r="LGL746" s="214"/>
      <c r="LGM746" s="214"/>
      <c r="LGN746" s="214"/>
      <c r="LGO746" s="214"/>
      <c r="LGP746" s="214"/>
      <c r="LGQ746" s="214"/>
      <c r="LGR746" s="214"/>
      <c r="LGS746" s="214"/>
      <c r="LGT746" s="214"/>
      <c r="LGU746" s="214"/>
      <c r="LGV746" s="214"/>
      <c r="LGW746" s="214"/>
      <c r="LGX746" s="214"/>
      <c r="LGY746" s="214"/>
      <c r="LGZ746" s="214"/>
      <c r="LHA746" s="214"/>
      <c r="LHB746" s="214"/>
      <c r="LHC746" s="214"/>
      <c r="LHD746" s="214"/>
      <c r="LHE746" s="214"/>
      <c r="LHF746" s="214"/>
      <c r="LHG746" s="214"/>
      <c r="LHH746" s="214"/>
      <c r="LHI746" s="214"/>
      <c r="LHJ746" s="214"/>
      <c r="LHK746" s="214"/>
      <c r="LHL746" s="214"/>
      <c r="LHM746" s="214"/>
      <c r="LHN746" s="214"/>
      <c r="LHO746" s="214"/>
      <c r="LHP746" s="214"/>
      <c r="LHQ746" s="214"/>
      <c r="LHR746" s="214"/>
      <c r="LHS746" s="214"/>
      <c r="LHT746" s="214"/>
      <c r="LHU746" s="214"/>
      <c r="LHV746" s="214"/>
      <c r="LHW746" s="214"/>
      <c r="LHX746" s="214"/>
      <c r="LHY746" s="214"/>
      <c r="LHZ746" s="214"/>
      <c r="LIA746" s="214"/>
      <c r="LIB746" s="214"/>
      <c r="LIC746" s="214"/>
      <c r="LID746" s="214"/>
      <c r="LIE746" s="214"/>
      <c r="LIF746" s="214"/>
      <c r="LIG746" s="214"/>
      <c r="LIH746" s="214"/>
      <c r="LII746" s="214"/>
      <c r="LIJ746" s="214"/>
      <c r="LIK746" s="214"/>
      <c r="LIL746" s="214"/>
      <c r="LIM746" s="214"/>
      <c r="LIN746" s="214"/>
      <c r="LIO746" s="214"/>
      <c r="LIP746" s="214"/>
      <c r="LIQ746" s="214"/>
      <c r="LIR746" s="214"/>
      <c r="LIS746" s="214"/>
      <c r="LIT746" s="214"/>
      <c r="LIU746" s="214"/>
      <c r="LIV746" s="214"/>
      <c r="LIW746" s="214"/>
      <c r="LIX746" s="214"/>
      <c r="LIY746" s="214"/>
      <c r="LIZ746" s="214"/>
      <c r="LJA746" s="214"/>
      <c r="LJB746" s="214"/>
      <c r="LJC746" s="214"/>
      <c r="LJD746" s="214"/>
      <c r="LJE746" s="214"/>
      <c r="LJF746" s="214"/>
      <c r="LJG746" s="214"/>
      <c r="LJH746" s="214"/>
      <c r="LJI746" s="214"/>
      <c r="LJJ746" s="214"/>
      <c r="LJK746" s="214"/>
      <c r="LJL746" s="214"/>
      <c r="LJM746" s="214"/>
      <c r="LJN746" s="214"/>
      <c r="LJO746" s="214"/>
      <c r="LJP746" s="214"/>
      <c r="LJQ746" s="214"/>
      <c r="LJR746" s="214"/>
      <c r="LJS746" s="214"/>
      <c r="LJT746" s="214"/>
      <c r="LJU746" s="214"/>
      <c r="LJV746" s="214"/>
      <c r="LJW746" s="214"/>
      <c r="LJX746" s="214"/>
      <c r="LJY746" s="214"/>
      <c r="LJZ746" s="214"/>
      <c r="LKA746" s="214"/>
      <c r="LKB746" s="214"/>
      <c r="LKC746" s="214"/>
      <c r="LKD746" s="214"/>
      <c r="LKE746" s="214"/>
      <c r="LKF746" s="214"/>
      <c r="LKG746" s="214"/>
      <c r="LKH746" s="214"/>
      <c r="LKI746" s="214"/>
      <c r="LKJ746" s="214"/>
      <c r="LKK746" s="214"/>
      <c r="LKL746" s="214"/>
      <c r="LKM746" s="214"/>
      <c r="LKN746" s="214"/>
      <c r="LKO746" s="214"/>
      <c r="LKP746" s="214"/>
      <c r="LKQ746" s="214"/>
      <c r="LKR746" s="214"/>
      <c r="LKS746" s="214"/>
      <c r="LKT746" s="214"/>
      <c r="LKU746" s="214"/>
      <c r="LKV746" s="214"/>
      <c r="LKW746" s="214"/>
      <c r="LKX746" s="214"/>
      <c r="LKY746" s="214"/>
      <c r="LKZ746" s="214"/>
      <c r="LLA746" s="214"/>
      <c r="LLB746" s="214"/>
      <c r="LLC746" s="214"/>
      <c r="LLD746" s="214"/>
      <c r="LLE746" s="214"/>
      <c r="LLF746" s="214"/>
      <c r="LLG746" s="214"/>
      <c r="LLH746" s="214"/>
      <c r="LLI746" s="214"/>
      <c r="LLJ746" s="214"/>
      <c r="LLK746" s="214"/>
      <c r="LLL746" s="214"/>
      <c r="LLM746" s="214"/>
      <c r="LLN746" s="214"/>
      <c r="LLO746" s="214"/>
      <c r="LLP746" s="214"/>
      <c r="LLQ746" s="214"/>
      <c r="LLR746" s="214"/>
      <c r="LLS746" s="214"/>
      <c r="LLT746" s="214"/>
      <c r="LLU746" s="214"/>
      <c r="LLV746" s="214"/>
      <c r="LLW746" s="214"/>
      <c r="LLX746" s="214"/>
      <c r="LLY746" s="214"/>
      <c r="LLZ746" s="214"/>
      <c r="LMA746" s="214"/>
      <c r="LMB746" s="214"/>
      <c r="LMC746" s="214"/>
      <c r="LMD746" s="214"/>
      <c r="LME746" s="214"/>
      <c r="LMF746" s="214"/>
      <c r="LMG746" s="214"/>
      <c r="LMH746" s="214"/>
      <c r="LMI746" s="214"/>
      <c r="LMJ746" s="214"/>
      <c r="LMK746" s="214"/>
      <c r="LML746" s="214"/>
      <c r="LMM746" s="214"/>
      <c r="LMN746" s="214"/>
      <c r="LMO746" s="214"/>
      <c r="LMP746" s="214"/>
      <c r="LMQ746" s="214"/>
      <c r="LMR746" s="214"/>
      <c r="LMS746" s="214"/>
      <c r="LMT746" s="214"/>
      <c r="LMU746" s="214"/>
      <c r="LMV746" s="214"/>
      <c r="LMW746" s="214"/>
      <c r="LMX746" s="214"/>
      <c r="LMY746" s="214"/>
      <c r="LMZ746" s="214"/>
      <c r="LNA746" s="214"/>
      <c r="LNB746" s="214"/>
      <c r="LNC746" s="214"/>
      <c r="LND746" s="214"/>
      <c r="LNE746" s="214"/>
      <c r="LNF746" s="214"/>
      <c r="LNG746" s="214"/>
      <c r="LNH746" s="214"/>
      <c r="LNI746" s="214"/>
      <c r="LNJ746" s="214"/>
      <c r="LNK746" s="214"/>
      <c r="LNL746" s="214"/>
      <c r="LNM746" s="214"/>
      <c r="LNN746" s="214"/>
      <c r="LNO746" s="214"/>
      <c r="LNP746" s="214"/>
      <c r="LNQ746" s="214"/>
      <c r="LNR746" s="214"/>
      <c r="LNS746" s="214"/>
      <c r="LNT746" s="214"/>
      <c r="LNU746" s="214"/>
      <c r="LNV746" s="214"/>
      <c r="LNW746" s="214"/>
      <c r="LNX746" s="214"/>
      <c r="LNY746" s="214"/>
      <c r="LNZ746" s="214"/>
      <c r="LOA746" s="214"/>
      <c r="LOB746" s="214"/>
      <c r="LOC746" s="214"/>
      <c r="LOD746" s="214"/>
      <c r="LOE746" s="214"/>
      <c r="LOF746" s="214"/>
      <c r="LOG746" s="214"/>
      <c r="LOH746" s="214"/>
      <c r="LOI746" s="214"/>
      <c r="LOJ746" s="214"/>
      <c r="LOK746" s="214"/>
      <c r="LOL746" s="214"/>
      <c r="LOM746" s="214"/>
      <c r="LON746" s="214"/>
      <c r="LOO746" s="214"/>
      <c r="LOP746" s="214"/>
      <c r="LOQ746" s="214"/>
      <c r="LOR746" s="214"/>
      <c r="LOS746" s="214"/>
      <c r="LOT746" s="214"/>
      <c r="LOU746" s="214"/>
      <c r="LOV746" s="214"/>
      <c r="LOW746" s="214"/>
      <c r="LOX746" s="214"/>
      <c r="LOY746" s="214"/>
      <c r="LOZ746" s="214"/>
      <c r="LPA746" s="214"/>
      <c r="LPB746" s="214"/>
      <c r="LPC746" s="214"/>
      <c r="LPD746" s="214"/>
      <c r="LPE746" s="214"/>
      <c r="LPF746" s="214"/>
      <c r="LPG746" s="214"/>
      <c r="LPH746" s="214"/>
      <c r="LPI746" s="214"/>
      <c r="LPJ746" s="214"/>
      <c r="LPK746" s="214"/>
      <c r="LPL746" s="214"/>
      <c r="LPM746" s="214"/>
      <c r="LPN746" s="214"/>
      <c r="LPO746" s="214"/>
      <c r="LPP746" s="214"/>
      <c r="LPQ746" s="214"/>
      <c r="LPR746" s="214"/>
      <c r="LPS746" s="214"/>
      <c r="LPT746" s="214"/>
      <c r="LPU746" s="214"/>
      <c r="LPV746" s="214"/>
      <c r="LPW746" s="214"/>
      <c r="LPX746" s="214"/>
      <c r="LPY746" s="214"/>
      <c r="LPZ746" s="214"/>
      <c r="LQA746" s="214"/>
      <c r="LQB746" s="214"/>
      <c r="LQC746" s="214"/>
      <c r="LQD746" s="214"/>
      <c r="LQE746" s="214"/>
      <c r="LQF746" s="214"/>
      <c r="LQG746" s="214"/>
      <c r="LQH746" s="214"/>
      <c r="LQI746" s="214"/>
      <c r="LQJ746" s="214"/>
      <c r="LQK746" s="214"/>
      <c r="LQL746" s="214"/>
      <c r="LQM746" s="214"/>
      <c r="LQN746" s="214"/>
      <c r="LQO746" s="214"/>
      <c r="LQP746" s="214"/>
      <c r="LQQ746" s="214"/>
      <c r="LQR746" s="214"/>
      <c r="LQS746" s="214"/>
      <c r="LQT746" s="214"/>
      <c r="LQU746" s="214"/>
      <c r="LQV746" s="214"/>
      <c r="LQW746" s="214"/>
      <c r="LQX746" s="214"/>
      <c r="LQY746" s="214"/>
      <c r="LQZ746" s="214"/>
      <c r="LRA746" s="214"/>
      <c r="LRB746" s="214"/>
      <c r="LRC746" s="214"/>
      <c r="LRD746" s="214"/>
      <c r="LRE746" s="214"/>
      <c r="LRF746" s="214"/>
      <c r="LRG746" s="214"/>
      <c r="LRH746" s="214"/>
      <c r="LRI746" s="214"/>
      <c r="LRJ746" s="214"/>
      <c r="LRK746" s="214"/>
      <c r="LRL746" s="214"/>
      <c r="LRM746" s="214"/>
      <c r="LRN746" s="214"/>
      <c r="LRO746" s="214"/>
      <c r="LRP746" s="214"/>
      <c r="LRQ746" s="214"/>
      <c r="LRR746" s="214"/>
      <c r="LRS746" s="214"/>
      <c r="LRT746" s="214"/>
      <c r="LRU746" s="214"/>
      <c r="LRV746" s="214"/>
      <c r="LRW746" s="214"/>
      <c r="LRX746" s="214"/>
      <c r="LRY746" s="214"/>
      <c r="LRZ746" s="214"/>
      <c r="LSA746" s="214"/>
      <c r="LSB746" s="214"/>
      <c r="LSC746" s="214"/>
      <c r="LSD746" s="214"/>
      <c r="LSE746" s="214"/>
      <c r="LSF746" s="214"/>
      <c r="LSG746" s="214"/>
      <c r="LSH746" s="214"/>
      <c r="LSI746" s="214"/>
      <c r="LSJ746" s="214"/>
      <c r="LSK746" s="214"/>
      <c r="LSL746" s="214"/>
      <c r="LSM746" s="214"/>
      <c r="LSN746" s="214"/>
      <c r="LSO746" s="214"/>
      <c r="LSP746" s="214"/>
      <c r="LSQ746" s="214"/>
      <c r="LSR746" s="214"/>
      <c r="LSS746" s="214"/>
      <c r="LST746" s="214"/>
      <c r="LSU746" s="214"/>
      <c r="LSV746" s="214"/>
      <c r="LSW746" s="214"/>
      <c r="LSX746" s="214"/>
      <c r="LSY746" s="214"/>
      <c r="LSZ746" s="214"/>
      <c r="LTA746" s="214"/>
      <c r="LTB746" s="214"/>
      <c r="LTC746" s="214"/>
      <c r="LTD746" s="214"/>
      <c r="LTE746" s="214"/>
      <c r="LTF746" s="214"/>
      <c r="LTG746" s="214"/>
      <c r="LTH746" s="214"/>
      <c r="LTI746" s="214"/>
      <c r="LTJ746" s="214"/>
      <c r="LTK746" s="214"/>
      <c r="LTL746" s="214"/>
      <c r="LTM746" s="214"/>
      <c r="LTN746" s="214"/>
      <c r="LTO746" s="214"/>
      <c r="LTP746" s="214"/>
      <c r="LTQ746" s="214"/>
      <c r="LTR746" s="214"/>
      <c r="LTS746" s="214"/>
      <c r="LTT746" s="214"/>
      <c r="LTU746" s="214"/>
      <c r="LTV746" s="214"/>
      <c r="LTW746" s="214"/>
      <c r="LTX746" s="214"/>
      <c r="LTY746" s="214"/>
      <c r="LTZ746" s="214"/>
      <c r="LUA746" s="214"/>
      <c r="LUB746" s="214"/>
      <c r="LUC746" s="214"/>
      <c r="LUD746" s="214"/>
      <c r="LUE746" s="214"/>
      <c r="LUF746" s="214"/>
      <c r="LUG746" s="214"/>
      <c r="LUH746" s="214"/>
      <c r="LUI746" s="214"/>
      <c r="LUJ746" s="214"/>
      <c r="LUK746" s="214"/>
      <c r="LUL746" s="214"/>
      <c r="LUM746" s="214"/>
      <c r="LUN746" s="214"/>
      <c r="LUO746" s="214"/>
      <c r="LUP746" s="214"/>
      <c r="LUQ746" s="214"/>
      <c r="LUR746" s="214"/>
      <c r="LUS746" s="214"/>
      <c r="LUT746" s="214"/>
      <c r="LUU746" s="214"/>
      <c r="LUV746" s="214"/>
      <c r="LUW746" s="214"/>
      <c r="LUX746" s="214"/>
      <c r="LUY746" s="214"/>
      <c r="LUZ746" s="214"/>
      <c r="LVA746" s="214"/>
      <c r="LVB746" s="214"/>
      <c r="LVC746" s="214"/>
      <c r="LVD746" s="214"/>
      <c r="LVE746" s="214"/>
      <c r="LVF746" s="214"/>
      <c r="LVG746" s="214"/>
      <c r="LVH746" s="214"/>
      <c r="LVI746" s="214"/>
      <c r="LVJ746" s="214"/>
      <c r="LVK746" s="214"/>
      <c r="LVL746" s="214"/>
      <c r="LVM746" s="214"/>
      <c r="LVN746" s="214"/>
      <c r="LVO746" s="214"/>
      <c r="LVP746" s="214"/>
      <c r="LVQ746" s="214"/>
      <c r="LVR746" s="214"/>
      <c r="LVS746" s="214"/>
      <c r="LVT746" s="214"/>
      <c r="LVU746" s="214"/>
      <c r="LVV746" s="214"/>
      <c r="LVW746" s="214"/>
      <c r="LVX746" s="214"/>
      <c r="LVY746" s="214"/>
      <c r="LVZ746" s="214"/>
      <c r="LWA746" s="214"/>
      <c r="LWB746" s="214"/>
      <c r="LWC746" s="214"/>
      <c r="LWD746" s="214"/>
      <c r="LWE746" s="214"/>
      <c r="LWF746" s="214"/>
      <c r="LWG746" s="214"/>
      <c r="LWH746" s="214"/>
      <c r="LWI746" s="214"/>
      <c r="LWJ746" s="214"/>
      <c r="LWK746" s="214"/>
      <c r="LWL746" s="214"/>
      <c r="LWM746" s="214"/>
      <c r="LWN746" s="214"/>
      <c r="LWO746" s="214"/>
      <c r="LWP746" s="214"/>
      <c r="LWQ746" s="214"/>
      <c r="LWR746" s="214"/>
      <c r="LWS746" s="214"/>
      <c r="LWT746" s="214"/>
      <c r="LWU746" s="214"/>
      <c r="LWV746" s="214"/>
      <c r="LWW746" s="214"/>
      <c r="LWX746" s="214"/>
      <c r="LWY746" s="214"/>
      <c r="LWZ746" s="214"/>
      <c r="LXA746" s="214"/>
      <c r="LXB746" s="214"/>
      <c r="LXC746" s="214"/>
      <c r="LXD746" s="214"/>
      <c r="LXE746" s="214"/>
      <c r="LXF746" s="214"/>
      <c r="LXG746" s="214"/>
      <c r="LXH746" s="214"/>
      <c r="LXI746" s="214"/>
      <c r="LXJ746" s="214"/>
      <c r="LXK746" s="214"/>
      <c r="LXL746" s="214"/>
      <c r="LXM746" s="214"/>
      <c r="LXN746" s="214"/>
      <c r="LXO746" s="214"/>
      <c r="LXP746" s="214"/>
      <c r="LXQ746" s="214"/>
      <c r="LXR746" s="214"/>
      <c r="LXS746" s="214"/>
      <c r="LXT746" s="214"/>
      <c r="LXU746" s="214"/>
      <c r="LXV746" s="214"/>
      <c r="LXW746" s="214"/>
      <c r="LXX746" s="214"/>
      <c r="LXY746" s="214"/>
      <c r="LXZ746" s="214"/>
      <c r="LYA746" s="214"/>
      <c r="LYB746" s="214"/>
      <c r="LYC746" s="214"/>
      <c r="LYD746" s="214"/>
      <c r="LYE746" s="214"/>
      <c r="LYF746" s="214"/>
      <c r="LYG746" s="214"/>
      <c r="LYH746" s="214"/>
      <c r="LYI746" s="214"/>
      <c r="LYJ746" s="214"/>
      <c r="LYK746" s="214"/>
      <c r="LYL746" s="214"/>
      <c r="LYM746" s="214"/>
      <c r="LYN746" s="214"/>
      <c r="LYO746" s="214"/>
      <c r="LYP746" s="214"/>
      <c r="LYQ746" s="214"/>
      <c r="LYR746" s="214"/>
      <c r="LYS746" s="214"/>
      <c r="LYT746" s="214"/>
      <c r="LYU746" s="214"/>
      <c r="LYV746" s="214"/>
      <c r="LYW746" s="214"/>
      <c r="LYX746" s="214"/>
      <c r="LYY746" s="214"/>
      <c r="LYZ746" s="214"/>
      <c r="LZA746" s="214"/>
      <c r="LZB746" s="214"/>
      <c r="LZC746" s="214"/>
      <c r="LZD746" s="214"/>
      <c r="LZE746" s="214"/>
      <c r="LZF746" s="214"/>
      <c r="LZG746" s="214"/>
      <c r="LZH746" s="214"/>
      <c r="LZI746" s="214"/>
      <c r="LZJ746" s="214"/>
      <c r="LZK746" s="214"/>
      <c r="LZL746" s="214"/>
      <c r="LZM746" s="214"/>
      <c r="LZN746" s="214"/>
      <c r="LZO746" s="214"/>
      <c r="LZP746" s="214"/>
      <c r="LZQ746" s="214"/>
      <c r="LZR746" s="214"/>
      <c r="LZS746" s="214"/>
      <c r="LZT746" s="214"/>
      <c r="LZU746" s="214"/>
      <c r="LZV746" s="214"/>
      <c r="LZW746" s="214"/>
      <c r="LZX746" s="214"/>
      <c r="LZY746" s="214"/>
      <c r="LZZ746" s="214"/>
      <c r="MAA746" s="214"/>
      <c r="MAB746" s="214"/>
      <c r="MAC746" s="214"/>
      <c r="MAD746" s="214"/>
      <c r="MAE746" s="214"/>
      <c r="MAF746" s="214"/>
      <c r="MAG746" s="214"/>
      <c r="MAH746" s="214"/>
      <c r="MAI746" s="214"/>
      <c r="MAJ746" s="214"/>
      <c r="MAK746" s="214"/>
      <c r="MAL746" s="214"/>
      <c r="MAM746" s="214"/>
      <c r="MAN746" s="214"/>
      <c r="MAO746" s="214"/>
      <c r="MAP746" s="214"/>
      <c r="MAQ746" s="214"/>
      <c r="MAR746" s="214"/>
      <c r="MAS746" s="214"/>
      <c r="MAT746" s="214"/>
      <c r="MAU746" s="214"/>
      <c r="MAV746" s="214"/>
      <c r="MAW746" s="214"/>
      <c r="MAX746" s="214"/>
      <c r="MAY746" s="214"/>
      <c r="MAZ746" s="214"/>
      <c r="MBA746" s="214"/>
      <c r="MBB746" s="214"/>
      <c r="MBC746" s="214"/>
      <c r="MBD746" s="214"/>
      <c r="MBE746" s="214"/>
      <c r="MBF746" s="214"/>
      <c r="MBG746" s="214"/>
      <c r="MBH746" s="214"/>
      <c r="MBI746" s="214"/>
      <c r="MBJ746" s="214"/>
      <c r="MBK746" s="214"/>
      <c r="MBL746" s="214"/>
      <c r="MBM746" s="214"/>
      <c r="MBN746" s="214"/>
      <c r="MBO746" s="214"/>
      <c r="MBP746" s="214"/>
      <c r="MBQ746" s="214"/>
      <c r="MBR746" s="214"/>
      <c r="MBS746" s="214"/>
      <c r="MBT746" s="214"/>
      <c r="MBU746" s="214"/>
      <c r="MBV746" s="214"/>
      <c r="MBW746" s="214"/>
      <c r="MBX746" s="214"/>
      <c r="MBY746" s="214"/>
      <c r="MBZ746" s="214"/>
      <c r="MCA746" s="214"/>
      <c r="MCB746" s="214"/>
      <c r="MCC746" s="214"/>
      <c r="MCD746" s="214"/>
      <c r="MCE746" s="214"/>
      <c r="MCF746" s="214"/>
      <c r="MCG746" s="214"/>
      <c r="MCH746" s="214"/>
      <c r="MCI746" s="214"/>
      <c r="MCJ746" s="214"/>
      <c r="MCK746" s="214"/>
      <c r="MCL746" s="214"/>
      <c r="MCM746" s="214"/>
      <c r="MCN746" s="214"/>
      <c r="MCO746" s="214"/>
      <c r="MCP746" s="214"/>
      <c r="MCQ746" s="214"/>
      <c r="MCR746" s="214"/>
      <c r="MCS746" s="214"/>
      <c r="MCT746" s="214"/>
      <c r="MCU746" s="214"/>
      <c r="MCV746" s="214"/>
      <c r="MCW746" s="214"/>
      <c r="MCX746" s="214"/>
      <c r="MCY746" s="214"/>
      <c r="MCZ746" s="214"/>
      <c r="MDA746" s="214"/>
      <c r="MDB746" s="214"/>
      <c r="MDC746" s="214"/>
      <c r="MDD746" s="214"/>
      <c r="MDE746" s="214"/>
      <c r="MDF746" s="214"/>
      <c r="MDG746" s="214"/>
      <c r="MDH746" s="214"/>
      <c r="MDI746" s="214"/>
      <c r="MDJ746" s="214"/>
      <c r="MDK746" s="214"/>
      <c r="MDL746" s="214"/>
      <c r="MDM746" s="214"/>
      <c r="MDN746" s="214"/>
      <c r="MDO746" s="214"/>
      <c r="MDP746" s="214"/>
      <c r="MDQ746" s="214"/>
      <c r="MDR746" s="214"/>
      <c r="MDS746" s="214"/>
      <c r="MDT746" s="214"/>
      <c r="MDU746" s="214"/>
      <c r="MDV746" s="214"/>
      <c r="MDW746" s="214"/>
      <c r="MDX746" s="214"/>
      <c r="MDY746" s="214"/>
      <c r="MDZ746" s="214"/>
      <c r="MEA746" s="214"/>
      <c r="MEB746" s="214"/>
      <c r="MEC746" s="214"/>
      <c r="MED746" s="214"/>
      <c r="MEE746" s="214"/>
      <c r="MEF746" s="214"/>
      <c r="MEG746" s="214"/>
      <c r="MEH746" s="214"/>
      <c r="MEI746" s="214"/>
      <c r="MEJ746" s="214"/>
      <c r="MEK746" s="214"/>
      <c r="MEL746" s="214"/>
      <c r="MEM746" s="214"/>
      <c r="MEN746" s="214"/>
      <c r="MEO746" s="214"/>
      <c r="MEP746" s="214"/>
      <c r="MEQ746" s="214"/>
      <c r="MER746" s="214"/>
      <c r="MES746" s="214"/>
      <c r="MET746" s="214"/>
      <c r="MEU746" s="214"/>
      <c r="MEV746" s="214"/>
      <c r="MEW746" s="214"/>
      <c r="MEX746" s="214"/>
      <c r="MEY746" s="214"/>
      <c r="MEZ746" s="214"/>
      <c r="MFA746" s="214"/>
      <c r="MFB746" s="214"/>
      <c r="MFC746" s="214"/>
      <c r="MFD746" s="214"/>
      <c r="MFE746" s="214"/>
      <c r="MFF746" s="214"/>
      <c r="MFG746" s="214"/>
      <c r="MFH746" s="214"/>
      <c r="MFI746" s="214"/>
      <c r="MFJ746" s="214"/>
      <c r="MFK746" s="214"/>
      <c r="MFL746" s="214"/>
      <c r="MFM746" s="214"/>
      <c r="MFN746" s="214"/>
      <c r="MFO746" s="214"/>
      <c r="MFP746" s="214"/>
      <c r="MFQ746" s="214"/>
      <c r="MFR746" s="214"/>
      <c r="MFS746" s="214"/>
      <c r="MFT746" s="214"/>
      <c r="MFU746" s="214"/>
      <c r="MFV746" s="214"/>
      <c r="MFW746" s="214"/>
      <c r="MFX746" s="214"/>
      <c r="MFY746" s="214"/>
      <c r="MFZ746" s="214"/>
      <c r="MGA746" s="214"/>
      <c r="MGB746" s="214"/>
      <c r="MGC746" s="214"/>
      <c r="MGD746" s="214"/>
      <c r="MGE746" s="214"/>
      <c r="MGF746" s="214"/>
      <c r="MGG746" s="214"/>
      <c r="MGH746" s="214"/>
      <c r="MGI746" s="214"/>
      <c r="MGJ746" s="214"/>
      <c r="MGK746" s="214"/>
      <c r="MGL746" s="214"/>
      <c r="MGM746" s="214"/>
      <c r="MGN746" s="214"/>
      <c r="MGO746" s="214"/>
      <c r="MGP746" s="214"/>
      <c r="MGQ746" s="214"/>
      <c r="MGR746" s="214"/>
      <c r="MGS746" s="214"/>
      <c r="MGT746" s="214"/>
      <c r="MGU746" s="214"/>
      <c r="MGV746" s="214"/>
      <c r="MGW746" s="214"/>
      <c r="MGX746" s="214"/>
      <c r="MGY746" s="214"/>
      <c r="MGZ746" s="214"/>
      <c r="MHA746" s="214"/>
      <c r="MHB746" s="214"/>
      <c r="MHC746" s="214"/>
      <c r="MHD746" s="214"/>
      <c r="MHE746" s="214"/>
      <c r="MHF746" s="214"/>
      <c r="MHG746" s="214"/>
      <c r="MHH746" s="214"/>
      <c r="MHI746" s="214"/>
      <c r="MHJ746" s="214"/>
      <c r="MHK746" s="214"/>
      <c r="MHL746" s="214"/>
      <c r="MHM746" s="214"/>
      <c r="MHN746" s="214"/>
      <c r="MHO746" s="214"/>
      <c r="MHP746" s="214"/>
      <c r="MHQ746" s="214"/>
      <c r="MHR746" s="214"/>
      <c r="MHS746" s="214"/>
      <c r="MHT746" s="214"/>
      <c r="MHU746" s="214"/>
      <c r="MHV746" s="214"/>
      <c r="MHW746" s="214"/>
      <c r="MHX746" s="214"/>
      <c r="MHY746" s="214"/>
      <c r="MHZ746" s="214"/>
      <c r="MIA746" s="214"/>
      <c r="MIB746" s="214"/>
      <c r="MIC746" s="214"/>
      <c r="MID746" s="214"/>
      <c r="MIE746" s="214"/>
      <c r="MIF746" s="214"/>
      <c r="MIG746" s="214"/>
      <c r="MIH746" s="214"/>
      <c r="MII746" s="214"/>
      <c r="MIJ746" s="214"/>
      <c r="MIK746" s="214"/>
      <c r="MIL746" s="214"/>
      <c r="MIM746" s="214"/>
      <c r="MIN746" s="214"/>
      <c r="MIO746" s="214"/>
      <c r="MIP746" s="214"/>
      <c r="MIQ746" s="214"/>
      <c r="MIR746" s="214"/>
      <c r="MIS746" s="214"/>
      <c r="MIT746" s="214"/>
      <c r="MIU746" s="214"/>
      <c r="MIV746" s="214"/>
      <c r="MIW746" s="214"/>
      <c r="MIX746" s="214"/>
      <c r="MIY746" s="214"/>
      <c r="MIZ746" s="214"/>
      <c r="MJA746" s="214"/>
      <c r="MJB746" s="214"/>
      <c r="MJC746" s="214"/>
      <c r="MJD746" s="214"/>
      <c r="MJE746" s="214"/>
      <c r="MJF746" s="214"/>
      <c r="MJG746" s="214"/>
      <c r="MJH746" s="214"/>
      <c r="MJI746" s="214"/>
      <c r="MJJ746" s="214"/>
      <c r="MJK746" s="214"/>
      <c r="MJL746" s="214"/>
      <c r="MJM746" s="214"/>
      <c r="MJN746" s="214"/>
      <c r="MJO746" s="214"/>
      <c r="MJP746" s="214"/>
      <c r="MJQ746" s="214"/>
      <c r="MJR746" s="214"/>
      <c r="MJS746" s="214"/>
      <c r="MJT746" s="214"/>
      <c r="MJU746" s="214"/>
      <c r="MJV746" s="214"/>
      <c r="MJW746" s="214"/>
      <c r="MJX746" s="214"/>
      <c r="MJY746" s="214"/>
      <c r="MJZ746" s="214"/>
      <c r="MKA746" s="214"/>
      <c r="MKB746" s="214"/>
      <c r="MKC746" s="214"/>
      <c r="MKD746" s="214"/>
      <c r="MKE746" s="214"/>
      <c r="MKF746" s="214"/>
      <c r="MKG746" s="214"/>
      <c r="MKH746" s="214"/>
      <c r="MKI746" s="214"/>
      <c r="MKJ746" s="214"/>
      <c r="MKK746" s="214"/>
      <c r="MKL746" s="214"/>
      <c r="MKM746" s="214"/>
      <c r="MKN746" s="214"/>
      <c r="MKO746" s="214"/>
      <c r="MKP746" s="214"/>
      <c r="MKQ746" s="214"/>
      <c r="MKR746" s="214"/>
      <c r="MKS746" s="214"/>
      <c r="MKT746" s="214"/>
      <c r="MKU746" s="214"/>
      <c r="MKV746" s="214"/>
      <c r="MKW746" s="214"/>
      <c r="MKX746" s="214"/>
      <c r="MKY746" s="214"/>
      <c r="MKZ746" s="214"/>
      <c r="MLA746" s="214"/>
      <c r="MLB746" s="214"/>
      <c r="MLC746" s="214"/>
      <c r="MLD746" s="214"/>
      <c r="MLE746" s="214"/>
      <c r="MLF746" s="214"/>
      <c r="MLG746" s="214"/>
      <c r="MLH746" s="214"/>
      <c r="MLI746" s="214"/>
      <c r="MLJ746" s="214"/>
      <c r="MLK746" s="214"/>
      <c r="MLL746" s="214"/>
      <c r="MLM746" s="214"/>
      <c r="MLN746" s="214"/>
      <c r="MLO746" s="214"/>
      <c r="MLP746" s="214"/>
      <c r="MLQ746" s="214"/>
      <c r="MLR746" s="214"/>
      <c r="MLS746" s="214"/>
      <c r="MLT746" s="214"/>
      <c r="MLU746" s="214"/>
      <c r="MLV746" s="214"/>
      <c r="MLW746" s="214"/>
      <c r="MLX746" s="214"/>
      <c r="MLY746" s="214"/>
      <c r="MLZ746" s="214"/>
      <c r="MMA746" s="214"/>
      <c r="MMB746" s="214"/>
      <c r="MMC746" s="214"/>
      <c r="MMD746" s="214"/>
      <c r="MME746" s="214"/>
      <c r="MMF746" s="214"/>
      <c r="MMG746" s="214"/>
      <c r="MMH746" s="214"/>
      <c r="MMI746" s="214"/>
      <c r="MMJ746" s="214"/>
      <c r="MMK746" s="214"/>
      <c r="MML746" s="214"/>
      <c r="MMM746" s="214"/>
      <c r="MMN746" s="214"/>
      <c r="MMO746" s="214"/>
      <c r="MMP746" s="214"/>
      <c r="MMQ746" s="214"/>
      <c r="MMR746" s="214"/>
      <c r="MMS746" s="214"/>
      <c r="MMT746" s="214"/>
      <c r="MMU746" s="214"/>
      <c r="MMV746" s="214"/>
      <c r="MMW746" s="214"/>
      <c r="MMX746" s="214"/>
      <c r="MMY746" s="214"/>
      <c r="MMZ746" s="214"/>
      <c r="MNA746" s="214"/>
      <c r="MNB746" s="214"/>
      <c r="MNC746" s="214"/>
      <c r="MND746" s="214"/>
      <c r="MNE746" s="214"/>
      <c r="MNF746" s="214"/>
      <c r="MNG746" s="214"/>
      <c r="MNH746" s="214"/>
      <c r="MNI746" s="214"/>
      <c r="MNJ746" s="214"/>
      <c r="MNK746" s="214"/>
      <c r="MNL746" s="214"/>
      <c r="MNM746" s="214"/>
      <c r="MNN746" s="214"/>
      <c r="MNO746" s="214"/>
      <c r="MNP746" s="214"/>
      <c r="MNQ746" s="214"/>
      <c r="MNR746" s="214"/>
      <c r="MNS746" s="214"/>
      <c r="MNT746" s="214"/>
      <c r="MNU746" s="214"/>
      <c r="MNV746" s="214"/>
      <c r="MNW746" s="214"/>
      <c r="MNX746" s="214"/>
      <c r="MNY746" s="214"/>
      <c r="MNZ746" s="214"/>
      <c r="MOA746" s="214"/>
      <c r="MOB746" s="214"/>
      <c r="MOC746" s="214"/>
      <c r="MOD746" s="214"/>
      <c r="MOE746" s="214"/>
      <c r="MOF746" s="214"/>
      <c r="MOG746" s="214"/>
      <c r="MOH746" s="214"/>
      <c r="MOI746" s="214"/>
      <c r="MOJ746" s="214"/>
      <c r="MOK746" s="214"/>
      <c r="MOL746" s="214"/>
      <c r="MOM746" s="214"/>
      <c r="MON746" s="214"/>
      <c r="MOO746" s="214"/>
      <c r="MOP746" s="214"/>
      <c r="MOQ746" s="214"/>
      <c r="MOR746" s="214"/>
      <c r="MOS746" s="214"/>
      <c r="MOT746" s="214"/>
      <c r="MOU746" s="214"/>
      <c r="MOV746" s="214"/>
      <c r="MOW746" s="214"/>
      <c r="MOX746" s="214"/>
      <c r="MOY746" s="214"/>
      <c r="MOZ746" s="214"/>
      <c r="MPA746" s="214"/>
      <c r="MPB746" s="214"/>
      <c r="MPC746" s="214"/>
      <c r="MPD746" s="214"/>
      <c r="MPE746" s="214"/>
      <c r="MPF746" s="214"/>
      <c r="MPG746" s="214"/>
      <c r="MPH746" s="214"/>
      <c r="MPI746" s="214"/>
      <c r="MPJ746" s="214"/>
      <c r="MPK746" s="214"/>
      <c r="MPL746" s="214"/>
      <c r="MPM746" s="214"/>
      <c r="MPN746" s="214"/>
      <c r="MPO746" s="214"/>
      <c r="MPP746" s="214"/>
      <c r="MPQ746" s="214"/>
      <c r="MPR746" s="214"/>
      <c r="MPS746" s="214"/>
      <c r="MPT746" s="214"/>
      <c r="MPU746" s="214"/>
      <c r="MPV746" s="214"/>
      <c r="MPW746" s="214"/>
      <c r="MPX746" s="214"/>
      <c r="MPY746" s="214"/>
      <c r="MPZ746" s="214"/>
      <c r="MQA746" s="214"/>
      <c r="MQB746" s="214"/>
      <c r="MQC746" s="214"/>
      <c r="MQD746" s="214"/>
      <c r="MQE746" s="214"/>
      <c r="MQF746" s="214"/>
      <c r="MQG746" s="214"/>
      <c r="MQH746" s="214"/>
      <c r="MQI746" s="214"/>
      <c r="MQJ746" s="214"/>
      <c r="MQK746" s="214"/>
      <c r="MQL746" s="214"/>
      <c r="MQM746" s="214"/>
      <c r="MQN746" s="214"/>
      <c r="MQO746" s="214"/>
      <c r="MQP746" s="214"/>
      <c r="MQQ746" s="214"/>
      <c r="MQR746" s="214"/>
      <c r="MQS746" s="214"/>
      <c r="MQT746" s="214"/>
      <c r="MQU746" s="214"/>
      <c r="MQV746" s="214"/>
      <c r="MQW746" s="214"/>
      <c r="MQX746" s="214"/>
      <c r="MQY746" s="214"/>
      <c r="MQZ746" s="214"/>
      <c r="MRA746" s="214"/>
      <c r="MRB746" s="214"/>
      <c r="MRC746" s="214"/>
      <c r="MRD746" s="214"/>
      <c r="MRE746" s="214"/>
      <c r="MRF746" s="214"/>
      <c r="MRG746" s="214"/>
      <c r="MRH746" s="214"/>
      <c r="MRI746" s="214"/>
      <c r="MRJ746" s="214"/>
      <c r="MRK746" s="214"/>
      <c r="MRL746" s="214"/>
      <c r="MRM746" s="214"/>
      <c r="MRN746" s="214"/>
      <c r="MRO746" s="214"/>
      <c r="MRP746" s="214"/>
      <c r="MRQ746" s="214"/>
      <c r="MRR746" s="214"/>
      <c r="MRS746" s="214"/>
      <c r="MRT746" s="214"/>
      <c r="MRU746" s="214"/>
      <c r="MRV746" s="214"/>
      <c r="MRW746" s="214"/>
      <c r="MRX746" s="214"/>
      <c r="MRY746" s="214"/>
      <c r="MRZ746" s="214"/>
      <c r="MSA746" s="214"/>
      <c r="MSB746" s="214"/>
      <c r="MSC746" s="214"/>
      <c r="MSD746" s="214"/>
      <c r="MSE746" s="214"/>
      <c r="MSF746" s="214"/>
      <c r="MSG746" s="214"/>
      <c r="MSH746" s="214"/>
      <c r="MSI746" s="214"/>
      <c r="MSJ746" s="214"/>
      <c r="MSK746" s="214"/>
      <c r="MSL746" s="214"/>
      <c r="MSM746" s="214"/>
      <c r="MSN746" s="214"/>
      <c r="MSO746" s="214"/>
      <c r="MSP746" s="214"/>
      <c r="MSQ746" s="214"/>
      <c r="MSR746" s="214"/>
      <c r="MSS746" s="214"/>
      <c r="MST746" s="214"/>
      <c r="MSU746" s="214"/>
      <c r="MSV746" s="214"/>
      <c r="MSW746" s="214"/>
      <c r="MSX746" s="214"/>
      <c r="MSY746" s="214"/>
      <c r="MSZ746" s="214"/>
      <c r="MTA746" s="214"/>
      <c r="MTB746" s="214"/>
      <c r="MTC746" s="214"/>
      <c r="MTD746" s="214"/>
      <c r="MTE746" s="214"/>
      <c r="MTF746" s="214"/>
      <c r="MTG746" s="214"/>
      <c r="MTH746" s="214"/>
      <c r="MTI746" s="214"/>
      <c r="MTJ746" s="214"/>
      <c r="MTK746" s="214"/>
      <c r="MTL746" s="214"/>
      <c r="MTM746" s="214"/>
      <c r="MTN746" s="214"/>
      <c r="MTO746" s="214"/>
      <c r="MTP746" s="214"/>
      <c r="MTQ746" s="214"/>
      <c r="MTR746" s="214"/>
      <c r="MTS746" s="214"/>
      <c r="MTT746" s="214"/>
      <c r="MTU746" s="214"/>
      <c r="MTV746" s="214"/>
      <c r="MTW746" s="214"/>
      <c r="MTX746" s="214"/>
      <c r="MTY746" s="214"/>
      <c r="MTZ746" s="214"/>
      <c r="MUA746" s="214"/>
      <c r="MUB746" s="214"/>
      <c r="MUC746" s="214"/>
      <c r="MUD746" s="214"/>
      <c r="MUE746" s="214"/>
      <c r="MUF746" s="214"/>
      <c r="MUG746" s="214"/>
      <c r="MUH746" s="214"/>
      <c r="MUI746" s="214"/>
      <c r="MUJ746" s="214"/>
      <c r="MUK746" s="214"/>
      <c r="MUL746" s="214"/>
      <c r="MUM746" s="214"/>
      <c r="MUN746" s="214"/>
      <c r="MUO746" s="214"/>
      <c r="MUP746" s="214"/>
      <c r="MUQ746" s="214"/>
      <c r="MUR746" s="214"/>
      <c r="MUS746" s="214"/>
      <c r="MUT746" s="214"/>
      <c r="MUU746" s="214"/>
      <c r="MUV746" s="214"/>
      <c r="MUW746" s="214"/>
      <c r="MUX746" s="214"/>
      <c r="MUY746" s="214"/>
      <c r="MUZ746" s="214"/>
      <c r="MVA746" s="214"/>
      <c r="MVB746" s="214"/>
      <c r="MVC746" s="214"/>
      <c r="MVD746" s="214"/>
      <c r="MVE746" s="214"/>
      <c r="MVF746" s="214"/>
      <c r="MVG746" s="214"/>
      <c r="MVH746" s="214"/>
      <c r="MVI746" s="214"/>
      <c r="MVJ746" s="214"/>
      <c r="MVK746" s="214"/>
      <c r="MVL746" s="214"/>
      <c r="MVM746" s="214"/>
      <c r="MVN746" s="214"/>
      <c r="MVO746" s="214"/>
      <c r="MVP746" s="214"/>
      <c r="MVQ746" s="214"/>
      <c r="MVR746" s="214"/>
      <c r="MVS746" s="214"/>
      <c r="MVT746" s="214"/>
      <c r="MVU746" s="214"/>
      <c r="MVV746" s="214"/>
      <c r="MVW746" s="214"/>
      <c r="MVX746" s="214"/>
      <c r="MVY746" s="214"/>
      <c r="MVZ746" s="214"/>
      <c r="MWA746" s="214"/>
      <c r="MWB746" s="214"/>
      <c r="MWC746" s="214"/>
      <c r="MWD746" s="214"/>
      <c r="MWE746" s="214"/>
      <c r="MWF746" s="214"/>
      <c r="MWG746" s="214"/>
      <c r="MWH746" s="214"/>
      <c r="MWI746" s="214"/>
      <c r="MWJ746" s="214"/>
      <c r="MWK746" s="214"/>
      <c r="MWL746" s="214"/>
      <c r="MWM746" s="214"/>
      <c r="MWN746" s="214"/>
      <c r="MWO746" s="214"/>
      <c r="MWP746" s="214"/>
      <c r="MWQ746" s="214"/>
      <c r="MWR746" s="214"/>
      <c r="MWS746" s="214"/>
      <c r="MWT746" s="214"/>
      <c r="MWU746" s="214"/>
      <c r="MWV746" s="214"/>
      <c r="MWW746" s="214"/>
      <c r="MWX746" s="214"/>
      <c r="MWY746" s="214"/>
      <c r="MWZ746" s="214"/>
      <c r="MXA746" s="214"/>
      <c r="MXB746" s="214"/>
      <c r="MXC746" s="214"/>
      <c r="MXD746" s="214"/>
      <c r="MXE746" s="214"/>
      <c r="MXF746" s="214"/>
      <c r="MXG746" s="214"/>
      <c r="MXH746" s="214"/>
      <c r="MXI746" s="214"/>
      <c r="MXJ746" s="214"/>
      <c r="MXK746" s="214"/>
      <c r="MXL746" s="214"/>
      <c r="MXM746" s="214"/>
      <c r="MXN746" s="214"/>
      <c r="MXO746" s="214"/>
      <c r="MXP746" s="214"/>
      <c r="MXQ746" s="214"/>
      <c r="MXR746" s="214"/>
      <c r="MXS746" s="214"/>
      <c r="MXT746" s="214"/>
      <c r="MXU746" s="214"/>
      <c r="MXV746" s="214"/>
      <c r="MXW746" s="214"/>
      <c r="MXX746" s="214"/>
      <c r="MXY746" s="214"/>
      <c r="MXZ746" s="214"/>
      <c r="MYA746" s="214"/>
      <c r="MYB746" s="214"/>
      <c r="MYC746" s="214"/>
      <c r="MYD746" s="214"/>
      <c r="MYE746" s="214"/>
      <c r="MYF746" s="214"/>
      <c r="MYG746" s="214"/>
      <c r="MYH746" s="214"/>
      <c r="MYI746" s="214"/>
      <c r="MYJ746" s="214"/>
      <c r="MYK746" s="214"/>
      <c r="MYL746" s="214"/>
      <c r="MYM746" s="214"/>
      <c r="MYN746" s="214"/>
      <c r="MYO746" s="214"/>
      <c r="MYP746" s="214"/>
      <c r="MYQ746" s="214"/>
      <c r="MYR746" s="214"/>
      <c r="MYS746" s="214"/>
      <c r="MYT746" s="214"/>
      <c r="MYU746" s="214"/>
      <c r="MYV746" s="214"/>
      <c r="MYW746" s="214"/>
      <c r="MYX746" s="214"/>
      <c r="MYY746" s="214"/>
      <c r="MYZ746" s="214"/>
      <c r="MZA746" s="214"/>
      <c r="MZB746" s="214"/>
      <c r="MZC746" s="214"/>
      <c r="MZD746" s="214"/>
      <c r="MZE746" s="214"/>
      <c r="MZF746" s="214"/>
      <c r="MZG746" s="214"/>
      <c r="MZH746" s="214"/>
      <c r="MZI746" s="214"/>
      <c r="MZJ746" s="214"/>
      <c r="MZK746" s="214"/>
      <c r="MZL746" s="214"/>
      <c r="MZM746" s="214"/>
      <c r="MZN746" s="214"/>
      <c r="MZO746" s="214"/>
      <c r="MZP746" s="214"/>
      <c r="MZQ746" s="214"/>
      <c r="MZR746" s="214"/>
      <c r="MZS746" s="214"/>
      <c r="MZT746" s="214"/>
      <c r="MZU746" s="214"/>
      <c r="MZV746" s="214"/>
      <c r="MZW746" s="214"/>
      <c r="MZX746" s="214"/>
      <c r="MZY746" s="214"/>
      <c r="MZZ746" s="214"/>
      <c r="NAA746" s="214"/>
      <c r="NAB746" s="214"/>
      <c r="NAC746" s="214"/>
      <c r="NAD746" s="214"/>
      <c r="NAE746" s="214"/>
      <c r="NAF746" s="214"/>
      <c r="NAG746" s="214"/>
      <c r="NAH746" s="214"/>
      <c r="NAI746" s="214"/>
      <c r="NAJ746" s="214"/>
      <c r="NAK746" s="214"/>
      <c r="NAL746" s="214"/>
      <c r="NAM746" s="214"/>
      <c r="NAN746" s="214"/>
      <c r="NAO746" s="214"/>
      <c r="NAP746" s="214"/>
      <c r="NAQ746" s="214"/>
      <c r="NAR746" s="214"/>
      <c r="NAS746" s="214"/>
      <c r="NAT746" s="214"/>
      <c r="NAU746" s="214"/>
      <c r="NAV746" s="214"/>
      <c r="NAW746" s="214"/>
      <c r="NAX746" s="214"/>
      <c r="NAY746" s="214"/>
      <c r="NAZ746" s="214"/>
      <c r="NBA746" s="214"/>
      <c r="NBB746" s="214"/>
      <c r="NBC746" s="214"/>
      <c r="NBD746" s="214"/>
      <c r="NBE746" s="214"/>
      <c r="NBF746" s="214"/>
      <c r="NBG746" s="214"/>
      <c r="NBH746" s="214"/>
      <c r="NBI746" s="214"/>
      <c r="NBJ746" s="214"/>
      <c r="NBK746" s="214"/>
      <c r="NBL746" s="214"/>
      <c r="NBM746" s="214"/>
      <c r="NBN746" s="214"/>
      <c r="NBO746" s="214"/>
      <c r="NBP746" s="214"/>
      <c r="NBQ746" s="214"/>
      <c r="NBR746" s="214"/>
      <c r="NBS746" s="214"/>
      <c r="NBT746" s="214"/>
      <c r="NBU746" s="214"/>
      <c r="NBV746" s="214"/>
      <c r="NBW746" s="214"/>
      <c r="NBX746" s="214"/>
      <c r="NBY746" s="214"/>
      <c r="NBZ746" s="214"/>
      <c r="NCA746" s="214"/>
      <c r="NCB746" s="214"/>
      <c r="NCC746" s="214"/>
      <c r="NCD746" s="214"/>
      <c r="NCE746" s="214"/>
      <c r="NCF746" s="214"/>
      <c r="NCG746" s="214"/>
      <c r="NCH746" s="214"/>
      <c r="NCI746" s="214"/>
      <c r="NCJ746" s="214"/>
      <c r="NCK746" s="214"/>
      <c r="NCL746" s="214"/>
      <c r="NCM746" s="214"/>
      <c r="NCN746" s="214"/>
      <c r="NCO746" s="214"/>
      <c r="NCP746" s="214"/>
      <c r="NCQ746" s="214"/>
      <c r="NCR746" s="214"/>
      <c r="NCS746" s="214"/>
      <c r="NCT746" s="214"/>
      <c r="NCU746" s="214"/>
      <c r="NCV746" s="214"/>
      <c r="NCW746" s="214"/>
      <c r="NCX746" s="214"/>
      <c r="NCY746" s="214"/>
      <c r="NCZ746" s="214"/>
      <c r="NDA746" s="214"/>
      <c r="NDB746" s="214"/>
      <c r="NDC746" s="214"/>
      <c r="NDD746" s="214"/>
      <c r="NDE746" s="214"/>
      <c r="NDF746" s="214"/>
      <c r="NDG746" s="214"/>
      <c r="NDH746" s="214"/>
      <c r="NDI746" s="214"/>
      <c r="NDJ746" s="214"/>
      <c r="NDK746" s="214"/>
      <c r="NDL746" s="214"/>
      <c r="NDM746" s="214"/>
      <c r="NDN746" s="214"/>
      <c r="NDO746" s="214"/>
      <c r="NDP746" s="214"/>
      <c r="NDQ746" s="214"/>
      <c r="NDR746" s="214"/>
      <c r="NDS746" s="214"/>
      <c r="NDT746" s="214"/>
      <c r="NDU746" s="214"/>
      <c r="NDV746" s="214"/>
      <c r="NDW746" s="214"/>
      <c r="NDX746" s="214"/>
      <c r="NDY746" s="214"/>
      <c r="NDZ746" s="214"/>
      <c r="NEA746" s="214"/>
      <c r="NEB746" s="214"/>
      <c r="NEC746" s="214"/>
      <c r="NED746" s="214"/>
      <c r="NEE746" s="214"/>
      <c r="NEF746" s="214"/>
      <c r="NEG746" s="214"/>
      <c r="NEH746" s="214"/>
      <c r="NEI746" s="214"/>
      <c r="NEJ746" s="214"/>
      <c r="NEK746" s="214"/>
      <c r="NEL746" s="214"/>
      <c r="NEM746" s="214"/>
      <c r="NEN746" s="214"/>
      <c r="NEO746" s="214"/>
      <c r="NEP746" s="214"/>
      <c r="NEQ746" s="214"/>
      <c r="NER746" s="214"/>
      <c r="NES746" s="214"/>
      <c r="NET746" s="214"/>
      <c r="NEU746" s="214"/>
      <c r="NEV746" s="214"/>
      <c r="NEW746" s="214"/>
      <c r="NEX746" s="214"/>
      <c r="NEY746" s="214"/>
      <c r="NEZ746" s="214"/>
      <c r="NFA746" s="214"/>
      <c r="NFB746" s="214"/>
      <c r="NFC746" s="214"/>
      <c r="NFD746" s="214"/>
      <c r="NFE746" s="214"/>
      <c r="NFF746" s="214"/>
      <c r="NFG746" s="214"/>
      <c r="NFH746" s="214"/>
      <c r="NFI746" s="214"/>
      <c r="NFJ746" s="214"/>
      <c r="NFK746" s="214"/>
      <c r="NFL746" s="214"/>
      <c r="NFM746" s="214"/>
      <c r="NFN746" s="214"/>
      <c r="NFO746" s="214"/>
      <c r="NFP746" s="214"/>
      <c r="NFQ746" s="214"/>
      <c r="NFR746" s="214"/>
      <c r="NFS746" s="214"/>
      <c r="NFT746" s="214"/>
      <c r="NFU746" s="214"/>
      <c r="NFV746" s="214"/>
      <c r="NFW746" s="214"/>
      <c r="NFX746" s="214"/>
      <c r="NFY746" s="214"/>
      <c r="NFZ746" s="214"/>
      <c r="NGA746" s="214"/>
      <c r="NGB746" s="214"/>
      <c r="NGC746" s="214"/>
      <c r="NGD746" s="214"/>
      <c r="NGE746" s="214"/>
      <c r="NGF746" s="214"/>
      <c r="NGG746" s="214"/>
      <c r="NGH746" s="214"/>
      <c r="NGI746" s="214"/>
      <c r="NGJ746" s="214"/>
      <c r="NGK746" s="214"/>
      <c r="NGL746" s="214"/>
      <c r="NGM746" s="214"/>
      <c r="NGN746" s="214"/>
      <c r="NGO746" s="214"/>
      <c r="NGP746" s="214"/>
      <c r="NGQ746" s="214"/>
      <c r="NGR746" s="214"/>
      <c r="NGS746" s="214"/>
      <c r="NGT746" s="214"/>
      <c r="NGU746" s="214"/>
      <c r="NGV746" s="214"/>
      <c r="NGW746" s="214"/>
      <c r="NGX746" s="214"/>
      <c r="NGY746" s="214"/>
      <c r="NGZ746" s="214"/>
      <c r="NHA746" s="214"/>
      <c r="NHB746" s="214"/>
      <c r="NHC746" s="214"/>
      <c r="NHD746" s="214"/>
      <c r="NHE746" s="214"/>
      <c r="NHF746" s="214"/>
      <c r="NHG746" s="214"/>
      <c r="NHH746" s="214"/>
      <c r="NHI746" s="214"/>
      <c r="NHJ746" s="214"/>
      <c r="NHK746" s="214"/>
      <c r="NHL746" s="214"/>
      <c r="NHM746" s="214"/>
      <c r="NHN746" s="214"/>
      <c r="NHO746" s="214"/>
      <c r="NHP746" s="214"/>
      <c r="NHQ746" s="214"/>
      <c r="NHR746" s="214"/>
      <c r="NHS746" s="214"/>
      <c r="NHT746" s="214"/>
      <c r="NHU746" s="214"/>
      <c r="NHV746" s="214"/>
      <c r="NHW746" s="214"/>
      <c r="NHX746" s="214"/>
      <c r="NHY746" s="214"/>
      <c r="NHZ746" s="214"/>
      <c r="NIA746" s="214"/>
      <c r="NIB746" s="214"/>
      <c r="NIC746" s="214"/>
      <c r="NID746" s="214"/>
      <c r="NIE746" s="214"/>
      <c r="NIF746" s="214"/>
      <c r="NIG746" s="214"/>
      <c r="NIH746" s="214"/>
      <c r="NII746" s="214"/>
      <c r="NIJ746" s="214"/>
      <c r="NIK746" s="214"/>
      <c r="NIL746" s="214"/>
      <c r="NIM746" s="214"/>
      <c r="NIN746" s="214"/>
      <c r="NIO746" s="214"/>
      <c r="NIP746" s="214"/>
      <c r="NIQ746" s="214"/>
      <c r="NIR746" s="214"/>
      <c r="NIS746" s="214"/>
      <c r="NIT746" s="214"/>
      <c r="NIU746" s="214"/>
      <c r="NIV746" s="214"/>
      <c r="NIW746" s="214"/>
      <c r="NIX746" s="214"/>
      <c r="NIY746" s="214"/>
      <c r="NIZ746" s="214"/>
      <c r="NJA746" s="214"/>
      <c r="NJB746" s="214"/>
      <c r="NJC746" s="214"/>
      <c r="NJD746" s="214"/>
      <c r="NJE746" s="214"/>
      <c r="NJF746" s="214"/>
      <c r="NJG746" s="214"/>
      <c r="NJH746" s="214"/>
      <c r="NJI746" s="214"/>
      <c r="NJJ746" s="214"/>
      <c r="NJK746" s="214"/>
      <c r="NJL746" s="214"/>
      <c r="NJM746" s="214"/>
      <c r="NJN746" s="214"/>
      <c r="NJO746" s="214"/>
      <c r="NJP746" s="214"/>
      <c r="NJQ746" s="214"/>
      <c r="NJR746" s="214"/>
      <c r="NJS746" s="214"/>
      <c r="NJT746" s="214"/>
      <c r="NJU746" s="214"/>
      <c r="NJV746" s="214"/>
      <c r="NJW746" s="214"/>
      <c r="NJX746" s="214"/>
      <c r="NJY746" s="214"/>
      <c r="NJZ746" s="214"/>
      <c r="NKA746" s="214"/>
      <c r="NKB746" s="214"/>
      <c r="NKC746" s="214"/>
      <c r="NKD746" s="214"/>
      <c r="NKE746" s="214"/>
      <c r="NKF746" s="214"/>
      <c r="NKG746" s="214"/>
      <c r="NKH746" s="214"/>
      <c r="NKI746" s="214"/>
      <c r="NKJ746" s="214"/>
      <c r="NKK746" s="214"/>
      <c r="NKL746" s="214"/>
      <c r="NKM746" s="214"/>
      <c r="NKN746" s="214"/>
      <c r="NKO746" s="214"/>
      <c r="NKP746" s="214"/>
      <c r="NKQ746" s="214"/>
      <c r="NKR746" s="214"/>
      <c r="NKS746" s="214"/>
      <c r="NKT746" s="214"/>
      <c r="NKU746" s="214"/>
      <c r="NKV746" s="214"/>
      <c r="NKW746" s="214"/>
      <c r="NKX746" s="214"/>
      <c r="NKY746" s="214"/>
      <c r="NKZ746" s="214"/>
      <c r="NLA746" s="214"/>
      <c r="NLB746" s="214"/>
      <c r="NLC746" s="214"/>
      <c r="NLD746" s="214"/>
      <c r="NLE746" s="214"/>
      <c r="NLF746" s="214"/>
      <c r="NLG746" s="214"/>
      <c r="NLH746" s="214"/>
      <c r="NLI746" s="214"/>
      <c r="NLJ746" s="214"/>
      <c r="NLK746" s="214"/>
      <c r="NLL746" s="214"/>
      <c r="NLM746" s="214"/>
      <c r="NLN746" s="214"/>
      <c r="NLO746" s="214"/>
      <c r="NLP746" s="214"/>
      <c r="NLQ746" s="214"/>
      <c r="NLR746" s="214"/>
      <c r="NLS746" s="214"/>
      <c r="NLT746" s="214"/>
      <c r="NLU746" s="214"/>
      <c r="NLV746" s="214"/>
      <c r="NLW746" s="214"/>
      <c r="NLX746" s="214"/>
      <c r="NLY746" s="214"/>
      <c r="NLZ746" s="214"/>
      <c r="NMA746" s="214"/>
      <c r="NMB746" s="214"/>
      <c r="NMC746" s="214"/>
      <c r="NMD746" s="214"/>
      <c r="NME746" s="214"/>
      <c r="NMF746" s="214"/>
      <c r="NMG746" s="214"/>
      <c r="NMH746" s="214"/>
      <c r="NMI746" s="214"/>
      <c r="NMJ746" s="214"/>
      <c r="NMK746" s="214"/>
      <c r="NML746" s="214"/>
      <c r="NMM746" s="214"/>
      <c r="NMN746" s="214"/>
      <c r="NMO746" s="214"/>
      <c r="NMP746" s="214"/>
      <c r="NMQ746" s="214"/>
      <c r="NMR746" s="214"/>
      <c r="NMS746" s="214"/>
      <c r="NMT746" s="214"/>
      <c r="NMU746" s="214"/>
      <c r="NMV746" s="214"/>
      <c r="NMW746" s="214"/>
      <c r="NMX746" s="214"/>
      <c r="NMY746" s="214"/>
      <c r="NMZ746" s="214"/>
      <c r="NNA746" s="214"/>
      <c r="NNB746" s="214"/>
      <c r="NNC746" s="214"/>
      <c r="NND746" s="214"/>
      <c r="NNE746" s="214"/>
      <c r="NNF746" s="214"/>
      <c r="NNG746" s="214"/>
      <c r="NNH746" s="214"/>
      <c r="NNI746" s="214"/>
      <c r="NNJ746" s="214"/>
      <c r="NNK746" s="214"/>
      <c r="NNL746" s="214"/>
      <c r="NNM746" s="214"/>
      <c r="NNN746" s="214"/>
      <c r="NNO746" s="214"/>
      <c r="NNP746" s="214"/>
      <c r="NNQ746" s="214"/>
      <c r="NNR746" s="214"/>
      <c r="NNS746" s="214"/>
      <c r="NNT746" s="214"/>
      <c r="NNU746" s="214"/>
      <c r="NNV746" s="214"/>
      <c r="NNW746" s="214"/>
      <c r="NNX746" s="214"/>
      <c r="NNY746" s="214"/>
      <c r="NNZ746" s="214"/>
      <c r="NOA746" s="214"/>
      <c r="NOB746" s="214"/>
      <c r="NOC746" s="214"/>
      <c r="NOD746" s="214"/>
      <c r="NOE746" s="214"/>
      <c r="NOF746" s="214"/>
      <c r="NOG746" s="214"/>
      <c r="NOH746" s="214"/>
      <c r="NOI746" s="214"/>
      <c r="NOJ746" s="214"/>
      <c r="NOK746" s="214"/>
      <c r="NOL746" s="214"/>
      <c r="NOM746" s="214"/>
      <c r="NON746" s="214"/>
      <c r="NOO746" s="214"/>
      <c r="NOP746" s="214"/>
      <c r="NOQ746" s="214"/>
      <c r="NOR746" s="214"/>
      <c r="NOS746" s="214"/>
      <c r="NOT746" s="214"/>
      <c r="NOU746" s="214"/>
      <c r="NOV746" s="214"/>
      <c r="NOW746" s="214"/>
      <c r="NOX746" s="214"/>
      <c r="NOY746" s="214"/>
      <c r="NOZ746" s="214"/>
      <c r="NPA746" s="214"/>
      <c r="NPB746" s="214"/>
      <c r="NPC746" s="214"/>
      <c r="NPD746" s="214"/>
      <c r="NPE746" s="214"/>
      <c r="NPF746" s="214"/>
      <c r="NPG746" s="214"/>
      <c r="NPH746" s="214"/>
      <c r="NPI746" s="214"/>
      <c r="NPJ746" s="214"/>
      <c r="NPK746" s="214"/>
      <c r="NPL746" s="214"/>
      <c r="NPM746" s="214"/>
      <c r="NPN746" s="214"/>
      <c r="NPO746" s="214"/>
      <c r="NPP746" s="214"/>
      <c r="NPQ746" s="214"/>
      <c r="NPR746" s="214"/>
      <c r="NPS746" s="214"/>
      <c r="NPT746" s="214"/>
      <c r="NPU746" s="214"/>
      <c r="NPV746" s="214"/>
      <c r="NPW746" s="214"/>
      <c r="NPX746" s="214"/>
      <c r="NPY746" s="214"/>
      <c r="NPZ746" s="214"/>
      <c r="NQA746" s="214"/>
      <c r="NQB746" s="214"/>
      <c r="NQC746" s="214"/>
      <c r="NQD746" s="214"/>
      <c r="NQE746" s="214"/>
      <c r="NQF746" s="214"/>
      <c r="NQG746" s="214"/>
      <c r="NQH746" s="214"/>
      <c r="NQI746" s="214"/>
      <c r="NQJ746" s="214"/>
      <c r="NQK746" s="214"/>
      <c r="NQL746" s="214"/>
      <c r="NQM746" s="214"/>
      <c r="NQN746" s="214"/>
      <c r="NQO746" s="214"/>
      <c r="NQP746" s="214"/>
      <c r="NQQ746" s="214"/>
      <c r="NQR746" s="214"/>
      <c r="NQS746" s="214"/>
      <c r="NQT746" s="214"/>
      <c r="NQU746" s="214"/>
      <c r="NQV746" s="214"/>
      <c r="NQW746" s="214"/>
      <c r="NQX746" s="214"/>
      <c r="NQY746" s="214"/>
      <c r="NQZ746" s="214"/>
      <c r="NRA746" s="214"/>
      <c r="NRB746" s="214"/>
      <c r="NRC746" s="214"/>
      <c r="NRD746" s="214"/>
      <c r="NRE746" s="214"/>
      <c r="NRF746" s="214"/>
      <c r="NRG746" s="214"/>
      <c r="NRH746" s="214"/>
      <c r="NRI746" s="214"/>
      <c r="NRJ746" s="214"/>
      <c r="NRK746" s="214"/>
      <c r="NRL746" s="214"/>
      <c r="NRM746" s="214"/>
      <c r="NRN746" s="214"/>
      <c r="NRO746" s="214"/>
      <c r="NRP746" s="214"/>
      <c r="NRQ746" s="214"/>
      <c r="NRR746" s="214"/>
      <c r="NRS746" s="214"/>
      <c r="NRT746" s="214"/>
      <c r="NRU746" s="214"/>
      <c r="NRV746" s="214"/>
      <c r="NRW746" s="214"/>
      <c r="NRX746" s="214"/>
      <c r="NRY746" s="214"/>
      <c r="NRZ746" s="214"/>
      <c r="NSA746" s="214"/>
      <c r="NSB746" s="214"/>
      <c r="NSC746" s="214"/>
      <c r="NSD746" s="214"/>
      <c r="NSE746" s="214"/>
      <c r="NSF746" s="214"/>
      <c r="NSG746" s="214"/>
      <c r="NSH746" s="214"/>
      <c r="NSI746" s="214"/>
      <c r="NSJ746" s="214"/>
      <c r="NSK746" s="214"/>
      <c r="NSL746" s="214"/>
      <c r="NSM746" s="214"/>
      <c r="NSN746" s="214"/>
      <c r="NSO746" s="214"/>
      <c r="NSP746" s="214"/>
      <c r="NSQ746" s="214"/>
      <c r="NSR746" s="214"/>
      <c r="NSS746" s="214"/>
      <c r="NST746" s="214"/>
      <c r="NSU746" s="214"/>
      <c r="NSV746" s="214"/>
      <c r="NSW746" s="214"/>
      <c r="NSX746" s="214"/>
      <c r="NSY746" s="214"/>
      <c r="NSZ746" s="214"/>
      <c r="NTA746" s="214"/>
      <c r="NTB746" s="214"/>
      <c r="NTC746" s="214"/>
      <c r="NTD746" s="214"/>
      <c r="NTE746" s="214"/>
      <c r="NTF746" s="214"/>
      <c r="NTG746" s="214"/>
      <c r="NTH746" s="214"/>
      <c r="NTI746" s="214"/>
      <c r="NTJ746" s="214"/>
      <c r="NTK746" s="214"/>
      <c r="NTL746" s="214"/>
      <c r="NTM746" s="214"/>
      <c r="NTN746" s="214"/>
      <c r="NTO746" s="214"/>
      <c r="NTP746" s="214"/>
      <c r="NTQ746" s="214"/>
      <c r="NTR746" s="214"/>
      <c r="NTS746" s="214"/>
      <c r="NTT746" s="214"/>
      <c r="NTU746" s="214"/>
      <c r="NTV746" s="214"/>
      <c r="NTW746" s="214"/>
      <c r="NTX746" s="214"/>
      <c r="NTY746" s="214"/>
      <c r="NTZ746" s="214"/>
      <c r="NUA746" s="214"/>
      <c r="NUB746" s="214"/>
      <c r="NUC746" s="214"/>
      <c r="NUD746" s="214"/>
      <c r="NUE746" s="214"/>
      <c r="NUF746" s="214"/>
      <c r="NUG746" s="214"/>
      <c r="NUH746" s="214"/>
      <c r="NUI746" s="214"/>
      <c r="NUJ746" s="214"/>
      <c r="NUK746" s="214"/>
      <c r="NUL746" s="214"/>
      <c r="NUM746" s="214"/>
      <c r="NUN746" s="214"/>
      <c r="NUO746" s="214"/>
      <c r="NUP746" s="214"/>
      <c r="NUQ746" s="214"/>
      <c r="NUR746" s="214"/>
      <c r="NUS746" s="214"/>
      <c r="NUT746" s="214"/>
      <c r="NUU746" s="214"/>
      <c r="NUV746" s="214"/>
      <c r="NUW746" s="214"/>
      <c r="NUX746" s="214"/>
      <c r="NUY746" s="214"/>
      <c r="NUZ746" s="214"/>
      <c r="NVA746" s="214"/>
      <c r="NVB746" s="214"/>
      <c r="NVC746" s="214"/>
      <c r="NVD746" s="214"/>
      <c r="NVE746" s="214"/>
      <c r="NVF746" s="214"/>
      <c r="NVG746" s="214"/>
      <c r="NVH746" s="214"/>
      <c r="NVI746" s="214"/>
      <c r="NVJ746" s="214"/>
      <c r="NVK746" s="214"/>
      <c r="NVL746" s="214"/>
      <c r="NVM746" s="214"/>
      <c r="NVN746" s="214"/>
      <c r="NVO746" s="214"/>
      <c r="NVP746" s="214"/>
      <c r="NVQ746" s="214"/>
      <c r="NVR746" s="214"/>
      <c r="NVS746" s="214"/>
      <c r="NVT746" s="214"/>
      <c r="NVU746" s="214"/>
      <c r="NVV746" s="214"/>
      <c r="NVW746" s="214"/>
      <c r="NVX746" s="214"/>
      <c r="NVY746" s="214"/>
      <c r="NVZ746" s="214"/>
      <c r="NWA746" s="214"/>
      <c r="NWB746" s="214"/>
      <c r="NWC746" s="214"/>
      <c r="NWD746" s="214"/>
      <c r="NWE746" s="214"/>
      <c r="NWF746" s="214"/>
      <c r="NWG746" s="214"/>
      <c r="NWH746" s="214"/>
      <c r="NWI746" s="214"/>
      <c r="NWJ746" s="214"/>
      <c r="NWK746" s="214"/>
      <c r="NWL746" s="214"/>
      <c r="NWM746" s="214"/>
      <c r="NWN746" s="214"/>
      <c r="NWO746" s="214"/>
      <c r="NWP746" s="214"/>
      <c r="NWQ746" s="214"/>
      <c r="NWR746" s="214"/>
      <c r="NWS746" s="214"/>
      <c r="NWT746" s="214"/>
      <c r="NWU746" s="214"/>
      <c r="NWV746" s="214"/>
      <c r="NWW746" s="214"/>
      <c r="NWX746" s="214"/>
      <c r="NWY746" s="214"/>
      <c r="NWZ746" s="214"/>
      <c r="NXA746" s="214"/>
      <c r="NXB746" s="214"/>
      <c r="NXC746" s="214"/>
      <c r="NXD746" s="214"/>
      <c r="NXE746" s="214"/>
      <c r="NXF746" s="214"/>
      <c r="NXG746" s="214"/>
      <c r="NXH746" s="214"/>
      <c r="NXI746" s="214"/>
      <c r="NXJ746" s="214"/>
      <c r="NXK746" s="214"/>
      <c r="NXL746" s="214"/>
      <c r="NXM746" s="214"/>
      <c r="NXN746" s="214"/>
      <c r="NXO746" s="214"/>
      <c r="NXP746" s="214"/>
      <c r="NXQ746" s="214"/>
      <c r="NXR746" s="214"/>
      <c r="NXS746" s="214"/>
      <c r="NXT746" s="214"/>
      <c r="NXU746" s="214"/>
      <c r="NXV746" s="214"/>
      <c r="NXW746" s="214"/>
      <c r="NXX746" s="214"/>
      <c r="NXY746" s="214"/>
      <c r="NXZ746" s="214"/>
      <c r="NYA746" s="214"/>
      <c r="NYB746" s="214"/>
      <c r="NYC746" s="214"/>
      <c r="NYD746" s="214"/>
      <c r="NYE746" s="214"/>
      <c r="NYF746" s="214"/>
      <c r="NYG746" s="214"/>
      <c r="NYH746" s="214"/>
      <c r="NYI746" s="214"/>
      <c r="NYJ746" s="214"/>
      <c r="NYK746" s="214"/>
      <c r="NYL746" s="214"/>
      <c r="NYM746" s="214"/>
      <c r="NYN746" s="214"/>
      <c r="NYO746" s="214"/>
      <c r="NYP746" s="214"/>
      <c r="NYQ746" s="214"/>
      <c r="NYR746" s="214"/>
      <c r="NYS746" s="214"/>
      <c r="NYT746" s="214"/>
      <c r="NYU746" s="214"/>
      <c r="NYV746" s="214"/>
      <c r="NYW746" s="214"/>
      <c r="NYX746" s="214"/>
      <c r="NYY746" s="214"/>
      <c r="NYZ746" s="214"/>
      <c r="NZA746" s="214"/>
      <c r="NZB746" s="214"/>
      <c r="NZC746" s="214"/>
      <c r="NZD746" s="214"/>
      <c r="NZE746" s="214"/>
      <c r="NZF746" s="214"/>
      <c r="NZG746" s="214"/>
      <c r="NZH746" s="214"/>
      <c r="NZI746" s="214"/>
      <c r="NZJ746" s="214"/>
      <c r="NZK746" s="214"/>
      <c r="NZL746" s="214"/>
      <c r="NZM746" s="214"/>
      <c r="NZN746" s="214"/>
      <c r="NZO746" s="214"/>
      <c r="NZP746" s="214"/>
      <c r="NZQ746" s="214"/>
      <c r="NZR746" s="214"/>
      <c r="NZS746" s="214"/>
      <c r="NZT746" s="214"/>
      <c r="NZU746" s="214"/>
      <c r="NZV746" s="214"/>
      <c r="NZW746" s="214"/>
      <c r="NZX746" s="214"/>
      <c r="NZY746" s="214"/>
      <c r="NZZ746" s="214"/>
      <c r="OAA746" s="214"/>
      <c r="OAB746" s="214"/>
      <c r="OAC746" s="214"/>
      <c r="OAD746" s="214"/>
      <c r="OAE746" s="214"/>
      <c r="OAF746" s="214"/>
      <c r="OAG746" s="214"/>
      <c r="OAH746" s="214"/>
      <c r="OAI746" s="214"/>
      <c r="OAJ746" s="214"/>
      <c r="OAK746" s="214"/>
      <c r="OAL746" s="214"/>
      <c r="OAM746" s="214"/>
      <c r="OAN746" s="214"/>
      <c r="OAO746" s="214"/>
      <c r="OAP746" s="214"/>
      <c r="OAQ746" s="214"/>
      <c r="OAR746" s="214"/>
      <c r="OAS746" s="214"/>
      <c r="OAT746" s="214"/>
      <c r="OAU746" s="214"/>
      <c r="OAV746" s="214"/>
      <c r="OAW746" s="214"/>
      <c r="OAX746" s="214"/>
      <c r="OAY746" s="214"/>
      <c r="OAZ746" s="214"/>
      <c r="OBA746" s="214"/>
      <c r="OBB746" s="214"/>
      <c r="OBC746" s="214"/>
      <c r="OBD746" s="214"/>
      <c r="OBE746" s="214"/>
      <c r="OBF746" s="214"/>
      <c r="OBG746" s="214"/>
      <c r="OBH746" s="214"/>
      <c r="OBI746" s="214"/>
      <c r="OBJ746" s="214"/>
      <c r="OBK746" s="214"/>
      <c r="OBL746" s="214"/>
      <c r="OBM746" s="214"/>
      <c r="OBN746" s="214"/>
      <c r="OBO746" s="214"/>
      <c r="OBP746" s="214"/>
      <c r="OBQ746" s="214"/>
      <c r="OBR746" s="214"/>
      <c r="OBS746" s="214"/>
      <c r="OBT746" s="214"/>
      <c r="OBU746" s="214"/>
      <c r="OBV746" s="214"/>
      <c r="OBW746" s="214"/>
      <c r="OBX746" s="214"/>
      <c r="OBY746" s="214"/>
      <c r="OBZ746" s="214"/>
      <c r="OCA746" s="214"/>
      <c r="OCB746" s="214"/>
      <c r="OCC746" s="214"/>
      <c r="OCD746" s="214"/>
      <c r="OCE746" s="214"/>
      <c r="OCF746" s="214"/>
      <c r="OCG746" s="214"/>
      <c r="OCH746" s="214"/>
      <c r="OCI746" s="214"/>
      <c r="OCJ746" s="214"/>
      <c r="OCK746" s="214"/>
      <c r="OCL746" s="214"/>
      <c r="OCM746" s="214"/>
      <c r="OCN746" s="214"/>
      <c r="OCO746" s="214"/>
      <c r="OCP746" s="214"/>
      <c r="OCQ746" s="214"/>
      <c r="OCR746" s="214"/>
      <c r="OCS746" s="214"/>
      <c r="OCT746" s="214"/>
      <c r="OCU746" s="214"/>
      <c r="OCV746" s="214"/>
      <c r="OCW746" s="214"/>
      <c r="OCX746" s="214"/>
      <c r="OCY746" s="214"/>
      <c r="OCZ746" s="214"/>
      <c r="ODA746" s="214"/>
      <c r="ODB746" s="214"/>
      <c r="ODC746" s="214"/>
      <c r="ODD746" s="214"/>
      <c r="ODE746" s="214"/>
      <c r="ODF746" s="214"/>
      <c r="ODG746" s="214"/>
      <c r="ODH746" s="214"/>
      <c r="ODI746" s="214"/>
      <c r="ODJ746" s="214"/>
      <c r="ODK746" s="214"/>
      <c r="ODL746" s="214"/>
      <c r="ODM746" s="214"/>
      <c r="ODN746" s="214"/>
      <c r="ODO746" s="214"/>
      <c r="ODP746" s="214"/>
      <c r="ODQ746" s="214"/>
      <c r="ODR746" s="214"/>
      <c r="ODS746" s="214"/>
      <c r="ODT746" s="214"/>
      <c r="ODU746" s="214"/>
      <c r="ODV746" s="214"/>
      <c r="ODW746" s="214"/>
      <c r="ODX746" s="214"/>
      <c r="ODY746" s="214"/>
      <c r="ODZ746" s="214"/>
      <c r="OEA746" s="214"/>
      <c r="OEB746" s="214"/>
      <c r="OEC746" s="214"/>
      <c r="OED746" s="214"/>
      <c r="OEE746" s="214"/>
      <c r="OEF746" s="214"/>
      <c r="OEG746" s="214"/>
      <c r="OEH746" s="214"/>
      <c r="OEI746" s="214"/>
      <c r="OEJ746" s="214"/>
      <c r="OEK746" s="214"/>
      <c r="OEL746" s="214"/>
      <c r="OEM746" s="214"/>
      <c r="OEN746" s="214"/>
      <c r="OEO746" s="214"/>
      <c r="OEP746" s="214"/>
      <c r="OEQ746" s="214"/>
      <c r="OER746" s="214"/>
      <c r="OES746" s="214"/>
      <c r="OET746" s="214"/>
      <c r="OEU746" s="214"/>
      <c r="OEV746" s="214"/>
      <c r="OEW746" s="214"/>
      <c r="OEX746" s="214"/>
      <c r="OEY746" s="214"/>
      <c r="OEZ746" s="214"/>
      <c r="OFA746" s="214"/>
      <c r="OFB746" s="214"/>
      <c r="OFC746" s="214"/>
      <c r="OFD746" s="214"/>
      <c r="OFE746" s="214"/>
      <c r="OFF746" s="214"/>
      <c r="OFG746" s="214"/>
      <c r="OFH746" s="214"/>
      <c r="OFI746" s="214"/>
      <c r="OFJ746" s="214"/>
      <c r="OFK746" s="214"/>
      <c r="OFL746" s="214"/>
      <c r="OFM746" s="214"/>
      <c r="OFN746" s="214"/>
      <c r="OFO746" s="214"/>
      <c r="OFP746" s="214"/>
      <c r="OFQ746" s="214"/>
      <c r="OFR746" s="214"/>
      <c r="OFS746" s="214"/>
      <c r="OFT746" s="214"/>
      <c r="OFU746" s="214"/>
      <c r="OFV746" s="214"/>
      <c r="OFW746" s="214"/>
      <c r="OFX746" s="214"/>
      <c r="OFY746" s="214"/>
      <c r="OFZ746" s="214"/>
      <c r="OGA746" s="214"/>
      <c r="OGB746" s="214"/>
      <c r="OGC746" s="214"/>
      <c r="OGD746" s="214"/>
      <c r="OGE746" s="214"/>
      <c r="OGF746" s="214"/>
      <c r="OGG746" s="214"/>
      <c r="OGH746" s="214"/>
      <c r="OGI746" s="214"/>
      <c r="OGJ746" s="214"/>
      <c r="OGK746" s="214"/>
      <c r="OGL746" s="214"/>
      <c r="OGM746" s="214"/>
      <c r="OGN746" s="214"/>
      <c r="OGO746" s="214"/>
      <c r="OGP746" s="214"/>
      <c r="OGQ746" s="214"/>
      <c r="OGR746" s="214"/>
      <c r="OGS746" s="214"/>
      <c r="OGT746" s="214"/>
      <c r="OGU746" s="214"/>
      <c r="OGV746" s="214"/>
      <c r="OGW746" s="214"/>
      <c r="OGX746" s="214"/>
      <c r="OGY746" s="214"/>
      <c r="OGZ746" s="214"/>
      <c r="OHA746" s="214"/>
      <c r="OHB746" s="214"/>
      <c r="OHC746" s="214"/>
      <c r="OHD746" s="214"/>
      <c r="OHE746" s="214"/>
      <c r="OHF746" s="214"/>
      <c r="OHG746" s="214"/>
      <c r="OHH746" s="214"/>
      <c r="OHI746" s="214"/>
      <c r="OHJ746" s="214"/>
      <c r="OHK746" s="214"/>
      <c r="OHL746" s="214"/>
      <c r="OHM746" s="214"/>
      <c r="OHN746" s="214"/>
      <c r="OHO746" s="214"/>
      <c r="OHP746" s="214"/>
      <c r="OHQ746" s="214"/>
      <c r="OHR746" s="214"/>
      <c r="OHS746" s="214"/>
      <c r="OHT746" s="214"/>
      <c r="OHU746" s="214"/>
      <c r="OHV746" s="214"/>
      <c r="OHW746" s="214"/>
      <c r="OHX746" s="214"/>
      <c r="OHY746" s="214"/>
      <c r="OHZ746" s="214"/>
      <c r="OIA746" s="214"/>
      <c r="OIB746" s="214"/>
      <c r="OIC746" s="214"/>
      <c r="OID746" s="214"/>
      <c r="OIE746" s="214"/>
      <c r="OIF746" s="214"/>
      <c r="OIG746" s="214"/>
      <c r="OIH746" s="214"/>
      <c r="OII746" s="214"/>
      <c r="OIJ746" s="214"/>
      <c r="OIK746" s="214"/>
      <c r="OIL746" s="214"/>
      <c r="OIM746" s="214"/>
      <c r="OIN746" s="214"/>
      <c r="OIO746" s="214"/>
      <c r="OIP746" s="214"/>
      <c r="OIQ746" s="214"/>
      <c r="OIR746" s="214"/>
      <c r="OIS746" s="214"/>
      <c r="OIT746" s="214"/>
      <c r="OIU746" s="214"/>
      <c r="OIV746" s="214"/>
      <c r="OIW746" s="214"/>
      <c r="OIX746" s="214"/>
      <c r="OIY746" s="214"/>
      <c r="OIZ746" s="214"/>
      <c r="OJA746" s="214"/>
      <c r="OJB746" s="214"/>
      <c r="OJC746" s="214"/>
      <c r="OJD746" s="214"/>
      <c r="OJE746" s="214"/>
      <c r="OJF746" s="214"/>
      <c r="OJG746" s="214"/>
      <c r="OJH746" s="214"/>
      <c r="OJI746" s="214"/>
      <c r="OJJ746" s="214"/>
      <c r="OJK746" s="214"/>
      <c r="OJL746" s="214"/>
      <c r="OJM746" s="214"/>
      <c r="OJN746" s="214"/>
      <c r="OJO746" s="214"/>
      <c r="OJP746" s="214"/>
      <c r="OJQ746" s="214"/>
      <c r="OJR746" s="214"/>
      <c r="OJS746" s="214"/>
      <c r="OJT746" s="214"/>
      <c r="OJU746" s="214"/>
      <c r="OJV746" s="214"/>
      <c r="OJW746" s="214"/>
      <c r="OJX746" s="214"/>
      <c r="OJY746" s="214"/>
      <c r="OJZ746" s="214"/>
      <c r="OKA746" s="214"/>
      <c r="OKB746" s="214"/>
      <c r="OKC746" s="214"/>
      <c r="OKD746" s="214"/>
      <c r="OKE746" s="214"/>
      <c r="OKF746" s="214"/>
      <c r="OKG746" s="214"/>
      <c r="OKH746" s="214"/>
      <c r="OKI746" s="214"/>
      <c r="OKJ746" s="214"/>
      <c r="OKK746" s="214"/>
      <c r="OKL746" s="214"/>
      <c r="OKM746" s="214"/>
      <c r="OKN746" s="214"/>
      <c r="OKO746" s="214"/>
      <c r="OKP746" s="214"/>
      <c r="OKQ746" s="214"/>
      <c r="OKR746" s="214"/>
      <c r="OKS746" s="214"/>
      <c r="OKT746" s="214"/>
      <c r="OKU746" s="214"/>
      <c r="OKV746" s="214"/>
      <c r="OKW746" s="214"/>
      <c r="OKX746" s="214"/>
      <c r="OKY746" s="214"/>
      <c r="OKZ746" s="214"/>
      <c r="OLA746" s="214"/>
      <c r="OLB746" s="214"/>
      <c r="OLC746" s="214"/>
      <c r="OLD746" s="214"/>
      <c r="OLE746" s="214"/>
      <c r="OLF746" s="214"/>
      <c r="OLG746" s="214"/>
      <c r="OLH746" s="214"/>
      <c r="OLI746" s="214"/>
      <c r="OLJ746" s="214"/>
      <c r="OLK746" s="214"/>
      <c r="OLL746" s="214"/>
      <c r="OLM746" s="214"/>
      <c r="OLN746" s="214"/>
      <c r="OLO746" s="214"/>
      <c r="OLP746" s="214"/>
      <c r="OLQ746" s="214"/>
      <c r="OLR746" s="214"/>
      <c r="OLS746" s="214"/>
      <c r="OLT746" s="214"/>
      <c r="OLU746" s="214"/>
      <c r="OLV746" s="214"/>
      <c r="OLW746" s="214"/>
      <c r="OLX746" s="214"/>
      <c r="OLY746" s="214"/>
      <c r="OLZ746" s="214"/>
      <c r="OMA746" s="214"/>
      <c r="OMB746" s="214"/>
      <c r="OMC746" s="214"/>
      <c r="OMD746" s="214"/>
      <c r="OME746" s="214"/>
      <c r="OMF746" s="214"/>
      <c r="OMG746" s="214"/>
      <c r="OMH746" s="214"/>
      <c r="OMI746" s="214"/>
      <c r="OMJ746" s="214"/>
      <c r="OMK746" s="214"/>
      <c r="OML746" s="214"/>
      <c r="OMM746" s="214"/>
      <c r="OMN746" s="214"/>
      <c r="OMO746" s="214"/>
      <c r="OMP746" s="214"/>
      <c r="OMQ746" s="214"/>
      <c r="OMR746" s="214"/>
      <c r="OMS746" s="214"/>
      <c r="OMT746" s="214"/>
      <c r="OMU746" s="214"/>
      <c r="OMV746" s="214"/>
      <c r="OMW746" s="214"/>
      <c r="OMX746" s="214"/>
      <c r="OMY746" s="214"/>
      <c r="OMZ746" s="214"/>
      <c r="ONA746" s="214"/>
      <c r="ONB746" s="214"/>
      <c r="ONC746" s="214"/>
      <c r="OND746" s="214"/>
      <c r="ONE746" s="214"/>
      <c r="ONF746" s="214"/>
      <c r="ONG746" s="214"/>
      <c r="ONH746" s="214"/>
      <c r="ONI746" s="214"/>
      <c r="ONJ746" s="214"/>
      <c r="ONK746" s="214"/>
      <c r="ONL746" s="214"/>
      <c r="ONM746" s="214"/>
      <c r="ONN746" s="214"/>
      <c r="ONO746" s="214"/>
      <c r="ONP746" s="214"/>
      <c r="ONQ746" s="214"/>
      <c r="ONR746" s="214"/>
      <c r="ONS746" s="214"/>
      <c r="ONT746" s="214"/>
      <c r="ONU746" s="214"/>
      <c r="ONV746" s="214"/>
      <c r="ONW746" s="214"/>
      <c r="ONX746" s="214"/>
      <c r="ONY746" s="214"/>
      <c r="ONZ746" s="214"/>
      <c r="OOA746" s="214"/>
      <c r="OOB746" s="214"/>
      <c r="OOC746" s="214"/>
      <c r="OOD746" s="214"/>
      <c r="OOE746" s="214"/>
      <c r="OOF746" s="214"/>
      <c r="OOG746" s="214"/>
      <c r="OOH746" s="214"/>
      <c r="OOI746" s="214"/>
      <c r="OOJ746" s="214"/>
      <c r="OOK746" s="214"/>
      <c r="OOL746" s="214"/>
      <c r="OOM746" s="214"/>
      <c r="OON746" s="214"/>
      <c r="OOO746" s="214"/>
      <c r="OOP746" s="214"/>
      <c r="OOQ746" s="214"/>
      <c r="OOR746" s="214"/>
      <c r="OOS746" s="214"/>
      <c r="OOT746" s="214"/>
      <c r="OOU746" s="214"/>
      <c r="OOV746" s="214"/>
      <c r="OOW746" s="214"/>
      <c r="OOX746" s="214"/>
      <c r="OOY746" s="214"/>
      <c r="OOZ746" s="214"/>
      <c r="OPA746" s="214"/>
      <c r="OPB746" s="214"/>
      <c r="OPC746" s="214"/>
      <c r="OPD746" s="214"/>
      <c r="OPE746" s="214"/>
      <c r="OPF746" s="214"/>
      <c r="OPG746" s="214"/>
      <c r="OPH746" s="214"/>
      <c r="OPI746" s="214"/>
      <c r="OPJ746" s="214"/>
      <c r="OPK746" s="214"/>
      <c r="OPL746" s="214"/>
      <c r="OPM746" s="214"/>
      <c r="OPN746" s="214"/>
      <c r="OPO746" s="214"/>
      <c r="OPP746" s="214"/>
      <c r="OPQ746" s="214"/>
      <c r="OPR746" s="214"/>
      <c r="OPS746" s="214"/>
      <c r="OPT746" s="214"/>
      <c r="OPU746" s="214"/>
      <c r="OPV746" s="214"/>
      <c r="OPW746" s="214"/>
      <c r="OPX746" s="214"/>
      <c r="OPY746" s="214"/>
      <c r="OPZ746" s="214"/>
      <c r="OQA746" s="214"/>
      <c r="OQB746" s="214"/>
      <c r="OQC746" s="214"/>
      <c r="OQD746" s="214"/>
      <c r="OQE746" s="214"/>
      <c r="OQF746" s="214"/>
      <c r="OQG746" s="214"/>
      <c r="OQH746" s="214"/>
      <c r="OQI746" s="214"/>
      <c r="OQJ746" s="214"/>
      <c r="OQK746" s="214"/>
      <c r="OQL746" s="214"/>
      <c r="OQM746" s="214"/>
      <c r="OQN746" s="214"/>
      <c r="OQO746" s="214"/>
      <c r="OQP746" s="214"/>
      <c r="OQQ746" s="214"/>
      <c r="OQR746" s="214"/>
      <c r="OQS746" s="214"/>
      <c r="OQT746" s="214"/>
      <c r="OQU746" s="214"/>
      <c r="OQV746" s="214"/>
      <c r="OQW746" s="214"/>
      <c r="OQX746" s="214"/>
      <c r="OQY746" s="214"/>
      <c r="OQZ746" s="214"/>
      <c r="ORA746" s="214"/>
      <c r="ORB746" s="214"/>
      <c r="ORC746" s="214"/>
      <c r="ORD746" s="214"/>
      <c r="ORE746" s="214"/>
      <c r="ORF746" s="214"/>
      <c r="ORG746" s="214"/>
      <c r="ORH746" s="214"/>
      <c r="ORI746" s="214"/>
      <c r="ORJ746" s="214"/>
      <c r="ORK746" s="214"/>
      <c r="ORL746" s="214"/>
      <c r="ORM746" s="214"/>
      <c r="ORN746" s="214"/>
      <c r="ORO746" s="214"/>
      <c r="ORP746" s="214"/>
      <c r="ORQ746" s="214"/>
      <c r="ORR746" s="214"/>
      <c r="ORS746" s="214"/>
      <c r="ORT746" s="214"/>
      <c r="ORU746" s="214"/>
      <c r="ORV746" s="214"/>
      <c r="ORW746" s="214"/>
      <c r="ORX746" s="214"/>
      <c r="ORY746" s="214"/>
      <c r="ORZ746" s="214"/>
      <c r="OSA746" s="214"/>
      <c r="OSB746" s="214"/>
      <c r="OSC746" s="214"/>
      <c r="OSD746" s="214"/>
      <c r="OSE746" s="214"/>
      <c r="OSF746" s="214"/>
      <c r="OSG746" s="214"/>
      <c r="OSH746" s="214"/>
      <c r="OSI746" s="214"/>
      <c r="OSJ746" s="214"/>
      <c r="OSK746" s="214"/>
      <c r="OSL746" s="214"/>
      <c r="OSM746" s="214"/>
      <c r="OSN746" s="214"/>
      <c r="OSO746" s="214"/>
      <c r="OSP746" s="214"/>
      <c r="OSQ746" s="214"/>
      <c r="OSR746" s="214"/>
      <c r="OSS746" s="214"/>
      <c r="OST746" s="214"/>
      <c r="OSU746" s="214"/>
      <c r="OSV746" s="214"/>
      <c r="OSW746" s="214"/>
      <c r="OSX746" s="214"/>
      <c r="OSY746" s="214"/>
      <c r="OSZ746" s="214"/>
      <c r="OTA746" s="214"/>
      <c r="OTB746" s="214"/>
      <c r="OTC746" s="214"/>
      <c r="OTD746" s="214"/>
      <c r="OTE746" s="214"/>
      <c r="OTF746" s="214"/>
      <c r="OTG746" s="214"/>
      <c r="OTH746" s="214"/>
      <c r="OTI746" s="214"/>
      <c r="OTJ746" s="214"/>
      <c r="OTK746" s="214"/>
      <c r="OTL746" s="214"/>
      <c r="OTM746" s="214"/>
      <c r="OTN746" s="214"/>
      <c r="OTO746" s="214"/>
      <c r="OTP746" s="214"/>
      <c r="OTQ746" s="214"/>
      <c r="OTR746" s="214"/>
      <c r="OTS746" s="214"/>
      <c r="OTT746" s="214"/>
      <c r="OTU746" s="214"/>
      <c r="OTV746" s="214"/>
      <c r="OTW746" s="214"/>
      <c r="OTX746" s="214"/>
      <c r="OTY746" s="214"/>
      <c r="OTZ746" s="214"/>
      <c r="OUA746" s="214"/>
      <c r="OUB746" s="214"/>
      <c r="OUC746" s="214"/>
      <c r="OUD746" s="214"/>
      <c r="OUE746" s="214"/>
      <c r="OUF746" s="214"/>
      <c r="OUG746" s="214"/>
      <c r="OUH746" s="214"/>
      <c r="OUI746" s="214"/>
      <c r="OUJ746" s="214"/>
      <c r="OUK746" s="214"/>
      <c r="OUL746" s="214"/>
      <c r="OUM746" s="214"/>
      <c r="OUN746" s="214"/>
      <c r="OUO746" s="214"/>
      <c r="OUP746" s="214"/>
      <c r="OUQ746" s="214"/>
      <c r="OUR746" s="214"/>
      <c r="OUS746" s="214"/>
      <c r="OUT746" s="214"/>
      <c r="OUU746" s="214"/>
      <c r="OUV746" s="214"/>
      <c r="OUW746" s="214"/>
      <c r="OUX746" s="214"/>
      <c r="OUY746" s="214"/>
      <c r="OUZ746" s="214"/>
      <c r="OVA746" s="214"/>
      <c r="OVB746" s="214"/>
      <c r="OVC746" s="214"/>
      <c r="OVD746" s="214"/>
      <c r="OVE746" s="214"/>
      <c r="OVF746" s="214"/>
      <c r="OVG746" s="214"/>
      <c r="OVH746" s="214"/>
      <c r="OVI746" s="214"/>
      <c r="OVJ746" s="214"/>
      <c r="OVK746" s="214"/>
      <c r="OVL746" s="214"/>
      <c r="OVM746" s="214"/>
      <c r="OVN746" s="214"/>
      <c r="OVO746" s="214"/>
      <c r="OVP746" s="214"/>
      <c r="OVQ746" s="214"/>
      <c r="OVR746" s="214"/>
      <c r="OVS746" s="214"/>
      <c r="OVT746" s="214"/>
      <c r="OVU746" s="214"/>
      <c r="OVV746" s="214"/>
      <c r="OVW746" s="214"/>
      <c r="OVX746" s="214"/>
      <c r="OVY746" s="214"/>
      <c r="OVZ746" s="214"/>
      <c r="OWA746" s="214"/>
      <c r="OWB746" s="214"/>
      <c r="OWC746" s="214"/>
      <c r="OWD746" s="214"/>
      <c r="OWE746" s="214"/>
      <c r="OWF746" s="214"/>
      <c r="OWG746" s="214"/>
      <c r="OWH746" s="214"/>
      <c r="OWI746" s="214"/>
      <c r="OWJ746" s="214"/>
      <c r="OWK746" s="214"/>
      <c r="OWL746" s="214"/>
      <c r="OWM746" s="214"/>
      <c r="OWN746" s="214"/>
      <c r="OWO746" s="214"/>
      <c r="OWP746" s="214"/>
      <c r="OWQ746" s="214"/>
      <c r="OWR746" s="214"/>
      <c r="OWS746" s="214"/>
      <c r="OWT746" s="214"/>
      <c r="OWU746" s="214"/>
      <c r="OWV746" s="214"/>
      <c r="OWW746" s="214"/>
      <c r="OWX746" s="214"/>
      <c r="OWY746" s="214"/>
      <c r="OWZ746" s="214"/>
      <c r="OXA746" s="214"/>
      <c r="OXB746" s="214"/>
      <c r="OXC746" s="214"/>
      <c r="OXD746" s="214"/>
      <c r="OXE746" s="214"/>
      <c r="OXF746" s="214"/>
      <c r="OXG746" s="214"/>
      <c r="OXH746" s="214"/>
      <c r="OXI746" s="214"/>
      <c r="OXJ746" s="214"/>
      <c r="OXK746" s="214"/>
      <c r="OXL746" s="214"/>
      <c r="OXM746" s="214"/>
      <c r="OXN746" s="214"/>
      <c r="OXO746" s="214"/>
      <c r="OXP746" s="214"/>
      <c r="OXQ746" s="214"/>
      <c r="OXR746" s="214"/>
      <c r="OXS746" s="214"/>
      <c r="OXT746" s="214"/>
      <c r="OXU746" s="214"/>
      <c r="OXV746" s="214"/>
      <c r="OXW746" s="214"/>
      <c r="OXX746" s="214"/>
      <c r="OXY746" s="214"/>
      <c r="OXZ746" s="214"/>
      <c r="OYA746" s="214"/>
      <c r="OYB746" s="214"/>
      <c r="OYC746" s="214"/>
      <c r="OYD746" s="214"/>
      <c r="OYE746" s="214"/>
      <c r="OYF746" s="214"/>
      <c r="OYG746" s="214"/>
      <c r="OYH746" s="214"/>
      <c r="OYI746" s="214"/>
      <c r="OYJ746" s="214"/>
      <c r="OYK746" s="214"/>
      <c r="OYL746" s="214"/>
      <c r="OYM746" s="214"/>
      <c r="OYN746" s="214"/>
      <c r="OYO746" s="214"/>
      <c r="OYP746" s="214"/>
      <c r="OYQ746" s="214"/>
      <c r="OYR746" s="214"/>
      <c r="OYS746" s="214"/>
      <c r="OYT746" s="214"/>
      <c r="OYU746" s="214"/>
      <c r="OYV746" s="214"/>
      <c r="OYW746" s="214"/>
      <c r="OYX746" s="214"/>
      <c r="OYY746" s="214"/>
      <c r="OYZ746" s="214"/>
      <c r="OZA746" s="214"/>
      <c r="OZB746" s="214"/>
      <c r="OZC746" s="214"/>
      <c r="OZD746" s="214"/>
      <c r="OZE746" s="214"/>
      <c r="OZF746" s="214"/>
      <c r="OZG746" s="214"/>
      <c r="OZH746" s="214"/>
      <c r="OZI746" s="214"/>
      <c r="OZJ746" s="214"/>
      <c r="OZK746" s="214"/>
      <c r="OZL746" s="214"/>
      <c r="OZM746" s="214"/>
      <c r="OZN746" s="214"/>
      <c r="OZO746" s="214"/>
      <c r="OZP746" s="214"/>
      <c r="OZQ746" s="214"/>
      <c r="OZR746" s="214"/>
      <c r="OZS746" s="214"/>
      <c r="OZT746" s="214"/>
      <c r="OZU746" s="214"/>
      <c r="OZV746" s="214"/>
      <c r="OZW746" s="214"/>
      <c r="OZX746" s="214"/>
      <c r="OZY746" s="214"/>
      <c r="OZZ746" s="214"/>
      <c r="PAA746" s="214"/>
      <c r="PAB746" s="214"/>
      <c r="PAC746" s="214"/>
      <c r="PAD746" s="214"/>
      <c r="PAE746" s="214"/>
      <c r="PAF746" s="214"/>
      <c r="PAG746" s="214"/>
      <c r="PAH746" s="214"/>
      <c r="PAI746" s="214"/>
      <c r="PAJ746" s="214"/>
      <c r="PAK746" s="214"/>
      <c r="PAL746" s="214"/>
      <c r="PAM746" s="214"/>
      <c r="PAN746" s="214"/>
      <c r="PAO746" s="214"/>
      <c r="PAP746" s="214"/>
      <c r="PAQ746" s="214"/>
      <c r="PAR746" s="214"/>
      <c r="PAS746" s="214"/>
      <c r="PAT746" s="214"/>
      <c r="PAU746" s="214"/>
      <c r="PAV746" s="214"/>
      <c r="PAW746" s="214"/>
      <c r="PAX746" s="214"/>
      <c r="PAY746" s="214"/>
      <c r="PAZ746" s="214"/>
      <c r="PBA746" s="214"/>
      <c r="PBB746" s="214"/>
      <c r="PBC746" s="214"/>
      <c r="PBD746" s="214"/>
      <c r="PBE746" s="214"/>
      <c r="PBF746" s="214"/>
      <c r="PBG746" s="214"/>
      <c r="PBH746" s="214"/>
      <c r="PBI746" s="214"/>
      <c r="PBJ746" s="214"/>
      <c r="PBK746" s="214"/>
      <c r="PBL746" s="214"/>
      <c r="PBM746" s="214"/>
      <c r="PBN746" s="214"/>
      <c r="PBO746" s="214"/>
      <c r="PBP746" s="214"/>
      <c r="PBQ746" s="214"/>
      <c r="PBR746" s="214"/>
      <c r="PBS746" s="214"/>
      <c r="PBT746" s="214"/>
      <c r="PBU746" s="214"/>
      <c r="PBV746" s="214"/>
      <c r="PBW746" s="214"/>
      <c r="PBX746" s="214"/>
      <c r="PBY746" s="214"/>
      <c r="PBZ746" s="214"/>
      <c r="PCA746" s="214"/>
      <c r="PCB746" s="214"/>
      <c r="PCC746" s="214"/>
      <c r="PCD746" s="214"/>
      <c r="PCE746" s="214"/>
      <c r="PCF746" s="214"/>
      <c r="PCG746" s="214"/>
      <c r="PCH746" s="214"/>
      <c r="PCI746" s="214"/>
      <c r="PCJ746" s="214"/>
      <c r="PCK746" s="214"/>
      <c r="PCL746" s="214"/>
      <c r="PCM746" s="214"/>
      <c r="PCN746" s="214"/>
      <c r="PCO746" s="214"/>
      <c r="PCP746" s="214"/>
      <c r="PCQ746" s="214"/>
      <c r="PCR746" s="214"/>
      <c r="PCS746" s="214"/>
      <c r="PCT746" s="214"/>
      <c r="PCU746" s="214"/>
      <c r="PCV746" s="214"/>
      <c r="PCW746" s="214"/>
      <c r="PCX746" s="214"/>
      <c r="PCY746" s="214"/>
      <c r="PCZ746" s="214"/>
      <c r="PDA746" s="214"/>
      <c r="PDB746" s="214"/>
      <c r="PDC746" s="214"/>
      <c r="PDD746" s="214"/>
      <c r="PDE746" s="214"/>
      <c r="PDF746" s="214"/>
      <c r="PDG746" s="214"/>
      <c r="PDH746" s="214"/>
      <c r="PDI746" s="214"/>
      <c r="PDJ746" s="214"/>
      <c r="PDK746" s="214"/>
      <c r="PDL746" s="214"/>
      <c r="PDM746" s="214"/>
      <c r="PDN746" s="214"/>
      <c r="PDO746" s="214"/>
      <c r="PDP746" s="214"/>
      <c r="PDQ746" s="214"/>
      <c r="PDR746" s="214"/>
      <c r="PDS746" s="214"/>
      <c r="PDT746" s="214"/>
      <c r="PDU746" s="214"/>
      <c r="PDV746" s="214"/>
      <c r="PDW746" s="214"/>
      <c r="PDX746" s="214"/>
      <c r="PDY746" s="214"/>
      <c r="PDZ746" s="214"/>
      <c r="PEA746" s="214"/>
      <c r="PEB746" s="214"/>
      <c r="PEC746" s="214"/>
      <c r="PED746" s="214"/>
      <c r="PEE746" s="214"/>
      <c r="PEF746" s="214"/>
      <c r="PEG746" s="214"/>
      <c r="PEH746" s="214"/>
      <c r="PEI746" s="214"/>
      <c r="PEJ746" s="214"/>
      <c r="PEK746" s="214"/>
      <c r="PEL746" s="214"/>
      <c r="PEM746" s="214"/>
      <c r="PEN746" s="214"/>
      <c r="PEO746" s="214"/>
      <c r="PEP746" s="214"/>
      <c r="PEQ746" s="214"/>
      <c r="PER746" s="214"/>
      <c r="PES746" s="214"/>
      <c r="PET746" s="214"/>
      <c r="PEU746" s="214"/>
      <c r="PEV746" s="214"/>
      <c r="PEW746" s="214"/>
      <c r="PEX746" s="214"/>
      <c r="PEY746" s="214"/>
      <c r="PEZ746" s="214"/>
      <c r="PFA746" s="214"/>
      <c r="PFB746" s="214"/>
      <c r="PFC746" s="214"/>
      <c r="PFD746" s="214"/>
      <c r="PFE746" s="214"/>
      <c r="PFF746" s="214"/>
      <c r="PFG746" s="214"/>
      <c r="PFH746" s="214"/>
      <c r="PFI746" s="214"/>
      <c r="PFJ746" s="214"/>
      <c r="PFK746" s="214"/>
      <c r="PFL746" s="214"/>
      <c r="PFM746" s="214"/>
      <c r="PFN746" s="214"/>
      <c r="PFO746" s="214"/>
      <c r="PFP746" s="214"/>
      <c r="PFQ746" s="214"/>
      <c r="PFR746" s="214"/>
      <c r="PFS746" s="214"/>
      <c r="PFT746" s="214"/>
      <c r="PFU746" s="214"/>
      <c r="PFV746" s="214"/>
      <c r="PFW746" s="214"/>
      <c r="PFX746" s="214"/>
      <c r="PFY746" s="214"/>
      <c r="PFZ746" s="214"/>
      <c r="PGA746" s="214"/>
      <c r="PGB746" s="214"/>
      <c r="PGC746" s="214"/>
      <c r="PGD746" s="214"/>
      <c r="PGE746" s="214"/>
      <c r="PGF746" s="214"/>
      <c r="PGG746" s="214"/>
      <c r="PGH746" s="214"/>
      <c r="PGI746" s="214"/>
      <c r="PGJ746" s="214"/>
      <c r="PGK746" s="214"/>
      <c r="PGL746" s="214"/>
      <c r="PGM746" s="214"/>
      <c r="PGN746" s="214"/>
      <c r="PGO746" s="214"/>
      <c r="PGP746" s="214"/>
      <c r="PGQ746" s="214"/>
      <c r="PGR746" s="214"/>
      <c r="PGS746" s="214"/>
      <c r="PGT746" s="214"/>
      <c r="PGU746" s="214"/>
      <c r="PGV746" s="214"/>
      <c r="PGW746" s="214"/>
      <c r="PGX746" s="214"/>
      <c r="PGY746" s="214"/>
      <c r="PGZ746" s="214"/>
      <c r="PHA746" s="214"/>
      <c r="PHB746" s="214"/>
      <c r="PHC746" s="214"/>
      <c r="PHD746" s="214"/>
      <c r="PHE746" s="214"/>
      <c r="PHF746" s="214"/>
      <c r="PHG746" s="214"/>
      <c r="PHH746" s="214"/>
      <c r="PHI746" s="214"/>
      <c r="PHJ746" s="214"/>
      <c r="PHK746" s="214"/>
      <c r="PHL746" s="214"/>
      <c r="PHM746" s="214"/>
      <c r="PHN746" s="214"/>
      <c r="PHO746" s="214"/>
      <c r="PHP746" s="214"/>
      <c r="PHQ746" s="214"/>
      <c r="PHR746" s="214"/>
      <c r="PHS746" s="214"/>
      <c r="PHT746" s="214"/>
      <c r="PHU746" s="214"/>
      <c r="PHV746" s="214"/>
      <c r="PHW746" s="214"/>
      <c r="PHX746" s="214"/>
      <c r="PHY746" s="214"/>
      <c r="PHZ746" s="214"/>
      <c r="PIA746" s="214"/>
      <c r="PIB746" s="214"/>
      <c r="PIC746" s="214"/>
      <c r="PID746" s="214"/>
      <c r="PIE746" s="214"/>
      <c r="PIF746" s="214"/>
      <c r="PIG746" s="214"/>
      <c r="PIH746" s="214"/>
      <c r="PII746" s="214"/>
      <c r="PIJ746" s="214"/>
      <c r="PIK746" s="214"/>
      <c r="PIL746" s="214"/>
      <c r="PIM746" s="214"/>
      <c r="PIN746" s="214"/>
      <c r="PIO746" s="214"/>
      <c r="PIP746" s="214"/>
      <c r="PIQ746" s="214"/>
      <c r="PIR746" s="214"/>
      <c r="PIS746" s="214"/>
      <c r="PIT746" s="214"/>
      <c r="PIU746" s="214"/>
      <c r="PIV746" s="214"/>
      <c r="PIW746" s="214"/>
      <c r="PIX746" s="214"/>
      <c r="PIY746" s="214"/>
      <c r="PIZ746" s="214"/>
      <c r="PJA746" s="214"/>
      <c r="PJB746" s="214"/>
      <c r="PJC746" s="214"/>
      <c r="PJD746" s="214"/>
      <c r="PJE746" s="214"/>
      <c r="PJF746" s="214"/>
      <c r="PJG746" s="214"/>
      <c r="PJH746" s="214"/>
      <c r="PJI746" s="214"/>
      <c r="PJJ746" s="214"/>
      <c r="PJK746" s="214"/>
      <c r="PJL746" s="214"/>
      <c r="PJM746" s="214"/>
      <c r="PJN746" s="214"/>
      <c r="PJO746" s="214"/>
      <c r="PJP746" s="214"/>
      <c r="PJQ746" s="214"/>
      <c r="PJR746" s="214"/>
      <c r="PJS746" s="214"/>
      <c r="PJT746" s="214"/>
      <c r="PJU746" s="214"/>
      <c r="PJV746" s="214"/>
      <c r="PJW746" s="214"/>
      <c r="PJX746" s="214"/>
      <c r="PJY746" s="214"/>
      <c r="PJZ746" s="214"/>
      <c r="PKA746" s="214"/>
      <c r="PKB746" s="214"/>
      <c r="PKC746" s="214"/>
      <c r="PKD746" s="214"/>
      <c r="PKE746" s="214"/>
      <c r="PKF746" s="214"/>
      <c r="PKG746" s="214"/>
      <c r="PKH746" s="214"/>
      <c r="PKI746" s="214"/>
      <c r="PKJ746" s="214"/>
      <c r="PKK746" s="214"/>
      <c r="PKL746" s="214"/>
      <c r="PKM746" s="214"/>
      <c r="PKN746" s="214"/>
      <c r="PKO746" s="214"/>
      <c r="PKP746" s="214"/>
      <c r="PKQ746" s="214"/>
      <c r="PKR746" s="214"/>
      <c r="PKS746" s="214"/>
      <c r="PKT746" s="214"/>
      <c r="PKU746" s="214"/>
      <c r="PKV746" s="214"/>
      <c r="PKW746" s="214"/>
      <c r="PKX746" s="214"/>
      <c r="PKY746" s="214"/>
      <c r="PKZ746" s="214"/>
      <c r="PLA746" s="214"/>
      <c r="PLB746" s="214"/>
      <c r="PLC746" s="214"/>
      <c r="PLD746" s="214"/>
      <c r="PLE746" s="214"/>
      <c r="PLF746" s="214"/>
      <c r="PLG746" s="214"/>
      <c r="PLH746" s="214"/>
      <c r="PLI746" s="214"/>
      <c r="PLJ746" s="214"/>
      <c r="PLK746" s="214"/>
      <c r="PLL746" s="214"/>
      <c r="PLM746" s="214"/>
      <c r="PLN746" s="214"/>
      <c r="PLO746" s="214"/>
      <c r="PLP746" s="214"/>
      <c r="PLQ746" s="214"/>
      <c r="PLR746" s="214"/>
      <c r="PLS746" s="214"/>
      <c r="PLT746" s="214"/>
      <c r="PLU746" s="214"/>
      <c r="PLV746" s="214"/>
      <c r="PLW746" s="214"/>
      <c r="PLX746" s="214"/>
      <c r="PLY746" s="214"/>
      <c r="PLZ746" s="214"/>
      <c r="PMA746" s="214"/>
      <c r="PMB746" s="214"/>
      <c r="PMC746" s="214"/>
      <c r="PMD746" s="214"/>
      <c r="PME746" s="214"/>
      <c r="PMF746" s="214"/>
      <c r="PMG746" s="214"/>
      <c r="PMH746" s="214"/>
      <c r="PMI746" s="214"/>
      <c r="PMJ746" s="214"/>
      <c r="PMK746" s="214"/>
      <c r="PML746" s="214"/>
      <c r="PMM746" s="214"/>
      <c r="PMN746" s="214"/>
      <c r="PMO746" s="214"/>
      <c r="PMP746" s="214"/>
      <c r="PMQ746" s="214"/>
      <c r="PMR746" s="214"/>
      <c r="PMS746" s="214"/>
      <c r="PMT746" s="214"/>
      <c r="PMU746" s="214"/>
      <c r="PMV746" s="214"/>
      <c r="PMW746" s="214"/>
      <c r="PMX746" s="214"/>
      <c r="PMY746" s="214"/>
      <c r="PMZ746" s="214"/>
      <c r="PNA746" s="214"/>
      <c r="PNB746" s="214"/>
      <c r="PNC746" s="214"/>
      <c r="PND746" s="214"/>
      <c r="PNE746" s="214"/>
      <c r="PNF746" s="214"/>
      <c r="PNG746" s="214"/>
      <c r="PNH746" s="214"/>
      <c r="PNI746" s="214"/>
      <c r="PNJ746" s="214"/>
      <c r="PNK746" s="214"/>
      <c r="PNL746" s="214"/>
      <c r="PNM746" s="214"/>
      <c r="PNN746" s="214"/>
      <c r="PNO746" s="214"/>
      <c r="PNP746" s="214"/>
      <c r="PNQ746" s="214"/>
      <c r="PNR746" s="214"/>
      <c r="PNS746" s="214"/>
      <c r="PNT746" s="214"/>
      <c r="PNU746" s="214"/>
      <c r="PNV746" s="214"/>
      <c r="PNW746" s="214"/>
      <c r="PNX746" s="214"/>
      <c r="PNY746" s="214"/>
      <c r="PNZ746" s="214"/>
      <c r="POA746" s="214"/>
      <c r="POB746" s="214"/>
      <c r="POC746" s="214"/>
      <c r="POD746" s="214"/>
      <c r="POE746" s="214"/>
      <c r="POF746" s="214"/>
      <c r="POG746" s="214"/>
      <c r="POH746" s="214"/>
      <c r="POI746" s="214"/>
      <c r="POJ746" s="214"/>
      <c r="POK746" s="214"/>
      <c r="POL746" s="214"/>
      <c r="POM746" s="214"/>
      <c r="PON746" s="214"/>
      <c r="POO746" s="214"/>
      <c r="POP746" s="214"/>
      <c r="POQ746" s="214"/>
      <c r="POR746" s="214"/>
      <c r="POS746" s="214"/>
      <c r="POT746" s="214"/>
      <c r="POU746" s="214"/>
      <c r="POV746" s="214"/>
      <c r="POW746" s="214"/>
      <c r="POX746" s="214"/>
      <c r="POY746" s="214"/>
      <c r="POZ746" s="214"/>
      <c r="PPA746" s="214"/>
      <c r="PPB746" s="214"/>
      <c r="PPC746" s="214"/>
      <c r="PPD746" s="214"/>
      <c r="PPE746" s="214"/>
      <c r="PPF746" s="214"/>
      <c r="PPG746" s="214"/>
      <c r="PPH746" s="214"/>
      <c r="PPI746" s="214"/>
      <c r="PPJ746" s="214"/>
      <c r="PPK746" s="214"/>
      <c r="PPL746" s="214"/>
      <c r="PPM746" s="214"/>
      <c r="PPN746" s="214"/>
      <c r="PPO746" s="214"/>
      <c r="PPP746" s="214"/>
      <c r="PPQ746" s="214"/>
      <c r="PPR746" s="214"/>
      <c r="PPS746" s="214"/>
      <c r="PPT746" s="214"/>
      <c r="PPU746" s="214"/>
      <c r="PPV746" s="214"/>
      <c r="PPW746" s="214"/>
      <c r="PPX746" s="214"/>
      <c r="PPY746" s="214"/>
      <c r="PPZ746" s="214"/>
      <c r="PQA746" s="214"/>
      <c r="PQB746" s="214"/>
      <c r="PQC746" s="214"/>
      <c r="PQD746" s="214"/>
      <c r="PQE746" s="214"/>
      <c r="PQF746" s="214"/>
      <c r="PQG746" s="214"/>
      <c r="PQH746" s="214"/>
      <c r="PQI746" s="214"/>
      <c r="PQJ746" s="214"/>
      <c r="PQK746" s="214"/>
      <c r="PQL746" s="214"/>
      <c r="PQM746" s="214"/>
      <c r="PQN746" s="214"/>
      <c r="PQO746" s="214"/>
      <c r="PQP746" s="214"/>
      <c r="PQQ746" s="214"/>
      <c r="PQR746" s="214"/>
      <c r="PQS746" s="214"/>
      <c r="PQT746" s="214"/>
      <c r="PQU746" s="214"/>
      <c r="PQV746" s="214"/>
      <c r="PQW746" s="214"/>
      <c r="PQX746" s="214"/>
      <c r="PQY746" s="214"/>
      <c r="PQZ746" s="214"/>
      <c r="PRA746" s="214"/>
      <c r="PRB746" s="214"/>
      <c r="PRC746" s="214"/>
      <c r="PRD746" s="214"/>
      <c r="PRE746" s="214"/>
      <c r="PRF746" s="214"/>
      <c r="PRG746" s="214"/>
      <c r="PRH746" s="214"/>
      <c r="PRI746" s="214"/>
      <c r="PRJ746" s="214"/>
      <c r="PRK746" s="214"/>
      <c r="PRL746" s="214"/>
      <c r="PRM746" s="214"/>
      <c r="PRN746" s="214"/>
      <c r="PRO746" s="214"/>
      <c r="PRP746" s="214"/>
      <c r="PRQ746" s="214"/>
      <c r="PRR746" s="214"/>
      <c r="PRS746" s="214"/>
      <c r="PRT746" s="214"/>
      <c r="PRU746" s="214"/>
      <c r="PRV746" s="214"/>
      <c r="PRW746" s="214"/>
      <c r="PRX746" s="214"/>
      <c r="PRY746" s="214"/>
      <c r="PRZ746" s="214"/>
      <c r="PSA746" s="214"/>
      <c r="PSB746" s="214"/>
      <c r="PSC746" s="214"/>
      <c r="PSD746" s="214"/>
      <c r="PSE746" s="214"/>
      <c r="PSF746" s="214"/>
      <c r="PSG746" s="214"/>
      <c r="PSH746" s="214"/>
      <c r="PSI746" s="214"/>
      <c r="PSJ746" s="214"/>
      <c r="PSK746" s="214"/>
      <c r="PSL746" s="214"/>
      <c r="PSM746" s="214"/>
      <c r="PSN746" s="214"/>
      <c r="PSO746" s="214"/>
      <c r="PSP746" s="214"/>
      <c r="PSQ746" s="214"/>
      <c r="PSR746" s="214"/>
      <c r="PSS746" s="214"/>
      <c r="PST746" s="214"/>
      <c r="PSU746" s="214"/>
      <c r="PSV746" s="214"/>
      <c r="PSW746" s="214"/>
      <c r="PSX746" s="214"/>
      <c r="PSY746" s="214"/>
      <c r="PSZ746" s="214"/>
      <c r="PTA746" s="214"/>
      <c r="PTB746" s="214"/>
      <c r="PTC746" s="214"/>
      <c r="PTD746" s="214"/>
      <c r="PTE746" s="214"/>
      <c r="PTF746" s="214"/>
      <c r="PTG746" s="214"/>
      <c r="PTH746" s="214"/>
      <c r="PTI746" s="214"/>
      <c r="PTJ746" s="214"/>
      <c r="PTK746" s="214"/>
      <c r="PTL746" s="214"/>
      <c r="PTM746" s="214"/>
      <c r="PTN746" s="214"/>
      <c r="PTO746" s="214"/>
      <c r="PTP746" s="214"/>
      <c r="PTQ746" s="214"/>
      <c r="PTR746" s="214"/>
      <c r="PTS746" s="214"/>
      <c r="PTT746" s="214"/>
      <c r="PTU746" s="214"/>
      <c r="PTV746" s="214"/>
      <c r="PTW746" s="214"/>
      <c r="PTX746" s="214"/>
      <c r="PTY746" s="214"/>
      <c r="PTZ746" s="214"/>
      <c r="PUA746" s="214"/>
      <c r="PUB746" s="214"/>
      <c r="PUC746" s="214"/>
      <c r="PUD746" s="214"/>
      <c r="PUE746" s="214"/>
      <c r="PUF746" s="214"/>
      <c r="PUG746" s="214"/>
      <c r="PUH746" s="214"/>
      <c r="PUI746" s="214"/>
      <c r="PUJ746" s="214"/>
      <c r="PUK746" s="214"/>
      <c r="PUL746" s="214"/>
      <c r="PUM746" s="214"/>
      <c r="PUN746" s="214"/>
      <c r="PUO746" s="214"/>
      <c r="PUP746" s="214"/>
      <c r="PUQ746" s="214"/>
      <c r="PUR746" s="214"/>
      <c r="PUS746" s="214"/>
      <c r="PUT746" s="214"/>
      <c r="PUU746" s="214"/>
      <c r="PUV746" s="214"/>
      <c r="PUW746" s="214"/>
      <c r="PUX746" s="214"/>
      <c r="PUY746" s="214"/>
      <c r="PUZ746" s="214"/>
      <c r="PVA746" s="214"/>
      <c r="PVB746" s="214"/>
      <c r="PVC746" s="214"/>
      <c r="PVD746" s="214"/>
      <c r="PVE746" s="214"/>
      <c r="PVF746" s="214"/>
      <c r="PVG746" s="214"/>
      <c r="PVH746" s="214"/>
      <c r="PVI746" s="214"/>
      <c r="PVJ746" s="214"/>
      <c r="PVK746" s="214"/>
      <c r="PVL746" s="214"/>
      <c r="PVM746" s="214"/>
      <c r="PVN746" s="214"/>
      <c r="PVO746" s="214"/>
      <c r="PVP746" s="214"/>
      <c r="PVQ746" s="214"/>
      <c r="PVR746" s="214"/>
      <c r="PVS746" s="214"/>
      <c r="PVT746" s="214"/>
      <c r="PVU746" s="214"/>
      <c r="PVV746" s="214"/>
      <c r="PVW746" s="214"/>
      <c r="PVX746" s="214"/>
      <c r="PVY746" s="214"/>
      <c r="PVZ746" s="214"/>
      <c r="PWA746" s="214"/>
      <c r="PWB746" s="214"/>
      <c r="PWC746" s="214"/>
      <c r="PWD746" s="214"/>
      <c r="PWE746" s="214"/>
      <c r="PWF746" s="214"/>
      <c r="PWG746" s="214"/>
      <c r="PWH746" s="214"/>
      <c r="PWI746" s="214"/>
      <c r="PWJ746" s="214"/>
      <c r="PWK746" s="214"/>
      <c r="PWL746" s="214"/>
      <c r="PWM746" s="214"/>
      <c r="PWN746" s="214"/>
      <c r="PWO746" s="214"/>
      <c r="PWP746" s="214"/>
      <c r="PWQ746" s="214"/>
      <c r="PWR746" s="214"/>
      <c r="PWS746" s="214"/>
      <c r="PWT746" s="214"/>
      <c r="PWU746" s="214"/>
      <c r="PWV746" s="214"/>
      <c r="PWW746" s="214"/>
      <c r="PWX746" s="214"/>
      <c r="PWY746" s="214"/>
      <c r="PWZ746" s="214"/>
      <c r="PXA746" s="214"/>
      <c r="PXB746" s="214"/>
      <c r="PXC746" s="214"/>
      <c r="PXD746" s="214"/>
      <c r="PXE746" s="214"/>
      <c r="PXF746" s="214"/>
      <c r="PXG746" s="214"/>
      <c r="PXH746" s="214"/>
      <c r="PXI746" s="214"/>
      <c r="PXJ746" s="214"/>
      <c r="PXK746" s="214"/>
      <c r="PXL746" s="214"/>
      <c r="PXM746" s="214"/>
      <c r="PXN746" s="214"/>
      <c r="PXO746" s="214"/>
      <c r="PXP746" s="214"/>
      <c r="PXQ746" s="214"/>
      <c r="PXR746" s="214"/>
      <c r="PXS746" s="214"/>
      <c r="PXT746" s="214"/>
      <c r="PXU746" s="214"/>
      <c r="PXV746" s="214"/>
      <c r="PXW746" s="214"/>
      <c r="PXX746" s="214"/>
      <c r="PXY746" s="214"/>
      <c r="PXZ746" s="214"/>
      <c r="PYA746" s="214"/>
      <c r="PYB746" s="214"/>
      <c r="PYC746" s="214"/>
      <c r="PYD746" s="214"/>
      <c r="PYE746" s="214"/>
      <c r="PYF746" s="214"/>
      <c r="PYG746" s="214"/>
      <c r="PYH746" s="214"/>
      <c r="PYI746" s="214"/>
      <c r="PYJ746" s="214"/>
      <c r="PYK746" s="214"/>
      <c r="PYL746" s="214"/>
      <c r="PYM746" s="214"/>
      <c r="PYN746" s="214"/>
      <c r="PYO746" s="214"/>
      <c r="PYP746" s="214"/>
      <c r="PYQ746" s="214"/>
      <c r="PYR746" s="214"/>
      <c r="PYS746" s="214"/>
      <c r="PYT746" s="214"/>
      <c r="PYU746" s="214"/>
      <c r="PYV746" s="214"/>
      <c r="PYW746" s="214"/>
      <c r="PYX746" s="214"/>
      <c r="PYY746" s="214"/>
      <c r="PYZ746" s="214"/>
      <c r="PZA746" s="214"/>
      <c r="PZB746" s="214"/>
      <c r="PZC746" s="214"/>
      <c r="PZD746" s="214"/>
      <c r="PZE746" s="214"/>
      <c r="PZF746" s="214"/>
      <c r="PZG746" s="214"/>
      <c r="PZH746" s="214"/>
      <c r="PZI746" s="214"/>
      <c r="PZJ746" s="214"/>
      <c r="PZK746" s="214"/>
      <c r="PZL746" s="214"/>
      <c r="PZM746" s="214"/>
      <c r="PZN746" s="214"/>
      <c r="PZO746" s="214"/>
      <c r="PZP746" s="214"/>
      <c r="PZQ746" s="214"/>
      <c r="PZR746" s="214"/>
      <c r="PZS746" s="214"/>
      <c r="PZT746" s="214"/>
      <c r="PZU746" s="214"/>
      <c r="PZV746" s="214"/>
      <c r="PZW746" s="214"/>
      <c r="PZX746" s="214"/>
      <c r="PZY746" s="214"/>
      <c r="PZZ746" s="214"/>
      <c r="QAA746" s="214"/>
      <c r="QAB746" s="214"/>
      <c r="QAC746" s="214"/>
      <c r="QAD746" s="214"/>
      <c r="QAE746" s="214"/>
      <c r="QAF746" s="214"/>
      <c r="QAG746" s="214"/>
      <c r="QAH746" s="214"/>
      <c r="QAI746" s="214"/>
      <c r="QAJ746" s="214"/>
      <c r="QAK746" s="214"/>
      <c r="QAL746" s="214"/>
      <c r="QAM746" s="214"/>
      <c r="QAN746" s="214"/>
      <c r="QAO746" s="214"/>
      <c r="QAP746" s="214"/>
      <c r="QAQ746" s="214"/>
      <c r="QAR746" s="214"/>
      <c r="QAS746" s="214"/>
      <c r="QAT746" s="214"/>
      <c r="QAU746" s="214"/>
      <c r="QAV746" s="214"/>
      <c r="QAW746" s="214"/>
      <c r="QAX746" s="214"/>
      <c r="QAY746" s="214"/>
      <c r="QAZ746" s="214"/>
      <c r="QBA746" s="214"/>
      <c r="QBB746" s="214"/>
      <c r="QBC746" s="214"/>
      <c r="QBD746" s="214"/>
      <c r="QBE746" s="214"/>
      <c r="QBF746" s="214"/>
      <c r="QBG746" s="214"/>
      <c r="QBH746" s="214"/>
      <c r="QBI746" s="214"/>
      <c r="QBJ746" s="214"/>
      <c r="QBK746" s="214"/>
      <c r="QBL746" s="214"/>
      <c r="QBM746" s="214"/>
      <c r="QBN746" s="214"/>
      <c r="QBO746" s="214"/>
      <c r="QBP746" s="214"/>
      <c r="QBQ746" s="214"/>
      <c r="QBR746" s="214"/>
      <c r="QBS746" s="214"/>
      <c r="QBT746" s="214"/>
      <c r="QBU746" s="214"/>
      <c r="QBV746" s="214"/>
      <c r="QBW746" s="214"/>
      <c r="QBX746" s="214"/>
      <c r="QBY746" s="214"/>
      <c r="QBZ746" s="214"/>
      <c r="QCA746" s="214"/>
      <c r="QCB746" s="214"/>
      <c r="QCC746" s="214"/>
      <c r="QCD746" s="214"/>
      <c r="QCE746" s="214"/>
      <c r="QCF746" s="214"/>
      <c r="QCG746" s="214"/>
      <c r="QCH746" s="214"/>
      <c r="QCI746" s="214"/>
      <c r="QCJ746" s="214"/>
      <c r="QCK746" s="214"/>
      <c r="QCL746" s="214"/>
      <c r="QCM746" s="214"/>
      <c r="QCN746" s="214"/>
      <c r="QCO746" s="214"/>
      <c r="QCP746" s="214"/>
      <c r="QCQ746" s="214"/>
      <c r="QCR746" s="214"/>
      <c r="QCS746" s="214"/>
      <c r="QCT746" s="214"/>
      <c r="QCU746" s="214"/>
      <c r="QCV746" s="214"/>
      <c r="QCW746" s="214"/>
      <c r="QCX746" s="214"/>
      <c r="QCY746" s="214"/>
      <c r="QCZ746" s="214"/>
      <c r="QDA746" s="214"/>
      <c r="QDB746" s="214"/>
      <c r="QDC746" s="214"/>
      <c r="QDD746" s="214"/>
      <c r="QDE746" s="214"/>
      <c r="QDF746" s="214"/>
      <c r="QDG746" s="214"/>
      <c r="QDH746" s="214"/>
      <c r="QDI746" s="214"/>
      <c r="QDJ746" s="214"/>
      <c r="QDK746" s="214"/>
      <c r="QDL746" s="214"/>
      <c r="QDM746" s="214"/>
      <c r="QDN746" s="214"/>
      <c r="QDO746" s="214"/>
      <c r="QDP746" s="214"/>
      <c r="QDQ746" s="214"/>
      <c r="QDR746" s="214"/>
      <c r="QDS746" s="214"/>
      <c r="QDT746" s="214"/>
      <c r="QDU746" s="214"/>
      <c r="QDV746" s="214"/>
      <c r="QDW746" s="214"/>
      <c r="QDX746" s="214"/>
      <c r="QDY746" s="214"/>
      <c r="QDZ746" s="214"/>
      <c r="QEA746" s="214"/>
      <c r="QEB746" s="214"/>
      <c r="QEC746" s="214"/>
      <c r="QED746" s="214"/>
      <c r="QEE746" s="214"/>
      <c r="QEF746" s="214"/>
      <c r="QEG746" s="214"/>
      <c r="QEH746" s="214"/>
      <c r="QEI746" s="214"/>
      <c r="QEJ746" s="214"/>
      <c r="QEK746" s="214"/>
      <c r="QEL746" s="214"/>
      <c r="QEM746" s="214"/>
      <c r="QEN746" s="214"/>
      <c r="QEO746" s="214"/>
      <c r="QEP746" s="214"/>
      <c r="QEQ746" s="214"/>
      <c r="QER746" s="214"/>
      <c r="QES746" s="214"/>
      <c r="QET746" s="214"/>
      <c r="QEU746" s="214"/>
      <c r="QEV746" s="214"/>
      <c r="QEW746" s="214"/>
      <c r="QEX746" s="214"/>
      <c r="QEY746" s="214"/>
      <c r="QEZ746" s="214"/>
      <c r="QFA746" s="214"/>
      <c r="QFB746" s="214"/>
      <c r="QFC746" s="214"/>
      <c r="QFD746" s="214"/>
      <c r="QFE746" s="214"/>
      <c r="QFF746" s="214"/>
      <c r="QFG746" s="214"/>
      <c r="QFH746" s="214"/>
      <c r="QFI746" s="214"/>
      <c r="QFJ746" s="214"/>
      <c r="QFK746" s="214"/>
      <c r="QFL746" s="214"/>
      <c r="QFM746" s="214"/>
      <c r="QFN746" s="214"/>
      <c r="QFO746" s="214"/>
      <c r="QFP746" s="214"/>
      <c r="QFQ746" s="214"/>
      <c r="QFR746" s="214"/>
      <c r="QFS746" s="214"/>
      <c r="QFT746" s="214"/>
      <c r="QFU746" s="214"/>
      <c r="QFV746" s="214"/>
      <c r="QFW746" s="214"/>
      <c r="QFX746" s="214"/>
      <c r="QFY746" s="214"/>
      <c r="QFZ746" s="214"/>
      <c r="QGA746" s="214"/>
      <c r="QGB746" s="214"/>
      <c r="QGC746" s="214"/>
      <c r="QGD746" s="214"/>
      <c r="QGE746" s="214"/>
      <c r="QGF746" s="214"/>
      <c r="QGG746" s="214"/>
      <c r="QGH746" s="214"/>
      <c r="QGI746" s="214"/>
      <c r="QGJ746" s="214"/>
      <c r="QGK746" s="214"/>
      <c r="QGL746" s="214"/>
      <c r="QGM746" s="214"/>
      <c r="QGN746" s="214"/>
      <c r="QGO746" s="214"/>
      <c r="QGP746" s="214"/>
      <c r="QGQ746" s="214"/>
      <c r="QGR746" s="214"/>
      <c r="QGS746" s="214"/>
      <c r="QGT746" s="214"/>
      <c r="QGU746" s="214"/>
      <c r="QGV746" s="214"/>
      <c r="QGW746" s="214"/>
      <c r="QGX746" s="214"/>
      <c r="QGY746" s="214"/>
      <c r="QGZ746" s="214"/>
      <c r="QHA746" s="214"/>
      <c r="QHB746" s="214"/>
      <c r="QHC746" s="214"/>
      <c r="QHD746" s="214"/>
      <c r="QHE746" s="214"/>
      <c r="QHF746" s="214"/>
      <c r="QHG746" s="214"/>
      <c r="QHH746" s="214"/>
      <c r="QHI746" s="214"/>
      <c r="QHJ746" s="214"/>
      <c r="QHK746" s="214"/>
      <c r="QHL746" s="214"/>
      <c r="QHM746" s="214"/>
      <c r="QHN746" s="214"/>
      <c r="QHO746" s="214"/>
      <c r="QHP746" s="214"/>
      <c r="QHQ746" s="214"/>
      <c r="QHR746" s="214"/>
      <c r="QHS746" s="214"/>
      <c r="QHT746" s="214"/>
      <c r="QHU746" s="214"/>
      <c r="QHV746" s="214"/>
      <c r="QHW746" s="214"/>
      <c r="QHX746" s="214"/>
      <c r="QHY746" s="214"/>
      <c r="QHZ746" s="214"/>
      <c r="QIA746" s="214"/>
      <c r="QIB746" s="214"/>
      <c r="QIC746" s="214"/>
      <c r="QID746" s="214"/>
      <c r="QIE746" s="214"/>
      <c r="QIF746" s="214"/>
      <c r="QIG746" s="214"/>
      <c r="QIH746" s="214"/>
      <c r="QII746" s="214"/>
      <c r="QIJ746" s="214"/>
      <c r="QIK746" s="214"/>
      <c r="QIL746" s="214"/>
      <c r="QIM746" s="214"/>
      <c r="QIN746" s="214"/>
      <c r="QIO746" s="214"/>
      <c r="QIP746" s="214"/>
      <c r="QIQ746" s="214"/>
      <c r="QIR746" s="214"/>
      <c r="QIS746" s="214"/>
      <c r="QIT746" s="214"/>
      <c r="QIU746" s="214"/>
      <c r="QIV746" s="214"/>
      <c r="QIW746" s="214"/>
      <c r="QIX746" s="214"/>
      <c r="QIY746" s="214"/>
      <c r="QIZ746" s="214"/>
      <c r="QJA746" s="214"/>
      <c r="QJB746" s="214"/>
      <c r="QJC746" s="214"/>
      <c r="QJD746" s="214"/>
      <c r="QJE746" s="214"/>
      <c r="QJF746" s="214"/>
      <c r="QJG746" s="214"/>
      <c r="QJH746" s="214"/>
      <c r="QJI746" s="214"/>
      <c r="QJJ746" s="214"/>
      <c r="QJK746" s="214"/>
      <c r="QJL746" s="214"/>
      <c r="QJM746" s="214"/>
      <c r="QJN746" s="214"/>
      <c r="QJO746" s="214"/>
      <c r="QJP746" s="214"/>
      <c r="QJQ746" s="214"/>
      <c r="QJR746" s="214"/>
      <c r="QJS746" s="214"/>
      <c r="QJT746" s="214"/>
      <c r="QJU746" s="214"/>
      <c r="QJV746" s="214"/>
      <c r="QJW746" s="214"/>
      <c r="QJX746" s="214"/>
      <c r="QJY746" s="214"/>
      <c r="QJZ746" s="214"/>
      <c r="QKA746" s="214"/>
      <c r="QKB746" s="214"/>
      <c r="QKC746" s="214"/>
      <c r="QKD746" s="214"/>
      <c r="QKE746" s="214"/>
      <c r="QKF746" s="214"/>
      <c r="QKG746" s="214"/>
      <c r="QKH746" s="214"/>
      <c r="QKI746" s="214"/>
      <c r="QKJ746" s="214"/>
      <c r="QKK746" s="214"/>
      <c r="QKL746" s="214"/>
      <c r="QKM746" s="214"/>
      <c r="QKN746" s="214"/>
      <c r="QKO746" s="214"/>
      <c r="QKP746" s="214"/>
      <c r="QKQ746" s="214"/>
      <c r="QKR746" s="214"/>
      <c r="QKS746" s="214"/>
      <c r="QKT746" s="214"/>
      <c r="QKU746" s="214"/>
      <c r="QKV746" s="214"/>
      <c r="QKW746" s="214"/>
      <c r="QKX746" s="214"/>
      <c r="QKY746" s="214"/>
      <c r="QKZ746" s="214"/>
      <c r="QLA746" s="214"/>
      <c r="QLB746" s="214"/>
      <c r="QLC746" s="214"/>
      <c r="QLD746" s="214"/>
      <c r="QLE746" s="214"/>
      <c r="QLF746" s="214"/>
      <c r="QLG746" s="214"/>
      <c r="QLH746" s="214"/>
      <c r="QLI746" s="214"/>
      <c r="QLJ746" s="214"/>
      <c r="QLK746" s="214"/>
      <c r="QLL746" s="214"/>
      <c r="QLM746" s="214"/>
      <c r="QLN746" s="214"/>
      <c r="QLO746" s="214"/>
      <c r="QLP746" s="214"/>
      <c r="QLQ746" s="214"/>
      <c r="QLR746" s="214"/>
      <c r="QLS746" s="214"/>
      <c r="QLT746" s="214"/>
      <c r="QLU746" s="214"/>
      <c r="QLV746" s="214"/>
      <c r="QLW746" s="214"/>
      <c r="QLX746" s="214"/>
      <c r="QLY746" s="214"/>
      <c r="QLZ746" s="214"/>
      <c r="QMA746" s="214"/>
      <c r="QMB746" s="214"/>
      <c r="QMC746" s="214"/>
      <c r="QMD746" s="214"/>
      <c r="QME746" s="214"/>
      <c r="QMF746" s="214"/>
      <c r="QMG746" s="214"/>
      <c r="QMH746" s="214"/>
      <c r="QMI746" s="214"/>
      <c r="QMJ746" s="214"/>
      <c r="QMK746" s="214"/>
      <c r="QML746" s="214"/>
      <c r="QMM746" s="214"/>
      <c r="QMN746" s="214"/>
      <c r="QMO746" s="214"/>
      <c r="QMP746" s="214"/>
      <c r="QMQ746" s="214"/>
      <c r="QMR746" s="214"/>
      <c r="QMS746" s="214"/>
      <c r="QMT746" s="214"/>
      <c r="QMU746" s="214"/>
      <c r="QMV746" s="214"/>
      <c r="QMW746" s="214"/>
      <c r="QMX746" s="214"/>
      <c r="QMY746" s="214"/>
      <c r="QMZ746" s="214"/>
      <c r="QNA746" s="214"/>
      <c r="QNB746" s="214"/>
      <c r="QNC746" s="214"/>
      <c r="QND746" s="214"/>
      <c r="QNE746" s="214"/>
      <c r="QNF746" s="214"/>
      <c r="QNG746" s="214"/>
      <c r="QNH746" s="214"/>
      <c r="QNI746" s="214"/>
      <c r="QNJ746" s="214"/>
      <c r="QNK746" s="214"/>
      <c r="QNL746" s="214"/>
      <c r="QNM746" s="214"/>
      <c r="QNN746" s="214"/>
      <c r="QNO746" s="214"/>
      <c r="QNP746" s="214"/>
      <c r="QNQ746" s="214"/>
      <c r="QNR746" s="214"/>
      <c r="QNS746" s="214"/>
      <c r="QNT746" s="214"/>
      <c r="QNU746" s="214"/>
      <c r="QNV746" s="214"/>
      <c r="QNW746" s="214"/>
      <c r="QNX746" s="214"/>
      <c r="QNY746" s="214"/>
      <c r="QNZ746" s="214"/>
      <c r="QOA746" s="214"/>
      <c r="QOB746" s="214"/>
      <c r="QOC746" s="214"/>
      <c r="QOD746" s="214"/>
      <c r="QOE746" s="214"/>
      <c r="QOF746" s="214"/>
      <c r="QOG746" s="214"/>
      <c r="QOH746" s="214"/>
      <c r="QOI746" s="214"/>
      <c r="QOJ746" s="214"/>
      <c r="QOK746" s="214"/>
      <c r="QOL746" s="214"/>
      <c r="QOM746" s="214"/>
      <c r="QON746" s="214"/>
      <c r="QOO746" s="214"/>
      <c r="QOP746" s="214"/>
      <c r="QOQ746" s="214"/>
      <c r="QOR746" s="214"/>
      <c r="QOS746" s="214"/>
      <c r="QOT746" s="214"/>
      <c r="QOU746" s="214"/>
      <c r="QOV746" s="214"/>
      <c r="QOW746" s="214"/>
      <c r="QOX746" s="214"/>
      <c r="QOY746" s="214"/>
      <c r="QOZ746" s="214"/>
      <c r="QPA746" s="214"/>
      <c r="QPB746" s="214"/>
      <c r="QPC746" s="214"/>
      <c r="QPD746" s="214"/>
      <c r="QPE746" s="214"/>
      <c r="QPF746" s="214"/>
      <c r="QPG746" s="214"/>
      <c r="QPH746" s="214"/>
      <c r="QPI746" s="214"/>
      <c r="QPJ746" s="214"/>
      <c r="QPK746" s="214"/>
      <c r="QPL746" s="214"/>
      <c r="QPM746" s="214"/>
      <c r="QPN746" s="214"/>
      <c r="QPO746" s="214"/>
      <c r="QPP746" s="214"/>
      <c r="QPQ746" s="214"/>
      <c r="QPR746" s="214"/>
      <c r="QPS746" s="214"/>
      <c r="QPT746" s="214"/>
      <c r="QPU746" s="214"/>
      <c r="QPV746" s="214"/>
      <c r="QPW746" s="214"/>
      <c r="QPX746" s="214"/>
      <c r="QPY746" s="214"/>
      <c r="QPZ746" s="214"/>
      <c r="QQA746" s="214"/>
      <c r="QQB746" s="214"/>
      <c r="QQC746" s="214"/>
      <c r="QQD746" s="214"/>
      <c r="QQE746" s="214"/>
      <c r="QQF746" s="214"/>
      <c r="QQG746" s="214"/>
      <c r="QQH746" s="214"/>
      <c r="QQI746" s="214"/>
      <c r="QQJ746" s="214"/>
      <c r="QQK746" s="214"/>
      <c r="QQL746" s="214"/>
      <c r="QQM746" s="214"/>
      <c r="QQN746" s="214"/>
      <c r="QQO746" s="214"/>
      <c r="QQP746" s="214"/>
      <c r="QQQ746" s="214"/>
      <c r="QQR746" s="214"/>
      <c r="QQS746" s="214"/>
      <c r="QQT746" s="214"/>
      <c r="QQU746" s="214"/>
      <c r="QQV746" s="214"/>
      <c r="QQW746" s="214"/>
      <c r="QQX746" s="214"/>
      <c r="QQY746" s="214"/>
      <c r="QQZ746" s="214"/>
      <c r="QRA746" s="214"/>
      <c r="QRB746" s="214"/>
      <c r="QRC746" s="214"/>
      <c r="QRD746" s="214"/>
      <c r="QRE746" s="214"/>
      <c r="QRF746" s="214"/>
      <c r="QRG746" s="214"/>
      <c r="QRH746" s="214"/>
      <c r="QRI746" s="214"/>
      <c r="QRJ746" s="214"/>
      <c r="QRK746" s="214"/>
      <c r="QRL746" s="214"/>
      <c r="QRM746" s="214"/>
      <c r="QRN746" s="214"/>
      <c r="QRO746" s="214"/>
      <c r="QRP746" s="214"/>
      <c r="QRQ746" s="214"/>
      <c r="QRR746" s="214"/>
      <c r="QRS746" s="214"/>
      <c r="QRT746" s="214"/>
      <c r="QRU746" s="214"/>
      <c r="QRV746" s="214"/>
      <c r="QRW746" s="214"/>
      <c r="QRX746" s="214"/>
      <c r="QRY746" s="214"/>
      <c r="QRZ746" s="214"/>
      <c r="QSA746" s="214"/>
      <c r="QSB746" s="214"/>
      <c r="QSC746" s="214"/>
      <c r="QSD746" s="214"/>
      <c r="QSE746" s="214"/>
      <c r="QSF746" s="214"/>
      <c r="QSG746" s="214"/>
      <c r="QSH746" s="214"/>
      <c r="QSI746" s="214"/>
      <c r="QSJ746" s="214"/>
      <c r="QSK746" s="214"/>
      <c r="QSL746" s="214"/>
      <c r="QSM746" s="214"/>
      <c r="QSN746" s="214"/>
      <c r="QSO746" s="214"/>
      <c r="QSP746" s="214"/>
      <c r="QSQ746" s="214"/>
      <c r="QSR746" s="214"/>
      <c r="QSS746" s="214"/>
      <c r="QST746" s="214"/>
      <c r="QSU746" s="214"/>
      <c r="QSV746" s="214"/>
      <c r="QSW746" s="214"/>
      <c r="QSX746" s="214"/>
      <c r="QSY746" s="214"/>
      <c r="QSZ746" s="214"/>
      <c r="QTA746" s="214"/>
      <c r="QTB746" s="214"/>
      <c r="QTC746" s="214"/>
      <c r="QTD746" s="214"/>
      <c r="QTE746" s="214"/>
      <c r="QTF746" s="214"/>
      <c r="QTG746" s="214"/>
      <c r="QTH746" s="214"/>
      <c r="QTI746" s="214"/>
      <c r="QTJ746" s="214"/>
      <c r="QTK746" s="214"/>
      <c r="QTL746" s="214"/>
      <c r="QTM746" s="214"/>
      <c r="QTN746" s="214"/>
      <c r="QTO746" s="214"/>
      <c r="QTP746" s="214"/>
      <c r="QTQ746" s="214"/>
      <c r="QTR746" s="214"/>
      <c r="QTS746" s="214"/>
      <c r="QTT746" s="214"/>
      <c r="QTU746" s="214"/>
      <c r="QTV746" s="214"/>
      <c r="QTW746" s="214"/>
      <c r="QTX746" s="214"/>
      <c r="QTY746" s="214"/>
      <c r="QTZ746" s="214"/>
      <c r="QUA746" s="214"/>
      <c r="QUB746" s="214"/>
      <c r="QUC746" s="214"/>
      <c r="QUD746" s="214"/>
      <c r="QUE746" s="214"/>
      <c r="QUF746" s="214"/>
      <c r="QUG746" s="214"/>
      <c r="QUH746" s="214"/>
      <c r="QUI746" s="214"/>
      <c r="QUJ746" s="214"/>
      <c r="QUK746" s="214"/>
      <c r="QUL746" s="214"/>
      <c r="QUM746" s="214"/>
      <c r="QUN746" s="214"/>
      <c r="QUO746" s="214"/>
      <c r="QUP746" s="214"/>
      <c r="QUQ746" s="214"/>
      <c r="QUR746" s="214"/>
      <c r="QUS746" s="214"/>
      <c r="QUT746" s="214"/>
      <c r="QUU746" s="214"/>
      <c r="QUV746" s="214"/>
      <c r="QUW746" s="214"/>
      <c r="QUX746" s="214"/>
      <c r="QUY746" s="214"/>
      <c r="QUZ746" s="214"/>
      <c r="QVA746" s="214"/>
      <c r="QVB746" s="214"/>
      <c r="QVC746" s="214"/>
      <c r="QVD746" s="214"/>
      <c r="QVE746" s="214"/>
      <c r="QVF746" s="214"/>
      <c r="QVG746" s="214"/>
      <c r="QVH746" s="214"/>
      <c r="QVI746" s="214"/>
      <c r="QVJ746" s="214"/>
      <c r="QVK746" s="214"/>
      <c r="QVL746" s="214"/>
      <c r="QVM746" s="214"/>
      <c r="QVN746" s="214"/>
      <c r="QVO746" s="214"/>
      <c r="QVP746" s="214"/>
      <c r="QVQ746" s="214"/>
      <c r="QVR746" s="214"/>
      <c r="QVS746" s="214"/>
      <c r="QVT746" s="214"/>
      <c r="QVU746" s="214"/>
      <c r="QVV746" s="214"/>
      <c r="QVW746" s="214"/>
      <c r="QVX746" s="214"/>
      <c r="QVY746" s="214"/>
      <c r="QVZ746" s="214"/>
      <c r="QWA746" s="214"/>
      <c r="QWB746" s="214"/>
      <c r="QWC746" s="214"/>
      <c r="QWD746" s="214"/>
      <c r="QWE746" s="214"/>
      <c r="QWF746" s="214"/>
      <c r="QWG746" s="214"/>
      <c r="QWH746" s="214"/>
      <c r="QWI746" s="214"/>
      <c r="QWJ746" s="214"/>
      <c r="QWK746" s="214"/>
      <c r="QWL746" s="214"/>
      <c r="QWM746" s="214"/>
      <c r="QWN746" s="214"/>
      <c r="QWO746" s="214"/>
      <c r="QWP746" s="214"/>
      <c r="QWQ746" s="214"/>
      <c r="QWR746" s="214"/>
      <c r="QWS746" s="214"/>
      <c r="QWT746" s="214"/>
      <c r="QWU746" s="214"/>
      <c r="QWV746" s="214"/>
      <c r="QWW746" s="214"/>
      <c r="QWX746" s="214"/>
      <c r="QWY746" s="214"/>
      <c r="QWZ746" s="214"/>
      <c r="QXA746" s="214"/>
      <c r="QXB746" s="214"/>
      <c r="QXC746" s="214"/>
      <c r="QXD746" s="214"/>
      <c r="QXE746" s="214"/>
      <c r="QXF746" s="214"/>
      <c r="QXG746" s="214"/>
      <c r="QXH746" s="214"/>
      <c r="QXI746" s="214"/>
      <c r="QXJ746" s="214"/>
      <c r="QXK746" s="214"/>
      <c r="QXL746" s="214"/>
      <c r="QXM746" s="214"/>
      <c r="QXN746" s="214"/>
      <c r="QXO746" s="214"/>
      <c r="QXP746" s="214"/>
      <c r="QXQ746" s="214"/>
      <c r="QXR746" s="214"/>
      <c r="QXS746" s="214"/>
      <c r="QXT746" s="214"/>
      <c r="QXU746" s="214"/>
      <c r="QXV746" s="214"/>
      <c r="QXW746" s="214"/>
      <c r="QXX746" s="214"/>
      <c r="QXY746" s="214"/>
      <c r="QXZ746" s="214"/>
      <c r="QYA746" s="214"/>
      <c r="QYB746" s="214"/>
      <c r="QYC746" s="214"/>
      <c r="QYD746" s="214"/>
      <c r="QYE746" s="214"/>
      <c r="QYF746" s="214"/>
      <c r="QYG746" s="214"/>
      <c r="QYH746" s="214"/>
      <c r="QYI746" s="214"/>
      <c r="QYJ746" s="214"/>
      <c r="QYK746" s="214"/>
      <c r="QYL746" s="214"/>
      <c r="QYM746" s="214"/>
      <c r="QYN746" s="214"/>
      <c r="QYO746" s="214"/>
      <c r="QYP746" s="214"/>
      <c r="QYQ746" s="214"/>
      <c r="QYR746" s="214"/>
      <c r="QYS746" s="214"/>
      <c r="QYT746" s="214"/>
      <c r="QYU746" s="214"/>
      <c r="QYV746" s="214"/>
      <c r="QYW746" s="214"/>
      <c r="QYX746" s="214"/>
      <c r="QYY746" s="214"/>
      <c r="QYZ746" s="214"/>
      <c r="QZA746" s="214"/>
      <c r="QZB746" s="214"/>
      <c r="QZC746" s="214"/>
      <c r="QZD746" s="214"/>
      <c r="QZE746" s="214"/>
      <c r="QZF746" s="214"/>
      <c r="QZG746" s="214"/>
      <c r="QZH746" s="214"/>
      <c r="QZI746" s="214"/>
      <c r="QZJ746" s="214"/>
      <c r="QZK746" s="214"/>
      <c r="QZL746" s="214"/>
      <c r="QZM746" s="214"/>
      <c r="QZN746" s="214"/>
      <c r="QZO746" s="214"/>
      <c r="QZP746" s="214"/>
      <c r="QZQ746" s="214"/>
      <c r="QZR746" s="214"/>
      <c r="QZS746" s="214"/>
      <c r="QZT746" s="214"/>
      <c r="QZU746" s="214"/>
      <c r="QZV746" s="214"/>
      <c r="QZW746" s="214"/>
      <c r="QZX746" s="214"/>
      <c r="QZY746" s="214"/>
      <c r="QZZ746" s="214"/>
      <c r="RAA746" s="214"/>
      <c r="RAB746" s="214"/>
      <c r="RAC746" s="214"/>
      <c r="RAD746" s="214"/>
      <c r="RAE746" s="214"/>
      <c r="RAF746" s="214"/>
      <c r="RAG746" s="214"/>
      <c r="RAH746" s="214"/>
      <c r="RAI746" s="214"/>
      <c r="RAJ746" s="214"/>
      <c r="RAK746" s="214"/>
      <c r="RAL746" s="214"/>
      <c r="RAM746" s="214"/>
      <c r="RAN746" s="214"/>
      <c r="RAO746" s="214"/>
      <c r="RAP746" s="214"/>
      <c r="RAQ746" s="214"/>
      <c r="RAR746" s="214"/>
      <c r="RAS746" s="214"/>
      <c r="RAT746" s="214"/>
      <c r="RAU746" s="214"/>
      <c r="RAV746" s="214"/>
      <c r="RAW746" s="214"/>
      <c r="RAX746" s="214"/>
      <c r="RAY746" s="214"/>
      <c r="RAZ746" s="214"/>
      <c r="RBA746" s="214"/>
      <c r="RBB746" s="214"/>
      <c r="RBC746" s="214"/>
      <c r="RBD746" s="214"/>
      <c r="RBE746" s="214"/>
      <c r="RBF746" s="214"/>
      <c r="RBG746" s="214"/>
      <c r="RBH746" s="214"/>
      <c r="RBI746" s="214"/>
      <c r="RBJ746" s="214"/>
      <c r="RBK746" s="214"/>
      <c r="RBL746" s="214"/>
      <c r="RBM746" s="214"/>
      <c r="RBN746" s="214"/>
      <c r="RBO746" s="214"/>
      <c r="RBP746" s="214"/>
      <c r="RBQ746" s="214"/>
      <c r="RBR746" s="214"/>
      <c r="RBS746" s="214"/>
      <c r="RBT746" s="214"/>
      <c r="RBU746" s="214"/>
      <c r="RBV746" s="214"/>
      <c r="RBW746" s="214"/>
      <c r="RBX746" s="214"/>
      <c r="RBY746" s="214"/>
      <c r="RBZ746" s="214"/>
      <c r="RCA746" s="214"/>
      <c r="RCB746" s="214"/>
      <c r="RCC746" s="214"/>
      <c r="RCD746" s="214"/>
      <c r="RCE746" s="214"/>
      <c r="RCF746" s="214"/>
      <c r="RCG746" s="214"/>
      <c r="RCH746" s="214"/>
      <c r="RCI746" s="214"/>
      <c r="RCJ746" s="214"/>
      <c r="RCK746" s="214"/>
      <c r="RCL746" s="214"/>
      <c r="RCM746" s="214"/>
      <c r="RCN746" s="214"/>
      <c r="RCO746" s="214"/>
      <c r="RCP746" s="214"/>
      <c r="RCQ746" s="214"/>
      <c r="RCR746" s="214"/>
      <c r="RCS746" s="214"/>
      <c r="RCT746" s="214"/>
      <c r="RCU746" s="214"/>
      <c r="RCV746" s="214"/>
      <c r="RCW746" s="214"/>
      <c r="RCX746" s="214"/>
      <c r="RCY746" s="214"/>
      <c r="RCZ746" s="214"/>
      <c r="RDA746" s="214"/>
      <c r="RDB746" s="214"/>
      <c r="RDC746" s="214"/>
      <c r="RDD746" s="214"/>
      <c r="RDE746" s="214"/>
      <c r="RDF746" s="214"/>
      <c r="RDG746" s="214"/>
      <c r="RDH746" s="214"/>
      <c r="RDI746" s="214"/>
      <c r="RDJ746" s="214"/>
      <c r="RDK746" s="214"/>
      <c r="RDL746" s="214"/>
      <c r="RDM746" s="214"/>
      <c r="RDN746" s="214"/>
      <c r="RDO746" s="214"/>
      <c r="RDP746" s="214"/>
      <c r="RDQ746" s="214"/>
      <c r="RDR746" s="214"/>
      <c r="RDS746" s="214"/>
      <c r="RDT746" s="214"/>
      <c r="RDU746" s="214"/>
      <c r="RDV746" s="214"/>
      <c r="RDW746" s="214"/>
      <c r="RDX746" s="214"/>
      <c r="RDY746" s="214"/>
      <c r="RDZ746" s="214"/>
      <c r="REA746" s="214"/>
      <c r="REB746" s="214"/>
      <c r="REC746" s="214"/>
      <c r="RED746" s="214"/>
      <c r="REE746" s="214"/>
      <c r="REF746" s="214"/>
      <c r="REG746" s="214"/>
      <c r="REH746" s="214"/>
      <c r="REI746" s="214"/>
      <c r="REJ746" s="214"/>
      <c r="REK746" s="214"/>
      <c r="REL746" s="214"/>
      <c r="REM746" s="214"/>
      <c r="REN746" s="214"/>
      <c r="REO746" s="214"/>
      <c r="REP746" s="214"/>
      <c r="REQ746" s="214"/>
      <c r="RER746" s="214"/>
      <c r="RES746" s="214"/>
      <c r="RET746" s="214"/>
      <c r="REU746" s="214"/>
      <c r="REV746" s="214"/>
      <c r="REW746" s="214"/>
      <c r="REX746" s="214"/>
      <c r="REY746" s="214"/>
      <c r="REZ746" s="214"/>
      <c r="RFA746" s="214"/>
      <c r="RFB746" s="214"/>
      <c r="RFC746" s="214"/>
      <c r="RFD746" s="214"/>
      <c r="RFE746" s="214"/>
      <c r="RFF746" s="214"/>
      <c r="RFG746" s="214"/>
      <c r="RFH746" s="214"/>
      <c r="RFI746" s="214"/>
      <c r="RFJ746" s="214"/>
      <c r="RFK746" s="214"/>
      <c r="RFL746" s="214"/>
      <c r="RFM746" s="214"/>
      <c r="RFN746" s="214"/>
      <c r="RFO746" s="214"/>
      <c r="RFP746" s="214"/>
      <c r="RFQ746" s="214"/>
      <c r="RFR746" s="214"/>
      <c r="RFS746" s="214"/>
      <c r="RFT746" s="214"/>
      <c r="RFU746" s="214"/>
      <c r="RFV746" s="214"/>
      <c r="RFW746" s="214"/>
      <c r="RFX746" s="214"/>
      <c r="RFY746" s="214"/>
      <c r="RFZ746" s="214"/>
      <c r="RGA746" s="214"/>
      <c r="RGB746" s="214"/>
      <c r="RGC746" s="214"/>
      <c r="RGD746" s="214"/>
      <c r="RGE746" s="214"/>
      <c r="RGF746" s="214"/>
      <c r="RGG746" s="214"/>
      <c r="RGH746" s="214"/>
      <c r="RGI746" s="214"/>
      <c r="RGJ746" s="214"/>
      <c r="RGK746" s="214"/>
      <c r="RGL746" s="214"/>
      <c r="RGM746" s="214"/>
      <c r="RGN746" s="214"/>
      <c r="RGO746" s="214"/>
      <c r="RGP746" s="214"/>
      <c r="RGQ746" s="214"/>
      <c r="RGR746" s="214"/>
      <c r="RGS746" s="214"/>
      <c r="RGT746" s="214"/>
      <c r="RGU746" s="214"/>
      <c r="RGV746" s="214"/>
      <c r="RGW746" s="214"/>
      <c r="RGX746" s="214"/>
      <c r="RGY746" s="214"/>
      <c r="RGZ746" s="214"/>
      <c r="RHA746" s="214"/>
      <c r="RHB746" s="214"/>
      <c r="RHC746" s="214"/>
      <c r="RHD746" s="214"/>
      <c r="RHE746" s="214"/>
      <c r="RHF746" s="214"/>
      <c r="RHG746" s="214"/>
      <c r="RHH746" s="214"/>
      <c r="RHI746" s="214"/>
      <c r="RHJ746" s="214"/>
      <c r="RHK746" s="214"/>
      <c r="RHL746" s="214"/>
      <c r="RHM746" s="214"/>
      <c r="RHN746" s="214"/>
      <c r="RHO746" s="214"/>
      <c r="RHP746" s="214"/>
      <c r="RHQ746" s="214"/>
      <c r="RHR746" s="214"/>
      <c r="RHS746" s="214"/>
      <c r="RHT746" s="214"/>
      <c r="RHU746" s="214"/>
      <c r="RHV746" s="214"/>
      <c r="RHW746" s="214"/>
      <c r="RHX746" s="214"/>
      <c r="RHY746" s="214"/>
      <c r="RHZ746" s="214"/>
      <c r="RIA746" s="214"/>
      <c r="RIB746" s="214"/>
      <c r="RIC746" s="214"/>
      <c r="RID746" s="214"/>
      <c r="RIE746" s="214"/>
      <c r="RIF746" s="214"/>
      <c r="RIG746" s="214"/>
      <c r="RIH746" s="214"/>
      <c r="RII746" s="214"/>
      <c r="RIJ746" s="214"/>
      <c r="RIK746" s="214"/>
      <c r="RIL746" s="214"/>
      <c r="RIM746" s="214"/>
      <c r="RIN746" s="214"/>
      <c r="RIO746" s="214"/>
      <c r="RIP746" s="214"/>
      <c r="RIQ746" s="214"/>
      <c r="RIR746" s="214"/>
      <c r="RIS746" s="214"/>
      <c r="RIT746" s="214"/>
      <c r="RIU746" s="214"/>
      <c r="RIV746" s="214"/>
      <c r="RIW746" s="214"/>
      <c r="RIX746" s="214"/>
      <c r="RIY746" s="214"/>
      <c r="RIZ746" s="214"/>
      <c r="RJA746" s="214"/>
      <c r="RJB746" s="214"/>
      <c r="RJC746" s="214"/>
      <c r="RJD746" s="214"/>
      <c r="RJE746" s="214"/>
      <c r="RJF746" s="214"/>
      <c r="RJG746" s="214"/>
      <c r="RJH746" s="214"/>
      <c r="RJI746" s="214"/>
      <c r="RJJ746" s="214"/>
      <c r="RJK746" s="214"/>
      <c r="RJL746" s="214"/>
      <c r="RJM746" s="214"/>
      <c r="RJN746" s="214"/>
      <c r="RJO746" s="214"/>
      <c r="RJP746" s="214"/>
      <c r="RJQ746" s="214"/>
      <c r="RJR746" s="214"/>
      <c r="RJS746" s="214"/>
      <c r="RJT746" s="214"/>
      <c r="RJU746" s="214"/>
      <c r="RJV746" s="214"/>
      <c r="RJW746" s="214"/>
      <c r="RJX746" s="214"/>
      <c r="RJY746" s="214"/>
      <c r="RJZ746" s="214"/>
      <c r="RKA746" s="214"/>
      <c r="RKB746" s="214"/>
      <c r="RKC746" s="214"/>
      <c r="RKD746" s="214"/>
      <c r="RKE746" s="214"/>
      <c r="RKF746" s="214"/>
      <c r="RKG746" s="214"/>
      <c r="RKH746" s="214"/>
      <c r="RKI746" s="214"/>
      <c r="RKJ746" s="214"/>
      <c r="RKK746" s="214"/>
      <c r="RKL746" s="214"/>
      <c r="RKM746" s="214"/>
      <c r="RKN746" s="214"/>
      <c r="RKO746" s="214"/>
      <c r="RKP746" s="214"/>
      <c r="RKQ746" s="214"/>
      <c r="RKR746" s="214"/>
      <c r="RKS746" s="214"/>
      <c r="RKT746" s="214"/>
      <c r="RKU746" s="214"/>
      <c r="RKV746" s="214"/>
      <c r="RKW746" s="214"/>
      <c r="RKX746" s="214"/>
      <c r="RKY746" s="214"/>
      <c r="RKZ746" s="214"/>
      <c r="RLA746" s="214"/>
      <c r="RLB746" s="214"/>
      <c r="RLC746" s="214"/>
      <c r="RLD746" s="214"/>
      <c r="RLE746" s="214"/>
      <c r="RLF746" s="214"/>
      <c r="RLG746" s="214"/>
      <c r="RLH746" s="214"/>
      <c r="RLI746" s="214"/>
      <c r="RLJ746" s="214"/>
      <c r="RLK746" s="214"/>
      <c r="RLL746" s="214"/>
      <c r="RLM746" s="214"/>
      <c r="RLN746" s="214"/>
      <c r="RLO746" s="214"/>
      <c r="RLP746" s="214"/>
      <c r="RLQ746" s="214"/>
      <c r="RLR746" s="214"/>
      <c r="RLS746" s="214"/>
      <c r="RLT746" s="214"/>
      <c r="RLU746" s="214"/>
      <c r="RLV746" s="214"/>
      <c r="RLW746" s="214"/>
      <c r="RLX746" s="214"/>
      <c r="RLY746" s="214"/>
      <c r="RLZ746" s="214"/>
      <c r="RMA746" s="214"/>
      <c r="RMB746" s="214"/>
      <c r="RMC746" s="214"/>
      <c r="RMD746" s="214"/>
      <c r="RME746" s="214"/>
      <c r="RMF746" s="214"/>
      <c r="RMG746" s="214"/>
      <c r="RMH746" s="214"/>
      <c r="RMI746" s="214"/>
      <c r="RMJ746" s="214"/>
      <c r="RMK746" s="214"/>
      <c r="RML746" s="214"/>
      <c r="RMM746" s="214"/>
      <c r="RMN746" s="214"/>
      <c r="RMO746" s="214"/>
      <c r="RMP746" s="214"/>
      <c r="RMQ746" s="214"/>
      <c r="RMR746" s="214"/>
      <c r="RMS746" s="214"/>
      <c r="RMT746" s="214"/>
      <c r="RMU746" s="214"/>
      <c r="RMV746" s="214"/>
      <c r="RMW746" s="214"/>
      <c r="RMX746" s="214"/>
      <c r="RMY746" s="214"/>
      <c r="RMZ746" s="214"/>
      <c r="RNA746" s="214"/>
      <c r="RNB746" s="214"/>
      <c r="RNC746" s="214"/>
      <c r="RND746" s="214"/>
      <c r="RNE746" s="214"/>
      <c r="RNF746" s="214"/>
      <c r="RNG746" s="214"/>
      <c r="RNH746" s="214"/>
      <c r="RNI746" s="214"/>
      <c r="RNJ746" s="214"/>
      <c r="RNK746" s="214"/>
      <c r="RNL746" s="214"/>
      <c r="RNM746" s="214"/>
      <c r="RNN746" s="214"/>
      <c r="RNO746" s="214"/>
      <c r="RNP746" s="214"/>
      <c r="RNQ746" s="214"/>
      <c r="RNR746" s="214"/>
      <c r="RNS746" s="214"/>
      <c r="RNT746" s="214"/>
      <c r="RNU746" s="214"/>
      <c r="RNV746" s="214"/>
      <c r="RNW746" s="214"/>
      <c r="RNX746" s="214"/>
      <c r="RNY746" s="214"/>
      <c r="RNZ746" s="214"/>
      <c r="ROA746" s="214"/>
      <c r="ROB746" s="214"/>
      <c r="ROC746" s="214"/>
      <c r="ROD746" s="214"/>
      <c r="ROE746" s="214"/>
      <c r="ROF746" s="214"/>
      <c r="ROG746" s="214"/>
      <c r="ROH746" s="214"/>
      <c r="ROI746" s="214"/>
      <c r="ROJ746" s="214"/>
      <c r="ROK746" s="214"/>
      <c r="ROL746" s="214"/>
      <c r="ROM746" s="214"/>
      <c r="RON746" s="214"/>
      <c r="ROO746" s="214"/>
      <c r="ROP746" s="214"/>
      <c r="ROQ746" s="214"/>
      <c r="ROR746" s="214"/>
      <c r="ROS746" s="214"/>
      <c r="ROT746" s="214"/>
      <c r="ROU746" s="214"/>
      <c r="ROV746" s="214"/>
      <c r="ROW746" s="214"/>
      <c r="ROX746" s="214"/>
      <c r="ROY746" s="214"/>
      <c r="ROZ746" s="214"/>
      <c r="RPA746" s="214"/>
      <c r="RPB746" s="214"/>
      <c r="RPC746" s="214"/>
      <c r="RPD746" s="214"/>
      <c r="RPE746" s="214"/>
      <c r="RPF746" s="214"/>
      <c r="RPG746" s="214"/>
      <c r="RPH746" s="214"/>
      <c r="RPI746" s="214"/>
      <c r="RPJ746" s="214"/>
      <c r="RPK746" s="214"/>
      <c r="RPL746" s="214"/>
      <c r="RPM746" s="214"/>
      <c r="RPN746" s="214"/>
      <c r="RPO746" s="214"/>
      <c r="RPP746" s="214"/>
      <c r="RPQ746" s="214"/>
      <c r="RPR746" s="214"/>
      <c r="RPS746" s="214"/>
      <c r="RPT746" s="214"/>
      <c r="RPU746" s="214"/>
      <c r="RPV746" s="214"/>
      <c r="RPW746" s="214"/>
      <c r="RPX746" s="214"/>
      <c r="RPY746" s="214"/>
      <c r="RPZ746" s="214"/>
      <c r="RQA746" s="214"/>
      <c r="RQB746" s="214"/>
      <c r="RQC746" s="214"/>
      <c r="RQD746" s="214"/>
      <c r="RQE746" s="214"/>
      <c r="RQF746" s="214"/>
      <c r="RQG746" s="214"/>
      <c r="RQH746" s="214"/>
      <c r="RQI746" s="214"/>
      <c r="RQJ746" s="214"/>
      <c r="RQK746" s="214"/>
      <c r="RQL746" s="214"/>
      <c r="RQM746" s="214"/>
      <c r="RQN746" s="214"/>
      <c r="RQO746" s="214"/>
      <c r="RQP746" s="214"/>
      <c r="RQQ746" s="214"/>
      <c r="RQR746" s="214"/>
      <c r="RQS746" s="214"/>
      <c r="RQT746" s="214"/>
      <c r="RQU746" s="214"/>
      <c r="RQV746" s="214"/>
      <c r="RQW746" s="214"/>
      <c r="RQX746" s="214"/>
      <c r="RQY746" s="214"/>
      <c r="RQZ746" s="214"/>
      <c r="RRA746" s="214"/>
      <c r="RRB746" s="214"/>
      <c r="RRC746" s="214"/>
      <c r="RRD746" s="214"/>
      <c r="RRE746" s="214"/>
      <c r="RRF746" s="214"/>
      <c r="RRG746" s="214"/>
      <c r="RRH746" s="214"/>
      <c r="RRI746" s="214"/>
      <c r="RRJ746" s="214"/>
      <c r="RRK746" s="214"/>
      <c r="RRL746" s="214"/>
      <c r="RRM746" s="214"/>
      <c r="RRN746" s="214"/>
      <c r="RRO746" s="214"/>
      <c r="RRP746" s="214"/>
      <c r="RRQ746" s="214"/>
      <c r="RRR746" s="214"/>
      <c r="RRS746" s="214"/>
      <c r="RRT746" s="214"/>
      <c r="RRU746" s="214"/>
      <c r="RRV746" s="214"/>
      <c r="RRW746" s="214"/>
      <c r="RRX746" s="214"/>
      <c r="RRY746" s="214"/>
      <c r="RRZ746" s="214"/>
      <c r="RSA746" s="214"/>
      <c r="RSB746" s="214"/>
      <c r="RSC746" s="214"/>
      <c r="RSD746" s="214"/>
      <c r="RSE746" s="214"/>
      <c r="RSF746" s="214"/>
      <c r="RSG746" s="214"/>
      <c r="RSH746" s="214"/>
      <c r="RSI746" s="214"/>
      <c r="RSJ746" s="214"/>
      <c r="RSK746" s="214"/>
      <c r="RSL746" s="214"/>
      <c r="RSM746" s="214"/>
      <c r="RSN746" s="214"/>
      <c r="RSO746" s="214"/>
      <c r="RSP746" s="214"/>
      <c r="RSQ746" s="214"/>
      <c r="RSR746" s="214"/>
      <c r="RSS746" s="214"/>
      <c r="RST746" s="214"/>
      <c r="RSU746" s="214"/>
      <c r="RSV746" s="214"/>
      <c r="RSW746" s="214"/>
      <c r="RSX746" s="214"/>
      <c r="RSY746" s="214"/>
      <c r="RSZ746" s="214"/>
      <c r="RTA746" s="214"/>
      <c r="RTB746" s="214"/>
      <c r="RTC746" s="214"/>
      <c r="RTD746" s="214"/>
      <c r="RTE746" s="214"/>
      <c r="RTF746" s="214"/>
      <c r="RTG746" s="214"/>
      <c r="RTH746" s="214"/>
      <c r="RTI746" s="214"/>
      <c r="RTJ746" s="214"/>
      <c r="RTK746" s="214"/>
      <c r="RTL746" s="214"/>
      <c r="RTM746" s="214"/>
      <c r="RTN746" s="214"/>
      <c r="RTO746" s="214"/>
      <c r="RTP746" s="214"/>
      <c r="RTQ746" s="214"/>
      <c r="RTR746" s="214"/>
      <c r="RTS746" s="214"/>
      <c r="RTT746" s="214"/>
      <c r="RTU746" s="214"/>
      <c r="RTV746" s="214"/>
      <c r="RTW746" s="214"/>
      <c r="RTX746" s="214"/>
      <c r="RTY746" s="214"/>
      <c r="RTZ746" s="214"/>
      <c r="RUA746" s="214"/>
      <c r="RUB746" s="214"/>
      <c r="RUC746" s="214"/>
      <c r="RUD746" s="214"/>
      <c r="RUE746" s="214"/>
      <c r="RUF746" s="214"/>
      <c r="RUG746" s="214"/>
      <c r="RUH746" s="214"/>
      <c r="RUI746" s="214"/>
      <c r="RUJ746" s="214"/>
      <c r="RUK746" s="214"/>
      <c r="RUL746" s="214"/>
      <c r="RUM746" s="214"/>
      <c r="RUN746" s="214"/>
      <c r="RUO746" s="214"/>
      <c r="RUP746" s="214"/>
      <c r="RUQ746" s="214"/>
      <c r="RUR746" s="214"/>
      <c r="RUS746" s="214"/>
      <c r="RUT746" s="214"/>
      <c r="RUU746" s="214"/>
      <c r="RUV746" s="214"/>
      <c r="RUW746" s="214"/>
      <c r="RUX746" s="214"/>
      <c r="RUY746" s="214"/>
      <c r="RUZ746" s="214"/>
      <c r="RVA746" s="214"/>
      <c r="RVB746" s="214"/>
      <c r="RVC746" s="214"/>
      <c r="RVD746" s="214"/>
      <c r="RVE746" s="214"/>
      <c r="RVF746" s="214"/>
      <c r="RVG746" s="214"/>
      <c r="RVH746" s="214"/>
      <c r="RVI746" s="214"/>
      <c r="RVJ746" s="214"/>
      <c r="RVK746" s="214"/>
      <c r="RVL746" s="214"/>
      <c r="RVM746" s="214"/>
      <c r="RVN746" s="214"/>
      <c r="RVO746" s="214"/>
      <c r="RVP746" s="214"/>
      <c r="RVQ746" s="214"/>
      <c r="RVR746" s="214"/>
      <c r="RVS746" s="214"/>
      <c r="RVT746" s="214"/>
      <c r="RVU746" s="214"/>
      <c r="RVV746" s="214"/>
      <c r="RVW746" s="214"/>
      <c r="RVX746" s="214"/>
      <c r="RVY746" s="214"/>
      <c r="RVZ746" s="214"/>
      <c r="RWA746" s="214"/>
      <c r="RWB746" s="214"/>
      <c r="RWC746" s="214"/>
      <c r="RWD746" s="214"/>
      <c r="RWE746" s="214"/>
      <c r="RWF746" s="214"/>
      <c r="RWG746" s="214"/>
      <c r="RWH746" s="214"/>
      <c r="RWI746" s="214"/>
      <c r="RWJ746" s="214"/>
      <c r="RWK746" s="214"/>
      <c r="RWL746" s="214"/>
      <c r="RWM746" s="214"/>
      <c r="RWN746" s="214"/>
      <c r="RWO746" s="214"/>
      <c r="RWP746" s="214"/>
      <c r="RWQ746" s="214"/>
      <c r="RWR746" s="214"/>
      <c r="RWS746" s="214"/>
      <c r="RWT746" s="214"/>
      <c r="RWU746" s="214"/>
      <c r="RWV746" s="214"/>
      <c r="RWW746" s="214"/>
      <c r="RWX746" s="214"/>
      <c r="RWY746" s="214"/>
      <c r="RWZ746" s="214"/>
      <c r="RXA746" s="214"/>
      <c r="RXB746" s="214"/>
      <c r="RXC746" s="214"/>
      <c r="RXD746" s="214"/>
      <c r="RXE746" s="214"/>
      <c r="RXF746" s="214"/>
      <c r="RXG746" s="214"/>
      <c r="RXH746" s="214"/>
      <c r="RXI746" s="214"/>
      <c r="RXJ746" s="214"/>
      <c r="RXK746" s="214"/>
      <c r="RXL746" s="214"/>
      <c r="RXM746" s="214"/>
      <c r="RXN746" s="214"/>
      <c r="RXO746" s="214"/>
      <c r="RXP746" s="214"/>
      <c r="RXQ746" s="214"/>
      <c r="RXR746" s="214"/>
      <c r="RXS746" s="214"/>
      <c r="RXT746" s="214"/>
      <c r="RXU746" s="214"/>
      <c r="RXV746" s="214"/>
      <c r="RXW746" s="214"/>
      <c r="RXX746" s="214"/>
      <c r="RXY746" s="214"/>
      <c r="RXZ746" s="214"/>
      <c r="RYA746" s="214"/>
      <c r="RYB746" s="214"/>
      <c r="RYC746" s="214"/>
      <c r="RYD746" s="214"/>
      <c r="RYE746" s="214"/>
      <c r="RYF746" s="214"/>
      <c r="RYG746" s="214"/>
      <c r="RYH746" s="214"/>
      <c r="RYI746" s="214"/>
      <c r="RYJ746" s="214"/>
      <c r="RYK746" s="214"/>
      <c r="RYL746" s="214"/>
      <c r="RYM746" s="214"/>
      <c r="RYN746" s="214"/>
      <c r="RYO746" s="214"/>
      <c r="RYP746" s="214"/>
      <c r="RYQ746" s="214"/>
      <c r="RYR746" s="214"/>
      <c r="RYS746" s="214"/>
      <c r="RYT746" s="214"/>
      <c r="RYU746" s="214"/>
      <c r="RYV746" s="214"/>
      <c r="RYW746" s="214"/>
      <c r="RYX746" s="214"/>
      <c r="RYY746" s="214"/>
      <c r="RYZ746" s="214"/>
      <c r="RZA746" s="214"/>
      <c r="RZB746" s="214"/>
      <c r="RZC746" s="214"/>
      <c r="RZD746" s="214"/>
      <c r="RZE746" s="214"/>
      <c r="RZF746" s="214"/>
      <c r="RZG746" s="214"/>
      <c r="RZH746" s="214"/>
      <c r="RZI746" s="214"/>
      <c r="RZJ746" s="214"/>
      <c r="RZK746" s="214"/>
      <c r="RZL746" s="214"/>
      <c r="RZM746" s="214"/>
      <c r="RZN746" s="214"/>
      <c r="RZO746" s="214"/>
      <c r="RZP746" s="214"/>
      <c r="RZQ746" s="214"/>
      <c r="RZR746" s="214"/>
      <c r="RZS746" s="214"/>
      <c r="RZT746" s="214"/>
      <c r="RZU746" s="214"/>
      <c r="RZV746" s="214"/>
      <c r="RZW746" s="214"/>
      <c r="RZX746" s="214"/>
      <c r="RZY746" s="214"/>
      <c r="RZZ746" s="214"/>
      <c r="SAA746" s="214"/>
      <c r="SAB746" s="214"/>
      <c r="SAC746" s="214"/>
      <c r="SAD746" s="214"/>
      <c r="SAE746" s="214"/>
      <c r="SAF746" s="214"/>
      <c r="SAG746" s="214"/>
      <c r="SAH746" s="214"/>
      <c r="SAI746" s="214"/>
      <c r="SAJ746" s="214"/>
      <c r="SAK746" s="214"/>
      <c r="SAL746" s="214"/>
      <c r="SAM746" s="214"/>
      <c r="SAN746" s="214"/>
      <c r="SAO746" s="214"/>
      <c r="SAP746" s="214"/>
      <c r="SAQ746" s="214"/>
      <c r="SAR746" s="214"/>
      <c r="SAS746" s="214"/>
      <c r="SAT746" s="214"/>
      <c r="SAU746" s="214"/>
      <c r="SAV746" s="214"/>
      <c r="SAW746" s="214"/>
      <c r="SAX746" s="214"/>
      <c r="SAY746" s="214"/>
      <c r="SAZ746" s="214"/>
      <c r="SBA746" s="214"/>
      <c r="SBB746" s="214"/>
      <c r="SBC746" s="214"/>
      <c r="SBD746" s="214"/>
      <c r="SBE746" s="214"/>
      <c r="SBF746" s="214"/>
      <c r="SBG746" s="214"/>
      <c r="SBH746" s="214"/>
      <c r="SBI746" s="214"/>
      <c r="SBJ746" s="214"/>
      <c r="SBK746" s="214"/>
      <c r="SBL746" s="214"/>
      <c r="SBM746" s="214"/>
      <c r="SBN746" s="214"/>
      <c r="SBO746" s="214"/>
      <c r="SBP746" s="214"/>
      <c r="SBQ746" s="214"/>
      <c r="SBR746" s="214"/>
      <c r="SBS746" s="214"/>
      <c r="SBT746" s="214"/>
      <c r="SBU746" s="214"/>
      <c r="SBV746" s="214"/>
      <c r="SBW746" s="214"/>
      <c r="SBX746" s="214"/>
      <c r="SBY746" s="214"/>
      <c r="SBZ746" s="214"/>
      <c r="SCA746" s="214"/>
      <c r="SCB746" s="214"/>
      <c r="SCC746" s="214"/>
      <c r="SCD746" s="214"/>
      <c r="SCE746" s="214"/>
      <c r="SCF746" s="214"/>
      <c r="SCG746" s="214"/>
      <c r="SCH746" s="214"/>
      <c r="SCI746" s="214"/>
      <c r="SCJ746" s="214"/>
      <c r="SCK746" s="214"/>
      <c r="SCL746" s="214"/>
      <c r="SCM746" s="214"/>
      <c r="SCN746" s="214"/>
      <c r="SCO746" s="214"/>
      <c r="SCP746" s="214"/>
      <c r="SCQ746" s="214"/>
      <c r="SCR746" s="214"/>
      <c r="SCS746" s="214"/>
      <c r="SCT746" s="214"/>
      <c r="SCU746" s="214"/>
      <c r="SCV746" s="214"/>
      <c r="SCW746" s="214"/>
      <c r="SCX746" s="214"/>
      <c r="SCY746" s="214"/>
      <c r="SCZ746" s="214"/>
      <c r="SDA746" s="214"/>
      <c r="SDB746" s="214"/>
      <c r="SDC746" s="214"/>
      <c r="SDD746" s="214"/>
      <c r="SDE746" s="214"/>
      <c r="SDF746" s="214"/>
      <c r="SDG746" s="214"/>
      <c r="SDH746" s="214"/>
      <c r="SDI746" s="214"/>
      <c r="SDJ746" s="214"/>
      <c r="SDK746" s="214"/>
      <c r="SDL746" s="214"/>
      <c r="SDM746" s="214"/>
      <c r="SDN746" s="214"/>
      <c r="SDO746" s="214"/>
      <c r="SDP746" s="214"/>
      <c r="SDQ746" s="214"/>
      <c r="SDR746" s="214"/>
      <c r="SDS746" s="214"/>
      <c r="SDT746" s="214"/>
      <c r="SDU746" s="214"/>
      <c r="SDV746" s="214"/>
      <c r="SDW746" s="214"/>
      <c r="SDX746" s="214"/>
      <c r="SDY746" s="214"/>
      <c r="SDZ746" s="214"/>
      <c r="SEA746" s="214"/>
      <c r="SEB746" s="214"/>
      <c r="SEC746" s="214"/>
      <c r="SED746" s="214"/>
      <c r="SEE746" s="214"/>
      <c r="SEF746" s="214"/>
      <c r="SEG746" s="214"/>
      <c r="SEH746" s="214"/>
      <c r="SEI746" s="214"/>
      <c r="SEJ746" s="214"/>
      <c r="SEK746" s="214"/>
      <c r="SEL746" s="214"/>
      <c r="SEM746" s="214"/>
      <c r="SEN746" s="214"/>
      <c r="SEO746" s="214"/>
      <c r="SEP746" s="214"/>
      <c r="SEQ746" s="214"/>
      <c r="SER746" s="214"/>
      <c r="SES746" s="214"/>
      <c r="SET746" s="214"/>
      <c r="SEU746" s="214"/>
      <c r="SEV746" s="214"/>
      <c r="SEW746" s="214"/>
      <c r="SEX746" s="214"/>
      <c r="SEY746" s="214"/>
      <c r="SEZ746" s="214"/>
      <c r="SFA746" s="214"/>
      <c r="SFB746" s="214"/>
      <c r="SFC746" s="214"/>
      <c r="SFD746" s="214"/>
      <c r="SFE746" s="214"/>
      <c r="SFF746" s="214"/>
      <c r="SFG746" s="214"/>
      <c r="SFH746" s="214"/>
      <c r="SFI746" s="214"/>
      <c r="SFJ746" s="214"/>
      <c r="SFK746" s="214"/>
      <c r="SFL746" s="214"/>
      <c r="SFM746" s="214"/>
      <c r="SFN746" s="214"/>
      <c r="SFO746" s="214"/>
      <c r="SFP746" s="214"/>
      <c r="SFQ746" s="214"/>
      <c r="SFR746" s="214"/>
      <c r="SFS746" s="214"/>
      <c r="SFT746" s="214"/>
      <c r="SFU746" s="214"/>
      <c r="SFV746" s="214"/>
      <c r="SFW746" s="214"/>
      <c r="SFX746" s="214"/>
      <c r="SFY746" s="214"/>
      <c r="SFZ746" s="214"/>
      <c r="SGA746" s="214"/>
      <c r="SGB746" s="214"/>
      <c r="SGC746" s="214"/>
      <c r="SGD746" s="214"/>
      <c r="SGE746" s="214"/>
      <c r="SGF746" s="214"/>
      <c r="SGG746" s="214"/>
      <c r="SGH746" s="214"/>
      <c r="SGI746" s="214"/>
      <c r="SGJ746" s="214"/>
      <c r="SGK746" s="214"/>
      <c r="SGL746" s="214"/>
      <c r="SGM746" s="214"/>
      <c r="SGN746" s="214"/>
      <c r="SGO746" s="214"/>
      <c r="SGP746" s="214"/>
      <c r="SGQ746" s="214"/>
      <c r="SGR746" s="214"/>
      <c r="SGS746" s="214"/>
      <c r="SGT746" s="214"/>
      <c r="SGU746" s="214"/>
      <c r="SGV746" s="214"/>
      <c r="SGW746" s="214"/>
      <c r="SGX746" s="214"/>
      <c r="SGY746" s="214"/>
      <c r="SGZ746" s="214"/>
      <c r="SHA746" s="214"/>
      <c r="SHB746" s="214"/>
      <c r="SHC746" s="214"/>
      <c r="SHD746" s="214"/>
      <c r="SHE746" s="214"/>
      <c r="SHF746" s="214"/>
      <c r="SHG746" s="214"/>
      <c r="SHH746" s="214"/>
      <c r="SHI746" s="214"/>
      <c r="SHJ746" s="214"/>
      <c r="SHK746" s="214"/>
      <c r="SHL746" s="214"/>
      <c r="SHM746" s="214"/>
      <c r="SHN746" s="214"/>
      <c r="SHO746" s="214"/>
      <c r="SHP746" s="214"/>
      <c r="SHQ746" s="214"/>
      <c r="SHR746" s="214"/>
      <c r="SHS746" s="214"/>
      <c r="SHT746" s="214"/>
      <c r="SHU746" s="214"/>
      <c r="SHV746" s="214"/>
      <c r="SHW746" s="214"/>
      <c r="SHX746" s="214"/>
      <c r="SHY746" s="214"/>
      <c r="SHZ746" s="214"/>
      <c r="SIA746" s="214"/>
      <c r="SIB746" s="214"/>
      <c r="SIC746" s="214"/>
      <c r="SID746" s="214"/>
      <c r="SIE746" s="214"/>
      <c r="SIF746" s="214"/>
      <c r="SIG746" s="214"/>
      <c r="SIH746" s="214"/>
      <c r="SII746" s="214"/>
      <c r="SIJ746" s="214"/>
      <c r="SIK746" s="214"/>
      <c r="SIL746" s="214"/>
      <c r="SIM746" s="214"/>
      <c r="SIN746" s="214"/>
      <c r="SIO746" s="214"/>
      <c r="SIP746" s="214"/>
      <c r="SIQ746" s="214"/>
      <c r="SIR746" s="214"/>
      <c r="SIS746" s="214"/>
      <c r="SIT746" s="214"/>
      <c r="SIU746" s="214"/>
      <c r="SIV746" s="214"/>
      <c r="SIW746" s="214"/>
      <c r="SIX746" s="214"/>
      <c r="SIY746" s="214"/>
      <c r="SIZ746" s="214"/>
      <c r="SJA746" s="214"/>
      <c r="SJB746" s="214"/>
      <c r="SJC746" s="214"/>
      <c r="SJD746" s="214"/>
      <c r="SJE746" s="214"/>
      <c r="SJF746" s="214"/>
      <c r="SJG746" s="214"/>
      <c r="SJH746" s="214"/>
      <c r="SJI746" s="214"/>
      <c r="SJJ746" s="214"/>
      <c r="SJK746" s="214"/>
      <c r="SJL746" s="214"/>
      <c r="SJM746" s="214"/>
      <c r="SJN746" s="214"/>
      <c r="SJO746" s="214"/>
      <c r="SJP746" s="214"/>
      <c r="SJQ746" s="214"/>
      <c r="SJR746" s="214"/>
      <c r="SJS746" s="214"/>
      <c r="SJT746" s="214"/>
      <c r="SJU746" s="214"/>
      <c r="SJV746" s="214"/>
      <c r="SJW746" s="214"/>
      <c r="SJX746" s="214"/>
      <c r="SJY746" s="214"/>
      <c r="SJZ746" s="214"/>
      <c r="SKA746" s="214"/>
      <c r="SKB746" s="214"/>
      <c r="SKC746" s="214"/>
      <c r="SKD746" s="214"/>
      <c r="SKE746" s="214"/>
      <c r="SKF746" s="214"/>
      <c r="SKG746" s="214"/>
      <c r="SKH746" s="214"/>
      <c r="SKI746" s="214"/>
      <c r="SKJ746" s="214"/>
      <c r="SKK746" s="214"/>
      <c r="SKL746" s="214"/>
      <c r="SKM746" s="214"/>
      <c r="SKN746" s="214"/>
      <c r="SKO746" s="214"/>
      <c r="SKP746" s="214"/>
      <c r="SKQ746" s="214"/>
      <c r="SKR746" s="214"/>
      <c r="SKS746" s="214"/>
      <c r="SKT746" s="214"/>
      <c r="SKU746" s="214"/>
      <c r="SKV746" s="214"/>
      <c r="SKW746" s="214"/>
      <c r="SKX746" s="214"/>
      <c r="SKY746" s="214"/>
      <c r="SKZ746" s="214"/>
      <c r="SLA746" s="214"/>
      <c r="SLB746" s="214"/>
      <c r="SLC746" s="214"/>
      <c r="SLD746" s="214"/>
      <c r="SLE746" s="214"/>
      <c r="SLF746" s="214"/>
      <c r="SLG746" s="214"/>
      <c r="SLH746" s="214"/>
      <c r="SLI746" s="214"/>
      <c r="SLJ746" s="214"/>
      <c r="SLK746" s="214"/>
      <c r="SLL746" s="214"/>
      <c r="SLM746" s="214"/>
      <c r="SLN746" s="214"/>
      <c r="SLO746" s="214"/>
      <c r="SLP746" s="214"/>
      <c r="SLQ746" s="214"/>
      <c r="SLR746" s="214"/>
      <c r="SLS746" s="214"/>
      <c r="SLT746" s="214"/>
      <c r="SLU746" s="214"/>
      <c r="SLV746" s="214"/>
      <c r="SLW746" s="214"/>
      <c r="SLX746" s="214"/>
      <c r="SLY746" s="214"/>
      <c r="SLZ746" s="214"/>
      <c r="SMA746" s="214"/>
      <c r="SMB746" s="214"/>
      <c r="SMC746" s="214"/>
      <c r="SMD746" s="214"/>
      <c r="SME746" s="214"/>
      <c r="SMF746" s="214"/>
      <c r="SMG746" s="214"/>
      <c r="SMH746" s="214"/>
      <c r="SMI746" s="214"/>
      <c r="SMJ746" s="214"/>
      <c r="SMK746" s="214"/>
      <c r="SML746" s="214"/>
      <c r="SMM746" s="214"/>
      <c r="SMN746" s="214"/>
      <c r="SMO746" s="214"/>
      <c r="SMP746" s="214"/>
      <c r="SMQ746" s="214"/>
      <c r="SMR746" s="214"/>
      <c r="SMS746" s="214"/>
      <c r="SMT746" s="214"/>
      <c r="SMU746" s="214"/>
      <c r="SMV746" s="214"/>
      <c r="SMW746" s="214"/>
      <c r="SMX746" s="214"/>
      <c r="SMY746" s="214"/>
      <c r="SMZ746" s="214"/>
      <c r="SNA746" s="214"/>
      <c r="SNB746" s="214"/>
      <c r="SNC746" s="214"/>
      <c r="SND746" s="214"/>
      <c r="SNE746" s="214"/>
      <c r="SNF746" s="214"/>
      <c r="SNG746" s="214"/>
      <c r="SNH746" s="214"/>
      <c r="SNI746" s="214"/>
      <c r="SNJ746" s="214"/>
      <c r="SNK746" s="214"/>
      <c r="SNL746" s="214"/>
      <c r="SNM746" s="214"/>
      <c r="SNN746" s="214"/>
      <c r="SNO746" s="214"/>
      <c r="SNP746" s="214"/>
      <c r="SNQ746" s="214"/>
      <c r="SNR746" s="214"/>
      <c r="SNS746" s="214"/>
      <c r="SNT746" s="214"/>
      <c r="SNU746" s="214"/>
      <c r="SNV746" s="214"/>
      <c r="SNW746" s="214"/>
      <c r="SNX746" s="214"/>
      <c r="SNY746" s="214"/>
      <c r="SNZ746" s="214"/>
      <c r="SOA746" s="214"/>
      <c r="SOB746" s="214"/>
      <c r="SOC746" s="214"/>
      <c r="SOD746" s="214"/>
      <c r="SOE746" s="214"/>
      <c r="SOF746" s="214"/>
      <c r="SOG746" s="214"/>
      <c r="SOH746" s="214"/>
      <c r="SOI746" s="214"/>
      <c r="SOJ746" s="214"/>
      <c r="SOK746" s="214"/>
      <c r="SOL746" s="214"/>
      <c r="SOM746" s="214"/>
      <c r="SON746" s="214"/>
      <c r="SOO746" s="214"/>
      <c r="SOP746" s="214"/>
      <c r="SOQ746" s="214"/>
      <c r="SOR746" s="214"/>
      <c r="SOS746" s="214"/>
      <c r="SOT746" s="214"/>
      <c r="SOU746" s="214"/>
      <c r="SOV746" s="214"/>
      <c r="SOW746" s="214"/>
      <c r="SOX746" s="214"/>
      <c r="SOY746" s="214"/>
      <c r="SOZ746" s="214"/>
      <c r="SPA746" s="214"/>
      <c r="SPB746" s="214"/>
      <c r="SPC746" s="214"/>
      <c r="SPD746" s="214"/>
      <c r="SPE746" s="214"/>
      <c r="SPF746" s="214"/>
      <c r="SPG746" s="214"/>
      <c r="SPH746" s="214"/>
      <c r="SPI746" s="214"/>
      <c r="SPJ746" s="214"/>
      <c r="SPK746" s="214"/>
      <c r="SPL746" s="214"/>
      <c r="SPM746" s="214"/>
      <c r="SPN746" s="214"/>
      <c r="SPO746" s="214"/>
      <c r="SPP746" s="214"/>
      <c r="SPQ746" s="214"/>
      <c r="SPR746" s="214"/>
      <c r="SPS746" s="214"/>
      <c r="SPT746" s="214"/>
      <c r="SPU746" s="214"/>
      <c r="SPV746" s="214"/>
      <c r="SPW746" s="214"/>
      <c r="SPX746" s="214"/>
      <c r="SPY746" s="214"/>
      <c r="SPZ746" s="214"/>
      <c r="SQA746" s="214"/>
      <c r="SQB746" s="214"/>
      <c r="SQC746" s="214"/>
      <c r="SQD746" s="214"/>
      <c r="SQE746" s="214"/>
      <c r="SQF746" s="214"/>
      <c r="SQG746" s="214"/>
      <c r="SQH746" s="214"/>
      <c r="SQI746" s="214"/>
      <c r="SQJ746" s="214"/>
      <c r="SQK746" s="214"/>
      <c r="SQL746" s="214"/>
      <c r="SQM746" s="214"/>
      <c r="SQN746" s="214"/>
      <c r="SQO746" s="214"/>
      <c r="SQP746" s="214"/>
      <c r="SQQ746" s="214"/>
      <c r="SQR746" s="214"/>
      <c r="SQS746" s="214"/>
      <c r="SQT746" s="214"/>
      <c r="SQU746" s="214"/>
      <c r="SQV746" s="214"/>
      <c r="SQW746" s="214"/>
      <c r="SQX746" s="214"/>
      <c r="SQY746" s="214"/>
      <c r="SQZ746" s="214"/>
      <c r="SRA746" s="214"/>
      <c r="SRB746" s="214"/>
      <c r="SRC746" s="214"/>
      <c r="SRD746" s="214"/>
      <c r="SRE746" s="214"/>
      <c r="SRF746" s="214"/>
      <c r="SRG746" s="214"/>
      <c r="SRH746" s="214"/>
      <c r="SRI746" s="214"/>
      <c r="SRJ746" s="214"/>
      <c r="SRK746" s="214"/>
      <c r="SRL746" s="214"/>
      <c r="SRM746" s="214"/>
      <c r="SRN746" s="214"/>
      <c r="SRO746" s="214"/>
      <c r="SRP746" s="214"/>
      <c r="SRQ746" s="214"/>
      <c r="SRR746" s="214"/>
      <c r="SRS746" s="214"/>
      <c r="SRT746" s="214"/>
      <c r="SRU746" s="214"/>
      <c r="SRV746" s="214"/>
      <c r="SRW746" s="214"/>
      <c r="SRX746" s="214"/>
      <c r="SRY746" s="214"/>
      <c r="SRZ746" s="214"/>
      <c r="SSA746" s="214"/>
      <c r="SSB746" s="214"/>
      <c r="SSC746" s="214"/>
      <c r="SSD746" s="214"/>
      <c r="SSE746" s="214"/>
      <c r="SSF746" s="214"/>
      <c r="SSG746" s="214"/>
      <c r="SSH746" s="214"/>
      <c r="SSI746" s="214"/>
      <c r="SSJ746" s="214"/>
      <c r="SSK746" s="214"/>
      <c r="SSL746" s="214"/>
      <c r="SSM746" s="214"/>
      <c r="SSN746" s="214"/>
      <c r="SSO746" s="214"/>
      <c r="SSP746" s="214"/>
      <c r="SSQ746" s="214"/>
      <c r="SSR746" s="214"/>
      <c r="SSS746" s="214"/>
      <c r="SST746" s="214"/>
      <c r="SSU746" s="214"/>
      <c r="SSV746" s="214"/>
      <c r="SSW746" s="214"/>
      <c r="SSX746" s="214"/>
      <c r="SSY746" s="214"/>
      <c r="SSZ746" s="214"/>
      <c r="STA746" s="214"/>
      <c r="STB746" s="214"/>
      <c r="STC746" s="214"/>
      <c r="STD746" s="214"/>
      <c r="STE746" s="214"/>
      <c r="STF746" s="214"/>
      <c r="STG746" s="214"/>
      <c r="STH746" s="214"/>
      <c r="STI746" s="214"/>
      <c r="STJ746" s="214"/>
      <c r="STK746" s="214"/>
      <c r="STL746" s="214"/>
      <c r="STM746" s="214"/>
      <c r="STN746" s="214"/>
      <c r="STO746" s="214"/>
      <c r="STP746" s="214"/>
      <c r="STQ746" s="214"/>
      <c r="STR746" s="214"/>
      <c r="STS746" s="214"/>
      <c r="STT746" s="214"/>
      <c r="STU746" s="214"/>
      <c r="STV746" s="214"/>
      <c r="STW746" s="214"/>
      <c r="STX746" s="214"/>
      <c r="STY746" s="214"/>
      <c r="STZ746" s="214"/>
      <c r="SUA746" s="214"/>
      <c r="SUB746" s="214"/>
      <c r="SUC746" s="214"/>
      <c r="SUD746" s="214"/>
      <c r="SUE746" s="214"/>
      <c r="SUF746" s="214"/>
      <c r="SUG746" s="214"/>
      <c r="SUH746" s="214"/>
      <c r="SUI746" s="214"/>
      <c r="SUJ746" s="214"/>
      <c r="SUK746" s="214"/>
      <c r="SUL746" s="214"/>
      <c r="SUM746" s="214"/>
      <c r="SUN746" s="214"/>
      <c r="SUO746" s="214"/>
      <c r="SUP746" s="214"/>
      <c r="SUQ746" s="214"/>
      <c r="SUR746" s="214"/>
      <c r="SUS746" s="214"/>
      <c r="SUT746" s="214"/>
      <c r="SUU746" s="214"/>
      <c r="SUV746" s="214"/>
      <c r="SUW746" s="214"/>
      <c r="SUX746" s="214"/>
      <c r="SUY746" s="214"/>
      <c r="SUZ746" s="214"/>
      <c r="SVA746" s="214"/>
      <c r="SVB746" s="214"/>
      <c r="SVC746" s="214"/>
      <c r="SVD746" s="214"/>
      <c r="SVE746" s="214"/>
      <c r="SVF746" s="214"/>
      <c r="SVG746" s="214"/>
      <c r="SVH746" s="214"/>
      <c r="SVI746" s="214"/>
      <c r="SVJ746" s="214"/>
      <c r="SVK746" s="214"/>
      <c r="SVL746" s="214"/>
      <c r="SVM746" s="214"/>
      <c r="SVN746" s="214"/>
      <c r="SVO746" s="214"/>
      <c r="SVP746" s="214"/>
      <c r="SVQ746" s="214"/>
      <c r="SVR746" s="214"/>
      <c r="SVS746" s="214"/>
      <c r="SVT746" s="214"/>
      <c r="SVU746" s="214"/>
      <c r="SVV746" s="214"/>
      <c r="SVW746" s="214"/>
      <c r="SVX746" s="214"/>
      <c r="SVY746" s="214"/>
      <c r="SVZ746" s="214"/>
      <c r="SWA746" s="214"/>
      <c r="SWB746" s="214"/>
      <c r="SWC746" s="214"/>
      <c r="SWD746" s="214"/>
      <c r="SWE746" s="214"/>
      <c r="SWF746" s="214"/>
      <c r="SWG746" s="214"/>
      <c r="SWH746" s="214"/>
      <c r="SWI746" s="214"/>
      <c r="SWJ746" s="214"/>
      <c r="SWK746" s="214"/>
      <c r="SWL746" s="214"/>
      <c r="SWM746" s="214"/>
      <c r="SWN746" s="214"/>
      <c r="SWO746" s="214"/>
      <c r="SWP746" s="214"/>
      <c r="SWQ746" s="214"/>
      <c r="SWR746" s="214"/>
      <c r="SWS746" s="214"/>
      <c r="SWT746" s="214"/>
      <c r="SWU746" s="214"/>
      <c r="SWV746" s="214"/>
      <c r="SWW746" s="214"/>
      <c r="SWX746" s="214"/>
      <c r="SWY746" s="214"/>
      <c r="SWZ746" s="214"/>
      <c r="SXA746" s="214"/>
      <c r="SXB746" s="214"/>
      <c r="SXC746" s="214"/>
      <c r="SXD746" s="214"/>
      <c r="SXE746" s="214"/>
      <c r="SXF746" s="214"/>
      <c r="SXG746" s="214"/>
      <c r="SXH746" s="214"/>
      <c r="SXI746" s="214"/>
      <c r="SXJ746" s="214"/>
      <c r="SXK746" s="214"/>
      <c r="SXL746" s="214"/>
      <c r="SXM746" s="214"/>
      <c r="SXN746" s="214"/>
      <c r="SXO746" s="214"/>
      <c r="SXP746" s="214"/>
      <c r="SXQ746" s="214"/>
      <c r="SXR746" s="214"/>
      <c r="SXS746" s="214"/>
      <c r="SXT746" s="214"/>
      <c r="SXU746" s="214"/>
      <c r="SXV746" s="214"/>
      <c r="SXW746" s="214"/>
      <c r="SXX746" s="214"/>
      <c r="SXY746" s="214"/>
      <c r="SXZ746" s="214"/>
      <c r="SYA746" s="214"/>
      <c r="SYB746" s="214"/>
      <c r="SYC746" s="214"/>
      <c r="SYD746" s="214"/>
      <c r="SYE746" s="214"/>
      <c r="SYF746" s="214"/>
      <c r="SYG746" s="214"/>
      <c r="SYH746" s="214"/>
      <c r="SYI746" s="214"/>
      <c r="SYJ746" s="214"/>
      <c r="SYK746" s="214"/>
      <c r="SYL746" s="214"/>
      <c r="SYM746" s="214"/>
      <c r="SYN746" s="214"/>
      <c r="SYO746" s="214"/>
      <c r="SYP746" s="214"/>
      <c r="SYQ746" s="214"/>
      <c r="SYR746" s="214"/>
      <c r="SYS746" s="214"/>
      <c r="SYT746" s="214"/>
      <c r="SYU746" s="214"/>
      <c r="SYV746" s="214"/>
      <c r="SYW746" s="214"/>
      <c r="SYX746" s="214"/>
      <c r="SYY746" s="214"/>
      <c r="SYZ746" s="214"/>
      <c r="SZA746" s="214"/>
      <c r="SZB746" s="214"/>
      <c r="SZC746" s="214"/>
      <c r="SZD746" s="214"/>
      <c r="SZE746" s="214"/>
      <c r="SZF746" s="214"/>
      <c r="SZG746" s="214"/>
      <c r="SZH746" s="214"/>
      <c r="SZI746" s="214"/>
      <c r="SZJ746" s="214"/>
      <c r="SZK746" s="214"/>
      <c r="SZL746" s="214"/>
      <c r="SZM746" s="214"/>
      <c r="SZN746" s="214"/>
      <c r="SZO746" s="214"/>
      <c r="SZP746" s="214"/>
      <c r="SZQ746" s="214"/>
      <c r="SZR746" s="214"/>
      <c r="SZS746" s="214"/>
      <c r="SZT746" s="214"/>
      <c r="SZU746" s="214"/>
      <c r="SZV746" s="214"/>
      <c r="SZW746" s="214"/>
      <c r="SZX746" s="214"/>
      <c r="SZY746" s="214"/>
      <c r="SZZ746" s="214"/>
      <c r="TAA746" s="214"/>
      <c r="TAB746" s="214"/>
      <c r="TAC746" s="214"/>
      <c r="TAD746" s="214"/>
      <c r="TAE746" s="214"/>
      <c r="TAF746" s="214"/>
      <c r="TAG746" s="214"/>
      <c r="TAH746" s="214"/>
      <c r="TAI746" s="214"/>
      <c r="TAJ746" s="214"/>
      <c r="TAK746" s="214"/>
      <c r="TAL746" s="214"/>
      <c r="TAM746" s="214"/>
      <c r="TAN746" s="214"/>
      <c r="TAO746" s="214"/>
      <c r="TAP746" s="214"/>
      <c r="TAQ746" s="214"/>
      <c r="TAR746" s="214"/>
      <c r="TAS746" s="214"/>
      <c r="TAT746" s="214"/>
      <c r="TAU746" s="214"/>
      <c r="TAV746" s="214"/>
      <c r="TAW746" s="214"/>
      <c r="TAX746" s="214"/>
      <c r="TAY746" s="214"/>
      <c r="TAZ746" s="214"/>
      <c r="TBA746" s="214"/>
      <c r="TBB746" s="214"/>
      <c r="TBC746" s="214"/>
      <c r="TBD746" s="214"/>
      <c r="TBE746" s="214"/>
      <c r="TBF746" s="214"/>
      <c r="TBG746" s="214"/>
      <c r="TBH746" s="214"/>
      <c r="TBI746" s="214"/>
      <c r="TBJ746" s="214"/>
      <c r="TBK746" s="214"/>
      <c r="TBL746" s="214"/>
      <c r="TBM746" s="214"/>
      <c r="TBN746" s="214"/>
      <c r="TBO746" s="214"/>
      <c r="TBP746" s="214"/>
      <c r="TBQ746" s="214"/>
      <c r="TBR746" s="214"/>
      <c r="TBS746" s="214"/>
      <c r="TBT746" s="214"/>
      <c r="TBU746" s="214"/>
      <c r="TBV746" s="214"/>
      <c r="TBW746" s="214"/>
      <c r="TBX746" s="214"/>
      <c r="TBY746" s="214"/>
      <c r="TBZ746" s="214"/>
      <c r="TCA746" s="214"/>
      <c r="TCB746" s="214"/>
      <c r="TCC746" s="214"/>
      <c r="TCD746" s="214"/>
      <c r="TCE746" s="214"/>
      <c r="TCF746" s="214"/>
      <c r="TCG746" s="214"/>
      <c r="TCH746" s="214"/>
      <c r="TCI746" s="214"/>
      <c r="TCJ746" s="214"/>
      <c r="TCK746" s="214"/>
      <c r="TCL746" s="214"/>
      <c r="TCM746" s="214"/>
      <c r="TCN746" s="214"/>
      <c r="TCO746" s="214"/>
      <c r="TCP746" s="214"/>
      <c r="TCQ746" s="214"/>
      <c r="TCR746" s="214"/>
      <c r="TCS746" s="214"/>
      <c r="TCT746" s="214"/>
      <c r="TCU746" s="214"/>
      <c r="TCV746" s="214"/>
      <c r="TCW746" s="214"/>
      <c r="TCX746" s="214"/>
      <c r="TCY746" s="214"/>
      <c r="TCZ746" s="214"/>
      <c r="TDA746" s="214"/>
      <c r="TDB746" s="214"/>
      <c r="TDC746" s="214"/>
      <c r="TDD746" s="214"/>
      <c r="TDE746" s="214"/>
      <c r="TDF746" s="214"/>
      <c r="TDG746" s="214"/>
      <c r="TDH746" s="214"/>
      <c r="TDI746" s="214"/>
      <c r="TDJ746" s="214"/>
      <c r="TDK746" s="214"/>
      <c r="TDL746" s="214"/>
      <c r="TDM746" s="214"/>
      <c r="TDN746" s="214"/>
      <c r="TDO746" s="214"/>
      <c r="TDP746" s="214"/>
      <c r="TDQ746" s="214"/>
      <c r="TDR746" s="214"/>
      <c r="TDS746" s="214"/>
      <c r="TDT746" s="214"/>
      <c r="TDU746" s="214"/>
      <c r="TDV746" s="214"/>
      <c r="TDW746" s="214"/>
      <c r="TDX746" s="214"/>
      <c r="TDY746" s="214"/>
      <c r="TDZ746" s="214"/>
      <c r="TEA746" s="214"/>
      <c r="TEB746" s="214"/>
      <c r="TEC746" s="214"/>
      <c r="TED746" s="214"/>
      <c r="TEE746" s="214"/>
      <c r="TEF746" s="214"/>
      <c r="TEG746" s="214"/>
      <c r="TEH746" s="214"/>
      <c r="TEI746" s="214"/>
      <c r="TEJ746" s="214"/>
      <c r="TEK746" s="214"/>
      <c r="TEL746" s="214"/>
      <c r="TEM746" s="214"/>
      <c r="TEN746" s="214"/>
      <c r="TEO746" s="214"/>
      <c r="TEP746" s="214"/>
      <c r="TEQ746" s="214"/>
      <c r="TER746" s="214"/>
      <c r="TES746" s="214"/>
      <c r="TET746" s="214"/>
      <c r="TEU746" s="214"/>
      <c r="TEV746" s="214"/>
      <c r="TEW746" s="214"/>
      <c r="TEX746" s="214"/>
      <c r="TEY746" s="214"/>
      <c r="TEZ746" s="214"/>
      <c r="TFA746" s="214"/>
      <c r="TFB746" s="214"/>
      <c r="TFC746" s="214"/>
      <c r="TFD746" s="214"/>
      <c r="TFE746" s="214"/>
      <c r="TFF746" s="214"/>
      <c r="TFG746" s="214"/>
      <c r="TFH746" s="214"/>
      <c r="TFI746" s="214"/>
      <c r="TFJ746" s="214"/>
      <c r="TFK746" s="214"/>
      <c r="TFL746" s="214"/>
      <c r="TFM746" s="214"/>
      <c r="TFN746" s="214"/>
      <c r="TFO746" s="214"/>
      <c r="TFP746" s="214"/>
      <c r="TFQ746" s="214"/>
      <c r="TFR746" s="214"/>
      <c r="TFS746" s="214"/>
      <c r="TFT746" s="214"/>
      <c r="TFU746" s="214"/>
      <c r="TFV746" s="214"/>
      <c r="TFW746" s="214"/>
      <c r="TFX746" s="214"/>
      <c r="TFY746" s="214"/>
      <c r="TFZ746" s="214"/>
      <c r="TGA746" s="214"/>
      <c r="TGB746" s="214"/>
      <c r="TGC746" s="214"/>
      <c r="TGD746" s="214"/>
      <c r="TGE746" s="214"/>
      <c r="TGF746" s="214"/>
      <c r="TGG746" s="214"/>
      <c r="TGH746" s="214"/>
      <c r="TGI746" s="214"/>
      <c r="TGJ746" s="214"/>
      <c r="TGK746" s="214"/>
      <c r="TGL746" s="214"/>
      <c r="TGM746" s="214"/>
      <c r="TGN746" s="214"/>
      <c r="TGO746" s="214"/>
      <c r="TGP746" s="214"/>
      <c r="TGQ746" s="214"/>
      <c r="TGR746" s="214"/>
      <c r="TGS746" s="214"/>
      <c r="TGT746" s="214"/>
      <c r="TGU746" s="214"/>
      <c r="TGV746" s="214"/>
      <c r="TGW746" s="214"/>
      <c r="TGX746" s="214"/>
      <c r="TGY746" s="214"/>
      <c r="TGZ746" s="214"/>
      <c r="THA746" s="214"/>
      <c r="THB746" s="214"/>
      <c r="THC746" s="214"/>
      <c r="THD746" s="214"/>
      <c r="THE746" s="214"/>
      <c r="THF746" s="214"/>
      <c r="THG746" s="214"/>
      <c r="THH746" s="214"/>
      <c r="THI746" s="214"/>
      <c r="THJ746" s="214"/>
      <c r="THK746" s="214"/>
      <c r="THL746" s="214"/>
      <c r="THM746" s="214"/>
      <c r="THN746" s="214"/>
      <c r="THO746" s="214"/>
      <c r="THP746" s="214"/>
      <c r="THQ746" s="214"/>
      <c r="THR746" s="214"/>
      <c r="THS746" s="214"/>
      <c r="THT746" s="214"/>
      <c r="THU746" s="214"/>
      <c r="THV746" s="214"/>
      <c r="THW746" s="214"/>
      <c r="THX746" s="214"/>
      <c r="THY746" s="214"/>
      <c r="THZ746" s="214"/>
      <c r="TIA746" s="214"/>
      <c r="TIB746" s="214"/>
      <c r="TIC746" s="214"/>
      <c r="TID746" s="214"/>
      <c r="TIE746" s="214"/>
      <c r="TIF746" s="214"/>
      <c r="TIG746" s="214"/>
      <c r="TIH746" s="214"/>
      <c r="TII746" s="214"/>
      <c r="TIJ746" s="214"/>
      <c r="TIK746" s="214"/>
      <c r="TIL746" s="214"/>
      <c r="TIM746" s="214"/>
      <c r="TIN746" s="214"/>
      <c r="TIO746" s="214"/>
      <c r="TIP746" s="214"/>
      <c r="TIQ746" s="214"/>
      <c r="TIR746" s="214"/>
      <c r="TIS746" s="214"/>
      <c r="TIT746" s="214"/>
      <c r="TIU746" s="214"/>
      <c r="TIV746" s="214"/>
      <c r="TIW746" s="214"/>
      <c r="TIX746" s="214"/>
      <c r="TIY746" s="214"/>
      <c r="TIZ746" s="214"/>
      <c r="TJA746" s="214"/>
      <c r="TJB746" s="214"/>
      <c r="TJC746" s="214"/>
      <c r="TJD746" s="214"/>
      <c r="TJE746" s="214"/>
      <c r="TJF746" s="214"/>
      <c r="TJG746" s="214"/>
      <c r="TJH746" s="214"/>
      <c r="TJI746" s="214"/>
      <c r="TJJ746" s="214"/>
      <c r="TJK746" s="214"/>
      <c r="TJL746" s="214"/>
      <c r="TJM746" s="214"/>
      <c r="TJN746" s="214"/>
      <c r="TJO746" s="214"/>
      <c r="TJP746" s="214"/>
      <c r="TJQ746" s="214"/>
      <c r="TJR746" s="214"/>
      <c r="TJS746" s="214"/>
      <c r="TJT746" s="214"/>
      <c r="TJU746" s="214"/>
      <c r="TJV746" s="214"/>
      <c r="TJW746" s="214"/>
      <c r="TJX746" s="214"/>
      <c r="TJY746" s="214"/>
      <c r="TJZ746" s="214"/>
      <c r="TKA746" s="214"/>
      <c r="TKB746" s="214"/>
      <c r="TKC746" s="214"/>
      <c r="TKD746" s="214"/>
      <c r="TKE746" s="214"/>
      <c r="TKF746" s="214"/>
      <c r="TKG746" s="214"/>
      <c r="TKH746" s="214"/>
      <c r="TKI746" s="214"/>
      <c r="TKJ746" s="214"/>
      <c r="TKK746" s="214"/>
      <c r="TKL746" s="214"/>
      <c r="TKM746" s="214"/>
      <c r="TKN746" s="214"/>
      <c r="TKO746" s="214"/>
      <c r="TKP746" s="214"/>
      <c r="TKQ746" s="214"/>
      <c r="TKR746" s="214"/>
      <c r="TKS746" s="214"/>
      <c r="TKT746" s="214"/>
      <c r="TKU746" s="214"/>
      <c r="TKV746" s="214"/>
      <c r="TKW746" s="214"/>
      <c r="TKX746" s="214"/>
      <c r="TKY746" s="214"/>
      <c r="TKZ746" s="214"/>
      <c r="TLA746" s="214"/>
      <c r="TLB746" s="214"/>
      <c r="TLC746" s="214"/>
      <c r="TLD746" s="214"/>
      <c r="TLE746" s="214"/>
      <c r="TLF746" s="214"/>
      <c r="TLG746" s="214"/>
      <c r="TLH746" s="214"/>
      <c r="TLI746" s="214"/>
      <c r="TLJ746" s="214"/>
      <c r="TLK746" s="214"/>
      <c r="TLL746" s="214"/>
      <c r="TLM746" s="214"/>
      <c r="TLN746" s="214"/>
      <c r="TLO746" s="214"/>
      <c r="TLP746" s="214"/>
      <c r="TLQ746" s="214"/>
      <c r="TLR746" s="214"/>
      <c r="TLS746" s="214"/>
      <c r="TLT746" s="214"/>
      <c r="TLU746" s="214"/>
      <c r="TLV746" s="214"/>
      <c r="TLW746" s="214"/>
      <c r="TLX746" s="214"/>
      <c r="TLY746" s="214"/>
      <c r="TLZ746" s="214"/>
      <c r="TMA746" s="214"/>
      <c r="TMB746" s="214"/>
      <c r="TMC746" s="214"/>
      <c r="TMD746" s="214"/>
      <c r="TME746" s="214"/>
      <c r="TMF746" s="214"/>
      <c r="TMG746" s="214"/>
      <c r="TMH746" s="214"/>
      <c r="TMI746" s="214"/>
      <c r="TMJ746" s="214"/>
      <c r="TMK746" s="214"/>
      <c r="TML746" s="214"/>
      <c r="TMM746" s="214"/>
      <c r="TMN746" s="214"/>
      <c r="TMO746" s="214"/>
      <c r="TMP746" s="214"/>
      <c r="TMQ746" s="214"/>
      <c r="TMR746" s="214"/>
      <c r="TMS746" s="214"/>
      <c r="TMT746" s="214"/>
      <c r="TMU746" s="214"/>
      <c r="TMV746" s="214"/>
      <c r="TMW746" s="214"/>
      <c r="TMX746" s="214"/>
      <c r="TMY746" s="214"/>
      <c r="TMZ746" s="214"/>
      <c r="TNA746" s="214"/>
      <c r="TNB746" s="214"/>
      <c r="TNC746" s="214"/>
      <c r="TND746" s="214"/>
      <c r="TNE746" s="214"/>
      <c r="TNF746" s="214"/>
      <c r="TNG746" s="214"/>
      <c r="TNH746" s="214"/>
      <c r="TNI746" s="214"/>
      <c r="TNJ746" s="214"/>
      <c r="TNK746" s="214"/>
      <c r="TNL746" s="214"/>
      <c r="TNM746" s="214"/>
      <c r="TNN746" s="214"/>
      <c r="TNO746" s="214"/>
      <c r="TNP746" s="214"/>
      <c r="TNQ746" s="214"/>
      <c r="TNR746" s="214"/>
      <c r="TNS746" s="214"/>
      <c r="TNT746" s="214"/>
      <c r="TNU746" s="214"/>
      <c r="TNV746" s="214"/>
      <c r="TNW746" s="214"/>
      <c r="TNX746" s="214"/>
      <c r="TNY746" s="214"/>
      <c r="TNZ746" s="214"/>
      <c r="TOA746" s="214"/>
      <c r="TOB746" s="214"/>
      <c r="TOC746" s="214"/>
      <c r="TOD746" s="214"/>
      <c r="TOE746" s="214"/>
      <c r="TOF746" s="214"/>
      <c r="TOG746" s="214"/>
      <c r="TOH746" s="214"/>
      <c r="TOI746" s="214"/>
      <c r="TOJ746" s="214"/>
      <c r="TOK746" s="214"/>
      <c r="TOL746" s="214"/>
      <c r="TOM746" s="214"/>
      <c r="TON746" s="214"/>
      <c r="TOO746" s="214"/>
      <c r="TOP746" s="214"/>
      <c r="TOQ746" s="214"/>
      <c r="TOR746" s="214"/>
      <c r="TOS746" s="214"/>
      <c r="TOT746" s="214"/>
      <c r="TOU746" s="214"/>
      <c r="TOV746" s="214"/>
      <c r="TOW746" s="214"/>
      <c r="TOX746" s="214"/>
      <c r="TOY746" s="214"/>
      <c r="TOZ746" s="214"/>
      <c r="TPA746" s="214"/>
      <c r="TPB746" s="214"/>
      <c r="TPC746" s="214"/>
      <c r="TPD746" s="214"/>
      <c r="TPE746" s="214"/>
      <c r="TPF746" s="214"/>
      <c r="TPG746" s="214"/>
      <c r="TPH746" s="214"/>
      <c r="TPI746" s="214"/>
      <c r="TPJ746" s="214"/>
      <c r="TPK746" s="214"/>
      <c r="TPL746" s="214"/>
      <c r="TPM746" s="214"/>
      <c r="TPN746" s="214"/>
      <c r="TPO746" s="214"/>
      <c r="TPP746" s="214"/>
      <c r="TPQ746" s="214"/>
      <c r="TPR746" s="214"/>
      <c r="TPS746" s="214"/>
      <c r="TPT746" s="214"/>
      <c r="TPU746" s="214"/>
      <c r="TPV746" s="214"/>
      <c r="TPW746" s="214"/>
      <c r="TPX746" s="214"/>
      <c r="TPY746" s="214"/>
      <c r="TPZ746" s="214"/>
      <c r="TQA746" s="214"/>
      <c r="TQB746" s="214"/>
      <c r="TQC746" s="214"/>
      <c r="TQD746" s="214"/>
      <c r="TQE746" s="214"/>
      <c r="TQF746" s="214"/>
      <c r="TQG746" s="214"/>
      <c r="TQH746" s="214"/>
      <c r="TQI746" s="214"/>
      <c r="TQJ746" s="214"/>
      <c r="TQK746" s="214"/>
      <c r="TQL746" s="214"/>
      <c r="TQM746" s="214"/>
      <c r="TQN746" s="214"/>
      <c r="TQO746" s="214"/>
      <c r="TQP746" s="214"/>
      <c r="TQQ746" s="214"/>
      <c r="TQR746" s="214"/>
      <c r="TQS746" s="214"/>
      <c r="TQT746" s="214"/>
      <c r="TQU746" s="214"/>
      <c r="TQV746" s="214"/>
      <c r="TQW746" s="214"/>
      <c r="TQX746" s="214"/>
      <c r="TQY746" s="214"/>
      <c r="TQZ746" s="214"/>
      <c r="TRA746" s="214"/>
      <c r="TRB746" s="214"/>
      <c r="TRC746" s="214"/>
      <c r="TRD746" s="214"/>
      <c r="TRE746" s="214"/>
      <c r="TRF746" s="214"/>
      <c r="TRG746" s="214"/>
      <c r="TRH746" s="214"/>
      <c r="TRI746" s="214"/>
      <c r="TRJ746" s="214"/>
      <c r="TRK746" s="214"/>
      <c r="TRL746" s="214"/>
      <c r="TRM746" s="214"/>
      <c r="TRN746" s="214"/>
      <c r="TRO746" s="214"/>
      <c r="TRP746" s="214"/>
      <c r="TRQ746" s="214"/>
      <c r="TRR746" s="214"/>
      <c r="TRS746" s="214"/>
      <c r="TRT746" s="214"/>
      <c r="TRU746" s="214"/>
      <c r="TRV746" s="214"/>
      <c r="TRW746" s="214"/>
      <c r="TRX746" s="214"/>
      <c r="TRY746" s="214"/>
      <c r="TRZ746" s="214"/>
      <c r="TSA746" s="214"/>
      <c r="TSB746" s="214"/>
      <c r="TSC746" s="214"/>
      <c r="TSD746" s="214"/>
      <c r="TSE746" s="214"/>
      <c r="TSF746" s="214"/>
      <c r="TSG746" s="214"/>
      <c r="TSH746" s="214"/>
      <c r="TSI746" s="214"/>
      <c r="TSJ746" s="214"/>
      <c r="TSK746" s="214"/>
      <c r="TSL746" s="214"/>
      <c r="TSM746" s="214"/>
      <c r="TSN746" s="214"/>
      <c r="TSO746" s="214"/>
      <c r="TSP746" s="214"/>
      <c r="TSQ746" s="214"/>
      <c r="TSR746" s="214"/>
      <c r="TSS746" s="214"/>
      <c r="TST746" s="214"/>
      <c r="TSU746" s="214"/>
      <c r="TSV746" s="214"/>
      <c r="TSW746" s="214"/>
      <c r="TSX746" s="214"/>
      <c r="TSY746" s="214"/>
      <c r="TSZ746" s="214"/>
      <c r="TTA746" s="214"/>
      <c r="TTB746" s="214"/>
      <c r="TTC746" s="214"/>
      <c r="TTD746" s="214"/>
      <c r="TTE746" s="214"/>
      <c r="TTF746" s="214"/>
      <c r="TTG746" s="214"/>
      <c r="TTH746" s="214"/>
      <c r="TTI746" s="214"/>
      <c r="TTJ746" s="214"/>
      <c r="TTK746" s="214"/>
      <c r="TTL746" s="214"/>
      <c r="TTM746" s="214"/>
      <c r="TTN746" s="214"/>
      <c r="TTO746" s="214"/>
      <c r="TTP746" s="214"/>
      <c r="TTQ746" s="214"/>
      <c r="TTR746" s="214"/>
      <c r="TTS746" s="214"/>
      <c r="TTT746" s="214"/>
      <c r="TTU746" s="214"/>
      <c r="TTV746" s="214"/>
      <c r="TTW746" s="214"/>
      <c r="TTX746" s="214"/>
      <c r="TTY746" s="214"/>
      <c r="TTZ746" s="214"/>
      <c r="TUA746" s="214"/>
      <c r="TUB746" s="214"/>
      <c r="TUC746" s="214"/>
      <c r="TUD746" s="214"/>
      <c r="TUE746" s="214"/>
      <c r="TUF746" s="214"/>
      <c r="TUG746" s="214"/>
      <c r="TUH746" s="214"/>
      <c r="TUI746" s="214"/>
      <c r="TUJ746" s="214"/>
      <c r="TUK746" s="214"/>
      <c r="TUL746" s="214"/>
      <c r="TUM746" s="214"/>
      <c r="TUN746" s="214"/>
      <c r="TUO746" s="214"/>
      <c r="TUP746" s="214"/>
      <c r="TUQ746" s="214"/>
      <c r="TUR746" s="214"/>
      <c r="TUS746" s="214"/>
      <c r="TUT746" s="214"/>
      <c r="TUU746" s="214"/>
      <c r="TUV746" s="214"/>
      <c r="TUW746" s="214"/>
      <c r="TUX746" s="214"/>
      <c r="TUY746" s="214"/>
      <c r="TUZ746" s="214"/>
      <c r="TVA746" s="214"/>
      <c r="TVB746" s="214"/>
      <c r="TVC746" s="214"/>
      <c r="TVD746" s="214"/>
      <c r="TVE746" s="214"/>
      <c r="TVF746" s="214"/>
      <c r="TVG746" s="214"/>
      <c r="TVH746" s="214"/>
      <c r="TVI746" s="214"/>
      <c r="TVJ746" s="214"/>
      <c r="TVK746" s="214"/>
      <c r="TVL746" s="214"/>
      <c r="TVM746" s="214"/>
      <c r="TVN746" s="214"/>
      <c r="TVO746" s="214"/>
      <c r="TVP746" s="214"/>
      <c r="TVQ746" s="214"/>
      <c r="TVR746" s="214"/>
      <c r="TVS746" s="214"/>
      <c r="TVT746" s="214"/>
      <c r="TVU746" s="214"/>
      <c r="TVV746" s="214"/>
      <c r="TVW746" s="214"/>
      <c r="TVX746" s="214"/>
      <c r="TVY746" s="214"/>
      <c r="TVZ746" s="214"/>
      <c r="TWA746" s="214"/>
      <c r="TWB746" s="214"/>
      <c r="TWC746" s="214"/>
      <c r="TWD746" s="214"/>
      <c r="TWE746" s="214"/>
      <c r="TWF746" s="214"/>
      <c r="TWG746" s="214"/>
      <c r="TWH746" s="214"/>
      <c r="TWI746" s="214"/>
      <c r="TWJ746" s="214"/>
      <c r="TWK746" s="214"/>
      <c r="TWL746" s="214"/>
      <c r="TWM746" s="214"/>
      <c r="TWN746" s="214"/>
      <c r="TWO746" s="214"/>
      <c r="TWP746" s="214"/>
      <c r="TWQ746" s="214"/>
      <c r="TWR746" s="214"/>
      <c r="TWS746" s="214"/>
      <c r="TWT746" s="214"/>
      <c r="TWU746" s="214"/>
      <c r="TWV746" s="214"/>
      <c r="TWW746" s="214"/>
      <c r="TWX746" s="214"/>
      <c r="TWY746" s="214"/>
      <c r="TWZ746" s="214"/>
      <c r="TXA746" s="214"/>
      <c r="TXB746" s="214"/>
      <c r="TXC746" s="214"/>
      <c r="TXD746" s="214"/>
      <c r="TXE746" s="214"/>
      <c r="TXF746" s="214"/>
      <c r="TXG746" s="214"/>
      <c r="TXH746" s="214"/>
      <c r="TXI746" s="214"/>
      <c r="TXJ746" s="214"/>
      <c r="TXK746" s="214"/>
      <c r="TXL746" s="214"/>
      <c r="TXM746" s="214"/>
      <c r="TXN746" s="214"/>
      <c r="TXO746" s="214"/>
      <c r="TXP746" s="214"/>
      <c r="TXQ746" s="214"/>
      <c r="TXR746" s="214"/>
      <c r="TXS746" s="214"/>
      <c r="TXT746" s="214"/>
      <c r="TXU746" s="214"/>
      <c r="TXV746" s="214"/>
      <c r="TXW746" s="214"/>
      <c r="TXX746" s="214"/>
      <c r="TXY746" s="214"/>
      <c r="TXZ746" s="214"/>
      <c r="TYA746" s="214"/>
      <c r="TYB746" s="214"/>
      <c r="TYC746" s="214"/>
      <c r="TYD746" s="214"/>
      <c r="TYE746" s="214"/>
      <c r="TYF746" s="214"/>
      <c r="TYG746" s="214"/>
      <c r="TYH746" s="214"/>
      <c r="TYI746" s="214"/>
      <c r="TYJ746" s="214"/>
      <c r="TYK746" s="214"/>
      <c r="TYL746" s="214"/>
      <c r="TYM746" s="214"/>
      <c r="TYN746" s="214"/>
      <c r="TYO746" s="214"/>
      <c r="TYP746" s="214"/>
      <c r="TYQ746" s="214"/>
      <c r="TYR746" s="214"/>
      <c r="TYS746" s="214"/>
      <c r="TYT746" s="214"/>
      <c r="TYU746" s="214"/>
      <c r="TYV746" s="214"/>
      <c r="TYW746" s="214"/>
      <c r="TYX746" s="214"/>
      <c r="TYY746" s="214"/>
      <c r="TYZ746" s="214"/>
      <c r="TZA746" s="214"/>
      <c r="TZB746" s="214"/>
      <c r="TZC746" s="214"/>
      <c r="TZD746" s="214"/>
      <c r="TZE746" s="214"/>
      <c r="TZF746" s="214"/>
      <c r="TZG746" s="214"/>
      <c r="TZH746" s="214"/>
      <c r="TZI746" s="214"/>
      <c r="TZJ746" s="214"/>
      <c r="TZK746" s="214"/>
      <c r="TZL746" s="214"/>
      <c r="TZM746" s="214"/>
      <c r="TZN746" s="214"/>
      <c r="TZO746" s="214"/>
      <c r="TZP746" s="214"/>
      <c r="TZQ746" s="214"/>
      <c r="TZR746" s="214"/>
      <c r="TZS746" s="214"/>
      <c r="TZT746" s="214"/>
      <c r="TZU746" s="214"/>
      <c r="TZV746" s="214"/>
      <c r="TZW746" s="214"/>
      <c r="TZX746" s="214"/>
      <c r="TZY746" s="214"/>
      <c r="TZZ746" s="214"/>
      <c r="UAA746" s="214"/>
      <c r="UAB746" s="214"/>
      <c r="UAC746" s="214"/>
      <c r="UAD746" s="214"/>
      <c r="UAE746" s="214"/>
      <c r="UAF746" s="214"/>
      <c r="UAG746" s="214"/>
      <c r="UAH746" s="214"/>
      <c r="UAI746" s="214"/>
      <c r="UAJ746" s="214"/>
      <c r="UAK746" s="214"/>
      <c r="UAL746" s="214"/>
      <c r="UAM746" s="214"/>
      <c r="UAN746" s="214"/>
      <c r="UAO746" s="214"/>
      <c r="UAP746" s="214"/>
      <c r="UAQ746" s="214"/>
      <c r="UAR746" s="214"/>
      <c r="UAS746" s="214"/>
      <c r="UAT746" s="214"/>
      <c r="UAU746" s="214"/>
      <c r="UAV746" s="214"/>
      <c r="UAW746" s="214"/>
      <c r="UAX746" s="214"/>
      <c r="UAY746" s="214"/>
      <c r="UAZ746" s="214"/>
      <c r="UBA746" s="214"/>
      <c r="UBB746" s="214"/>
      <c r="UBC746" s="214"/>
      <c r="UBD746" s="214"/>
      <c r="UBE746" s="214"/>
      <c r="UBF746" s="214"/>
      <c r="UBG746" s="214"/>
      <c r="UBH746" s="214"/>
      <c r="UBI746" s="214"/>
      <c r="UBJ746" s="214"/>
      <c r="UBK746" s="214"/>
      <c r="UBL746" s="214"/>
      <c r="UBM746" s="214"/>
      <c r="UBN746" s="214"/>
      <c r="UBO746" s="214"/>
      <c r="UBP746" s="214"/>
      <c r="UBQ746" s="214"/>
      <c r="UBR746" s="214"/>
      <c r="UBS746" s="214"/>
      <c r="UBT746" s="214"/>
      <c r="UBU746" s="214"/>
      <c r="UBV746" s="214"/>
      <c r="UBW746" s="214"/>
      <c r="UBX746" s="214"/>
      <c r="UBY746" s="214"/>
      <c r="UBZ746" s="214"/>
      <c r="UCA746" s="214"/>
      <c r="UCB746" s="214"/>
      <c r="UCC746" s="214"/>
      <c r="UCD746" s="214"/>
      <c r="UCE746" s="214"/>
      <c r="UCF746" s="214"/>
      <c r="UCG746" s="214"/>
      <c r="UCH746" s="214"/>
      <c r="UCI746" s="214"/>
      <c r="UCJ746" s="214"/>
      <c r="UCK746" s="214"/>
      <c r="UCL746" s="214"/>
      <c r="UCM746" s="214"/>
      <c r="UCN746" s="214"/>
      <c r="UCO746" s="214"/>
      <c r="UCP746" s="214"/>
      <c r="UCQ746" s="214"/>
      <c r="UCR746" s="214"/>
      <c r="UCS746" s="214"/>
      <c r="UCT746" s="214"/>
      <c r="UCU746" s="214"/>
      <c r="UCV746" s="214"/>
      <c r="UCW746" s="214"/>
      <c r="UCX746" s="214"/>
      <c r="UCY746" s="214"/>
      <c r="UCZ746" s="214"/>
      <c r="UDA746" s="214"/>
      <c r="UDB746" s="214"/>
      <c r="UDC746" s="214"/>
      <c r="UDD746" s="214"/>
      <c r="UDE746" s="214"/>
      <c r="UDF746" s="214"/>
      <c r="UDG746" s="214"/>
      <c r="UDH746" s="214"/>
      <c r="UDI746" s="214"/>
      <c r="UDJ746" s="214"/>
      <c r="UDK746" s="214"/>
      <c r="UDL746" s="214"/>
      <c r="UDM746" s="214"/>
      <c r="UDN746" s="214"/>
      <c r="UDO746" s="214"/>
      <c r="UDP746" s="214"/>
      <c r="UDQ746" s="214"/>
      <c r="UDR746" s="214"/>
      <c r="UDS746" s="214"/>
      <c r="UDT746" s="214"/>
      <c r="UDU746" s="214"/>
      <c r="UDV746" s="214"/>
      <c r="UDW746" s="214"/>
      <c r="UDX746" s="214"/>
      <c r="UDY746" s="214"/>
      <c r="UDZ746" s="214"/>
      <c r="UEA746" s="214"/>
      <c r="UEB746" s="214"/>
      <c r="UEC746" s="214"/>
      <c r="UED746" s="214"/>
      <c r="UEE746" s="214"/>
      <c r="UEF746" s="214"/>
      <c r="UEG746" s="214"/>
      <c r="UEH746" s="214"/>
      <c r="UEI746" s="214"/>
      <c r="UEJ746" s="214"/>
      <c r="UEK746" s="214"/>
      <c r="UEL746" s="214"/>
      <c r="UEM746" s="214"/>
      <c r="UEN746" s="214"/>
      <c r="UEO746" s="214"/>
      <c r="UEP746" s="214"/>
      <c r="UEQ746" s="214"/>
      <c r="UER746" s="214"/>
      <c r="UES746" s="214"/>
      <c r="UET746" s="214"/>
      <c r="UEU746" s="214"/>
      <c r="UEV746" s="214"/>
      <c r="UEW746" s="214"/>
      <c r="UEX746" s="214"/>
      <c r="UEY746" s="214"/>
      <c r="UEZ746" s="214"/>
      <c r="UFA746" s="214"/>
      <c r="UFB746" s="214"/>
      <c r="UFC746" s="214"/>
      <c r="UFD746" s="214"/>
      <c r="UFE746" s="214"/>
      <c r="UFF746" s="214"/>
      <c r="UFG746" s="214"/>
      <c r="UFH746" s="214"/>
      <c r="UFI746" s="214"/>
      <c r="UFJ746" s="214"/>
      <c r="UFK746" s="214"/>
      <c r="UFL746" s="214"/>
      <c r="UFM746" s="214"/>
      <c r="UFN746" s="214"/>
      <c r="UFO746" s="214"/>
      <c r="UFP746" s="214"/>
      <c r="UFQ746" s="214"/>
      <c r="UFR746" s="214"/>
      <c r="UFS746" s="214"/>
      <c r="UFT746" s="214"/>
      <c r="UFU746" s="214"/>
      <c r="UFV746" s="214"/>
      <c r="UFW746" s="214"/>
      <c r="UFX746" s="214"/>
      <c r="UFY746" s="214"/>
      <c r="UFZ746" s="214"/>
      <c r="UGA746" s="214"/>
      <c r="UGB746" s="214"/>
      <c r="UGC746" s="214"/>
      <c r="UGD746" s="214"/>
      <c r="UGE746" s="214"/>
      <c r="UGF746" s="214"/>
      <c r="UGG746" s="214"/>
      <c r="UGH746" s="214"/>
      <c r="UGI746" s="214"/>
      <c r="UGJ746" s="214"/>
      <c r="UGK746" s="214"/>
      <c r="UGL746" s="214"/>
      <c r="UGM746" s="214"/>
      <c r="UGN746" s="214"/>
      <c r="UGO746" s="214"/>
      <c r="UGP746" s="214"/>
      <c r="UGQ746" s="214"/>
      <c r="UGR746" s="214"/>
      <c r="UGS746" s="214"/>
      <c r="UGT746" s="214"/>
      <c r="UGU746" s="214"/>
      <c r="UGV746" s="214"/>
      <c r="UGW746" s="214"/>
      <c r="UGX746" s="214"/>
      <c r="UGY746" s="214"/>
      <c r="UGZ746" s="214"/>
      <c r="UHA746" s="214"/>
      <c r="UHB746" s="214"/>
      <c r="UHC746" s="214"/>
      <c r="UHD746" s="214"/>
      <c r="UHE746" s="214"/>
      <c r="UHF746" s="214"/>
      <c r="UHG746" s="214"/>
      <c r="UHH746" s="214"/>
      <c r="UHI746" s="214"/>
      <c r="UHJ746" s="214"/>
      <c r="UHK746" s="214"/>
      <c r="UHL746" s="214"/>
      <c r="UHM746" s="214"/>
      <c r="UHN746" s="214"/>
      <c r="UHO746" s="214"/>
      <c r="UHP746" s="214"/>
      <c r="UHQ746" s="214"/>
      <c r="UHR746" s="214"/>
      <c r="UHS746" s="214"/>
      <c r="UHT746" s="214"/>
      <c r="UHU746" s="214"/>
      <c r="UHV746" s="214"/>
      <c r="UHW746" s="214"/>
      <c r="UHX746" s="214"/>
      <c r="UHY746" s="214"/>
      <c r="UHZ746" s="214"/>
      <c r="UIA746" s="214"/>
      <c r="UIB746" s="214"/>
      <c r="UIC746" s="214"/>
      <c r="UID746" s="214"/>
      <c r="UIE746" s="214"/>
      <c r="UIF746" s="214"/>
      <c r="UIG746" s="214"/>
      <c r="UIH746" s="214"/>
      <c r="UII746" s="214"/>
      <c r="UIJ746" s="214"/>
      <c r="UIK746" s="214"/>
      <c r="UIL746" s="214"/>
      <c r="UIM746" s="214"/>
      <c r="UIN746" s="214"/>
      <c r="UIO746" s="214"/>
      <c r="UIP746" s="214"/>
      <c r="UIQ746" s="214"/>
      <c r="UIR746" s="214"/>
      <c r="UIS746" s="214"/>
      <c r="UIT746" s="214"/>
      <c r="UIU746" s="214"/>
      <c r="UIV746" s="214"/>
      <c r="UIW746" s="214"/>
      <c r="UIX746" s="214"/>
      <c r="UIY746" s="214"/>
      <c r="UIZ746" s="214"/>
      <c r="UJA746" s="214"/>
      <c r="UJB746" s="214"/>
      <c r="UJC746" s="214"/>
      <c r="UJD746" s="214"/>
      <c r="UJE746" s="214"/>
      <c r="UJF746" s="214"/>
      <c r="UJG746" s="214"/>
      <c r="UJH746" s="214"/>
      <c r="UJI746" s="214"/>
      <c r="UJJ746" s="214"/>
      <c r="UJK746" s="214"/>
      <c r="UJL746" s="214"/>
      <c r="UJM746" s="214"/>
      <c r="UJN746" s="214"/>
      <c r="UJO746" s="214"/>
      <c r="UJP746" s="214"/>
      <c r="UJQ746" s="214"/>
      <c r="UJR746" s="214"/>
      <c r="UJS746" s="214"/>
      <c r="UJT746" s="214"/>
      <c r="UJU746" s="214"/>
      <c r="UJV746" s="214"/>
      <c r="UJW746" s="214"/>
      <c r="UJX746" s="214"/>
      <c r="UJY746" s="214"/>
      <c r="UJZ746" s="214"/>
      <c r="UKA746" s="214"/>
      <c r="UKB746" s="214"/>
      <c r="UKC746" s="214"/>
      <c r="UKD746" s="214"/>
      <c r="UKE746" s="214"/>
      <c r="UKF746" s="214"/>
      <c r="UKG746" s="214"/>
      <c r="UKH746" s="214"/>
      <c r="UKI746" s="214"/>
      <c r="UKJ746" s="214"/>
      <c r="UKK746" s="214"/>
      <c r="UKL746" s="214"/>
      <c r="UKM746" s="214"/>
      <c r="UKN746" s="214"/>
      <c r="UKO746" s="214"/>
      <c r="UKP746" s="214"/>
      <c r="UKQ746" s="214"/>
      <c r="UKR746" s="214"/>
      <c r="UKS746" s="214"/>
      <c r="UKT746" s="214"/>
      <c r="UKU746" s="214"/>
      <c r="UKV746" s="214"/>
      <c r="UKW746" s="214"/>
      <c r="UKX746" s="214"/>
      <c r="UKY746" s="214"/>
      <c r="UKZ746" s="214"/>
      <c r="ULA746" s="214"/>
      <c r="ULB746" s="214"/>
      <c r="ULC746" s="214"/>
      <c r="ULD746" s="214"/>
      <c r="ULE746" s="214"/>
      <c r="ULF746" s="214"/>
      <c r="ULG746" s="214"/>
      <c r="ULH746" s="214"/>
      <c r="ULI746" s="214"/>
      <c r="ULJ746" s="214"/>
      <c r="ULK746" s="214"/>
      <c r="ULL746" s="214"/>
      <c r="ULM746" s="214"/>
      <c r="ULN746" s="214"/>
      <c r="ULO746" s="214"/>
      <c r="ULP746" s="214"/>
      <c r="ULQ746" s="214"/>
      <c r="ULR746" s="214"/>
      <c r="ULS746" s="214"/>
      <c r="ULT746" s="214"/>
      <c r="ULU746" s="214"/>
      <c r="ULV746" s="214"/>
      <c r="ULW746" s="214"/>
      <c r="ULX746" s="214"/>
      <c r="ULY746" s="214"/>
      <c r="ULZ746" s="214"/>
      <c r="UMA746" s="214"/>
      <c r="UMB746" s="214"/>
      <c r="UMC746" s="214"/>
      <c r="UMD746" s="214"/>
      <c r="UME746" s="214"/>
      <c r="UMF746" s="214"/>
      <c r="UMG746" s="214"/>
      <c r="UMH746" s="214"/>
      <c r="UMI746" s="214"/>
      <c r="UMJ746" s="214"/>
      <c r="UMK746" s="214"/>
      <c r="UML746" s="214"/>
      <c r="UMM746" s="214"/>
      <c r="UMN746" s="214"/>
      <c r="UMO746" s="214"/>
      <c r="UMP746" s="214"/>
      <c r="UMQ746" s="214"/>
      <c r="UMR746" s="214"/>
      <c r="UMS746" s="214"/>
      <c r="UMT746" s="214"/>
      <c r="UMU746" s="214"/>
      <c r="UMV746" s="214"/>
      <c r="UMW746" s="214"/>
      <c r="UMX746" s="214"/>
      <c r="UMY746" s="214"/>
      <c r="UMZ746" s="214"/>
      <c r="UNA746" s="214"/>
      <c r="UNB746" s="214"/>
      <c r="UNC746" s="214"/>
      <c r="UND746" s="214"/>
      <c r="UNE746" s="214"/>
      <c r="UNF746" s="214"/>
      <c r="UNG746" s="214"/>
      <c r="UNH746" s="214"/>
      <c r="UNI746" s="214"/>
      <c r="UNJ746" s="214"/>
      <c r="UNK746" s="214"/>
      <c r="UNL746" s="214"/>
      <c r="UNM746" s="214"/>
      <c r="UNN746" s="214"/>
      <c r="UNO746" s="214"/>
      <c r="UNP746" s="214"/>
      <c r="UNQ746" s="214"/>
      <c r="UNR746" s="214"/>
      <c r="UNS746" s="214"/>
      <c r="UNT746" s="214"/>
      <c r="UNU746" s="214"/>
      <c r="UNV746" s="214"/>
      <c r="UNW746" s="214"/>
      <c r="UNX746" s="214"/>
      <c r="UNY746" s="214"/>
      <c r="UNZ746" s="214"/>
      <c r="UOA746" s="214"/>
      <c r="UOB746" s="214"/>
      <c r="UOC746" s="214"/>
      <c r="UOD746" s="214"/>
      <c r="UOE746" s="214"/>
      <c r="UOF746" s="214"/>
      <c r="UOG746" s="214"/>
      <c r="UOH746" s="214"/>
      <c r="UOI746" s="214"/>
      <c r="UOJ746" s="214"/>
      <c r="UOK746" s="214"/>
      <c r="UOL746" s="214"/>
      <c r="UOM746" s="214"/>
      <c r="UON746" s="214"/>
      <c r="UOO746" s="214"/>
      <c r="UOP746" s="214"/>
      <c r="UOQ746" s="214"/>
      <c r="UOR746" s="214"/>
      <c r="UOS746" s="214"/>
      <c r="UOT746" s="214"/>
      <c r="UOU746" s="214"/>
      <c r="UOV746" s="214"/>
      <c r="UOW746" s="214"/>
      <c r="UOX746" s="214"/>
      <c r="UOY746" s="214"/>
      <c r="UOZ746" s="214"/>
      <c r="UPA746" s="214"/>
      <c r="UPB746" s="214"/>
      <c r="UPC746" s="214"/>
      <c r="UPD746" s="214"/>
      <c r="UPE746" s="214"/>
      <c r="UPF746" s="214"/>
      <c r="UPG746" s="214"/>
      <c r="UPH746" s="214"/>
      <c r="UPI746" s="214"/>
      <c r="UPJ746" s="214"/>
      <c r="UPK746" s="214"/>
      <c r="UPL746" s="214"/>
      <c r="UPM746" s="214"/>
      <c r="UPN746" s="214"/>
      <c r="UPO746" s="214"/>
      <c r="UPP746" s="214"/>
      <c r="UPQ746" s="214"/>
      <c r="UPR746" s="214"/>
      <c r="UPS746" s="214"/>
      <c r="UPT746" s="214"/>
      <c r="UPU746" s="214"/>
      <c r="UPV746" s="214"/>
      <c r="UPW746" s="214"/>
      <c r="UPX746" s="214"/>
      <c r="UPY746" s="214"/>
      <c r="UPZ746" s="214"/>
      <c r="UQA746" s="214"/>
      <c r="UQB746" s="214"/>
      <c r="UQC746" s="214"/>
      <c r="UQD746" s="214"/>
      <c r="UQE746" s="214"/>
      <c r="UQF746" s="214"/>
      <c r="UQG746" s="214"/>
      <c r="UQH746" s="214"/>
      <c r="UQI746" s="214"/>
      <c r="UQJ746" s="214"/>
      <c r="UQK746" s="214"/>
      <c r="UQL746" s="214"/>
      <c r="UQM746" s="214"/>
      <c r="UQN746" s="214"/>
      <c r="UQO746" s="214"/>
      <c r="UQP746" s="214"/>
      <c r="UQQ746" s="214"/>
      <c r="UQR746" s="214"/>
      <c r="UQS746" s="214"/>
      <c r="UQT746" s="214"/>
      <c r="UQU746" s="214"/>
      <c r="UQV746" s="214"/>
      <c r="UQW746" s="214"/>
      <c r="UQX746" s="214"/>
      <c r="UQY746" s="214"/>
      <c r="UQZ746" s="214"/>
      <c r="URA746" s="214"/>
      <c r="URB746" s="214"/>
      <c r="URC746" s="214"/>
      <c r="URD746" s="214"/>
      <c r="URE746" s="214"/>
      <c r="URF746" s="214"/>
      <c r="URG746" s="214"/>
      <c r="URH746" s="214"/>
      <c r="URI746" s="214"/>
      <c r="URJ746" s="214"/>
      <c r="URK746" s="214"/>
      <c r="URL746" s="214"/>
      <c r="URM746" s="214"/>
      <c r="URN746" s="214"/>
      <c r="URO746" s="214"/>
      <c r="URP746" s="214"/>
      <c r="URQ746" s="214"/>
      <c r="URR746" s="214"/>
      <c r="URS746" s="214"/>
      <c r="URT746" s="214"/>
      <c r="URU746" s="214"/>
      <c r="URV746" s="214"/>
      <c r="URW746" s="214"/>
      <c r="URX746" s="214"/>
      <c r="URY746" s="214"/>
      <c r="URZ746" s="214"/>
      <c r="USA746" s="214"/>
      <c r="USB746" s="214"/>
      <c r="USC746" s="214"/>
      <c r="USD746" s="214"/>
      <c r="USE746" s="214"/>
      <c r="USF746" s="214"/>
      <c r="USG746" s="214"/>
      <c r="USH746" s="214"/>
      <c r="USI746" s="214"/>
      <c r="USJ746" s="214"/>
      <c r="USK746" s="214"/>
      <c r="USL746" s="214"/>
      <c r="USM746" s="214"/>
      <c r="USN746" s="214"/>
      <c r="USO746" s="214"/>
      <c r="USP746" s="214"/>
      <c r="USQ746" s="214"/>
      <c r="USR746" s="214"/>
      <c r="USS746" s="214"/>
      <c r="UST746" s="214"/>
      <c r="USU746" s="214"/>
      <c r="USV746" s="214"/>
      <c r="USW746" s="214"/>
      <c r="USX746" s="214"/>
      <c r="USY746" s="214"/>
      <c r="USZ746" s="214"/>
      <c r="UTA746" s="214"/>
      <c r="UTB746" s="214"/>
      <c r="UTC746" s="214"/>
      <c r="UTD746" s="214"/>
      <c r="UTE746" s="214"/>
      <c r="UTF746" s="214"/>
      <c r="UTG746" s="214"/>
      <c r="UTH746" s="214"/>
      <c r="UTI746" s="214"/>
      <c r="UTJ746" s="214"/>
      <c r="UTK746" s="214"/>
      <c r="UTL746" s="214"/>
      <c r="UTM746" s="214"/>
      <c r="UTN746" s="214"/>
      <c r="UTO746" s="214"/>
      <c r="UTP746" s="214"/>
      <c r="UTQ746" s="214"/>
      <c r="UTR746" s="214"/>
      <c r="UTS746" s="214"/>
      <c r="UTT746" s="214"/>
      <c r="UTU746" s="214"/>
      <c r="UTV746" s="214"/>
      <c r="UTW746" s="214"/>
      <c r="UTX746" s="214"/>
      <c r="UTY746" s="214"/>
      <c r="UTZ746" s="214"/>
      <c r="UUA746" s="214"/>
      <c r="UUB746" s="214"/>
      <c r="UUC746" s="214"/>
      <c r="UUD746" s="214"/>
      <c r="UUE746" s="214"/>
      <c r="UUF746" s="214"/>
      <c r="UUG746" s="214"/>
      <c r="UUH746" s="214"/>
      <c r="UUI746" s="214"/>
      <c r="UUJ746" s="214"/>
      <c r="UUK746" s="214"/>
      <c r="UUL746" s="214"/>
      <c r="UUM746" s="214"/>
      <c r="UUN746" s="214"/>
      <c r="UUO746" s="214"/>
      <c r="UUP746" s="214"/>
      <c r="UUQ746" s="214"/>
      <c r="UUR746" s="214"/>
      <c r="UUS746" s="214"/>
      <c r="UUT746" s="214"/>
      <c r="UUU746" s="214"/>
      <c r="UUV746" s="214"/>
      <c r="UUW746" s="214"/>
      <c r="UUX746" s="214"/>
      <c r="UUY746" s="214"/>
      <c r="UUZ746" s="214"/>
      <c r="UVA746" s="214"/>
      <c r="UVB746" s="214"/>
      <c r="UVC746" s="214"/>
      <c r="UVD746" s="214"/>
      <c r="UVE746" s="214"/>
      <c r="UVF746" s="214"/>
      <c r="UVG746" s="214"/>
      <c r="UVH746" s="214"/>
      <c r="UVI746" s="214"/>
      <c r="UVJ746" s="214"/>
      <c r="UVK746" s="214"/>
      <c r="UVL746" s="214"/>
      <c r="UVM746" s="214"/>
      <c r="UVN746" s="214"/>
      <c r="UVO746" s="214"/>
      <c r="UVP746" s="214"/>
      <c r="UVQ746" s="214"/>
      <c r="UVR746" s="214"/>
      <c r="UVS746" s="214"/>
      <c r="UVT746" s="214"/>
      <c r="UVU746" s="214"/>
      <c r="UVV746" s="214"/>
      <c r="UVW746" s="214"/>
      <c r="UVX746" s="214"/>
      <c r="UVY746" s="214"/>
      <c r="UVZ746" s="214"/>
      <c r="UWA746" s="214"/>
      <c r="UWB746" s="214"/>
      <c r="UWC746" s="214"/>
      <c r="UWD746" s="214"/>
      <c r="UWE746" s="214"/>
      <c r="UWF746" s="214"/>
      <c r="UWG746" s="214"/>
      <c r="UWH746" s="214"/>
      <c r="UWI746" s="214"/>
      <c r="UWJ746" s="214"/>
      <c r="UWK746" s="214"/>
      <c r="UWL746" s="214"/>
      <c r="UWM746" s="214"/>
      <c r="UWN746" s="214"/>
      <c r="UWO746" s="214"/>
      <c r="UWP746" s="214"/>
      <c r="UWQ746" s="214"/>
      <c r="UWR746" s="214"/>
      <c r="UWS746" s="214"/>
      <c r="UWT746" s="214"/>
      <c r="UWU746" s="214"/>
      <c r="UWV746" s="214"/>
      <c r="UWW746" s="214"/>
      <c r="UWX746" s="214"/>
      <c r="UWY746" s="214"/>
      <c r="UWZ746" s="214"/>
      <c r="UXA746" s="214"/>
      <c r="UXB746" s="214"/>
      <c r="UXC746" s="214"/>
      <c r="UXD746" s="214"/>
      <c r="UXE746" s="214"/>
      <c r="UXF746" s="214"/>
      <c r="UXG746" s="214"/>
      <c r="UXH746" s="214"/>
      <c r="UXI746" s="214"/>
      <c r="UXJ746" s="214"/>
      <c r="UXK746" s="214"/>
      <c r="UXL746" s="214"/>
      <c r="UXM746" s="214"/>
      <c r="UXN746" s="214"/>
      <c r="UXO746" s="214"/>
      <c r="UXP746" s="214"/>
      <c r="UXQ746" s="214"/>
      <c r="UXR746" s="214"/>
      <c r="UXS746" s="214"/>
      <c r="UXT746" s="214"/>
      <c r="UXU746" s="214"/>
      <c r="UXV746" s="214"/>
      <c r="UXW746" s="214"/>
      <c r="UXX746" s="214"/>
      <c r="UXY746" s="214"/>
      <c r="UXZ746" s="214"/>
      <c r="UYA746" s="214"/>
      <c r="UYB746" s="214"/>
      <c r="UYC746" s="214"/>
      <c r="UYD746" s="214"/>
      <c r="UYE746" s="214"/>
      <c r="UYF746" s="214"/>
      <c r="UYG746" s="214"/>
      <c r="UYH746" s="214"/>
      <c r="UYI746" s="214"/>
      <c r="UYJ746" s="214"/>
      <c r="UYK746" s="214"/>
      <c r="UYL746" s="214"/>
      <c r="UYM746" s="214"/>
      <c r="UYN746" s="214"/>
      <c r="UYO746" s="214"/>
      <c r="UYP746" s="214"/>
      <c r="UYQ746" s="214"/>
      <c r="UYR746" s="214"/>
      <c r="UYS746" s="214"/>
      <c r="UYT746" s="214"/>
      <c r="UYU746" s="214"/>
      <c r="UYV746" s="214"/>
      <c r="UYW746" s="214"/>
      <c r="UYX746" s="214"/>
      <c r="UYY746" s="214"/>
      <c r="UYZ746" s="214"/>
      <c r="UZA746" s="214"/>
      <c r="UZB746" s="214"/>
      <c r="UZC746" s="214"/>
      <c r="UZD746" s="214"/>
      <c r="UZE746" s="214"/>
      <c r="UZF746" s="214"/>
      <c r="UZG746" s="214"/>
      <c r="UZH746" s="214"/>
      <c r="UZI746" s="214"/>
      <c r="UZJ746" s="214"/>
      <c r="UZK746" s="214"/>
      <c r="UZL746" s="214"/>
      <c r="UZM746" s="214"/>
      <c r="UZN746" s="214"/>
      <c r="UZO746" s="214"/>
      <c r="UZP746" s="214"/>
      <c r="UZQ746" s="214"/>
      <c r="UZR746" s="214"/>
      <c r="UZS746" s="214"/>
      <c r="UZT746" s="214"/>
      <c r="UZU746" s="214"/>
      <c r="UZV746" s="214"/>
      <c r="UZW746" s="214"/>
      <c r="UZX746" s="214"/>
      <c r="UZY746" s="214"/>
      <c r="UZZ746" s="214"/>
      <c r="VAA746" s="214"/>
      <c r="VAB746" s="214"/>
      <c r="VAC746" s="214"/>
      <c r="VAD746" s="214"/>
      <c r="VAE746" s="214"/>
      <c r="VAF746" s="214"/>
      <c r="VAG746" s="214"/>
      <c r="VAH746" s="214"/>
      <c r="VAI746" s="214"/>
      <c r="VAJ746" s="214"/>
      <c r="VAK746" s="214"/>
      <c r="VAL746" s="214"/>
      <c r="VAM746" s="214"/>
      <c r="VAN746" s="214"/>
      <c r="VAO746" s="214"/>
      <c r="VAP746" s="214"/>
      <c r="VAQ746" s="214"/>
      <c r="VAR746" s="214"/>
      <c r="VAS746" s="214"/>
      <c r="VAT746" s="214"/>
      <c r="VAU746" s="214"/>
      <c r="VAV746" s="214"/>
      <c r="VAW746" s="214"/>
      <c r="VAX746" s="214"/>
      <c r="VAY746" s="214"/>
      <c r="VAZ746" s="214"/>
      <c r="VBA746" s="214"/>
      <c r="VBB746" s="214"/>
      <c r="VBC746" s="214"/>
      <c r="VBD746" s="214"/>
      <c r="VBE746" s="214"/>
      <c r="VBF746" s="214"/>
      <c r="VBG746" s="214"/>
      <c r="VBH746" s="214"/>
      <c r="VBI746" s="214"/>
      <c r="VBJ746" s="214"/>
      <c r="VBK746" s="214"/>
      <c r="VBL746" s="214"/>
      <c r="VBM746" s="214"/>
      <c r="VBN746" s="214"/>
      <c r="VBO746" s="214"/>
      <c r="VBP746" s="214"/>
      <c r="VBQ746" s="214"/>
      <c r="VBR746" s="214"/>
      <c r="VBS746" s="214"/>
      <c r="VBT746" s="214"/>
      <c r="VBU746" s="214"/>
      <c r="VBV746" s="214"/>
      <c r="VBW746" s="214"/>
      <c r="VBX746" s="214"/>
      <c r="VBY746" s="214"/>
      <c r="VBZ746" s="214"/>
      <c r="VCA746" s="214"/>
      <c r="VCB746" s="214"/>
      <c r="VCC746" s="214"/>
      <c r="VCD746" s="214"/>
      <c r="VCE746" s="214"/>
      <c r="VCF746" s="214"/>
      <c r="VCG746" s="214"/>
      <c r="VCH746" s="214"/>
      <c r="VCI746" s="214"/>
      <c r="VCJ746" s="214"/>
      <c r="VCK746" s="214"/>
      <c r="VCL746" s="214"/>
      <c r="VCM746" s="214"/>
      <c r="VCN746" s="214"/>
      <c r="VCO746" s="214"/>
      <c r="VCP746" s="214"/>
      <c r="VCQ746" s="214"/>
      <c r="VCR746" s="214"/>
      <c r="VCS746" s="214"/>
      <c r="VCT746" s="214"/>
      <c r="VCU746" s="214"/>
      <c r="VCV746" s="214"/>
      <c r="VCW746" s="214"/>
      <c r="VCX746" s="214"/>
      <c r="VCY746" s="214"/>
      <c r="VCZ746" s="214"/>
      <c r="VDA746" s="214"/>
      <c r="VDB746" s="214"/>
      <c r="VDC746" s="214"/>
      <c r="VDD746" s="214"/>
      <c r="VDE746" s="214"/>
      <c r="VDF746" s="214"/>
      <c r="VDG746" s="214"/>
      <c r="VDH746" s="214"/>
      <c r="VDI746" s="214"/>
      <c r="VDJ746" s="214"/>
      <c r="VDK746" s="214"/>
      <c r="VDL746" s="214"/>
      <c r="VDM746" s="214"/>
      <c r="VDN746" s="214"/>
      <c r="VDO746" s="214"/>
      <c r="VDP746" s="214"/>
      <c r="VDQ746" s="214"/>
      <c r="VDR746" s="214"/>
      <c r="VDS746" s="214"/>
      <c r="VDT746" s="214"/>
      <c r="VDU746" s="214"/>
      <c r="VDV746" s="214"/>
      <c r="VDW746" s="214"/>
      <c r="VDX746" s="214"/>
      <c r="VDY746" s="214"/>
      <c r="VDZ746" s="214"/>
      <c r="VEA746" s="214"/>
      <c r="VEB746" s="214"/>
      <c r="VEC746" s="214"/>
      <c r="VED746" s="214"/>
      <c r="VEE746" s="214"/>
      <c r="VEF746" s="214"/>
      <c r="VEG746" s="214"/>
      <c r="VEH746" s="214"/>
      <c r="VEI746" s="214"/>
      <c r="VEJ746" s="214"/>
      <c r="VEK746" s="214"/>
      <c r="VEL746" s="214"/>
      <c r="VEM746" s="214"/>
      <c r="VEN746" s="214"/>
      <c r="VEO746" s="214"/>
      <c r="VEP746" s="214"/>
      <c r="VEQ746" s="214"/>
      <c r="VER746" s="214"/>
      <c r="VES746" s="214"/>
      <c r="VET746" s="214"/>
      <c r="VEU746" s="214"/>
      <c r="VEV746" s="214"/>
      <c r="VEW746" s="214"/>
      <c r="VEX746" s="214"/>
      <c r="VEY746" s="214"/>
      <c r="VEZ746" s="214"/>
      <c r="VFA746" s="214"/>
      <c r="VFB746" s="214"/>
      <c r="VFC746" s="214"/>
      <c r="VFD746" s="214"/>
      <c r="VFE746" s="214"/>
      <c r="VFF746" s="214"/>
      <c r="VFG746" s="214"/>
      <c r="VFH746" s="214"/>
      <c r="VFI746" s="214"/>
      <c r="VFJ746" s="214"/>
      <c r="VFK746" s="214"/>
      <c r="VFL746" s="214"/>
      <c r="VFM746" s="214"/>
      <c r="VFN746" s="214"/>
      <c r="VFO746" s="214"/>
      <c r="VFP746" s="214"/>
      <c r="VFQ746" s="214"/>
      <c r="VFR746" s="214"/>
      <c r="VFS746" s="214"/>
      <c r="VFT746" s="214"/>
      <c r="VFU746" s="214"/>
      <c r="VFV746" s="214"/>
      <c r="VFW746" s="214"/>
      <c r="VFX746" s="214"/>
      <c r="VFY746" s="214"/>
      <c r="VFZ746" s="214"/>
      <c r="VGA746" s="214"/>
      <c r="VGB746" s="214"/>
      <c r="VGC746" s="214"/>
      <c r="VGD746" s="214"/>
      <c r="VGE746" s="214"/>
      <c r="VGF746" s="214"/>
      <c r="VGG746" s="214"/>
      <c r="VGH746" s="214"/>
      <c r="VGI746" s="214"/>
      <c r="VGJ746" s="214"/>
      <c r="VGK746" s="214"/>
      <c r="VGL746" s="214"/>
      <c r="VGM746" s="214"/>
      <c r="VGN746" s="214"/>
      <c r="VGO746" s="214"/>
      <c r="VGP746" s="214"/>
      <c r="VGQ746" s="214"/>
      <c r="VGR746" s="214"/>
      <c r="VGS746" s="214"/>
      <c r="VGT746" s="214"/>
      <c r="VGU746" s="214"/>
      <c r="VGV746" s="214"/>
      <c r="VGW746" s="214"/>
      <c r="VGX746" s="214"/>
      <c r="VGY746" s="214"/>
      <c r="VGZ746" s="214"/>
      <c r="VHA746" s="214"/>
      <c r="VHB746" s="214"/>
      <c r="VHC746" s="214"/>
      <c r="VHD746" s="214"/>
      <c r="VHE746" s="214"/>
      <c r="VHF746" s="214"/>
      <c r="VHG746" s="214"/>
      <c r="VHH746" s="214"/>
      <c r="VHI746" s="214"/>
      <c r="VHJ746" s="214"/>
      <c r="VHK746" s="214"/>
      <c r="VHL746" s="214"/>
      <c r="VHM746" s="214"/>
      <c r="VHN746" s="214"/>
      <c r="VHO746" s="214"/>
      <c r="VHP746" s="214"/>
      <c r="VHQ746" s="214"/>
      <c r="VHR746" s="214"/>
      <c r="VHS746" s="214"/>
      <c r="VHT746" s="214"/>
      <c r="VHU746" s="214"/>
      <c r="VHV746" s="214"/>
      <c r="VHW746" s="214"/>
      <c r="VHX746" s="214"/>
      <c r="VHY746" s="214"/>
      <c r="VHZ746" s="214"/>
      <c r="VIA746" s="214"/>
      <c r="VIB746" s="214"/>
      <c r="VIC746" s="214"/>
      <c r="VID746" s="214"/>
      <c r="VIE746" s="214"/>
      <c r="VIF746" s="214"/>
      <c r="VIG746" s="214"/>
      <c r="VIH746" s="214"/>
      <c r="VII746" s="214"/>
      <c r="VIJ746" s="214"/>
      <c r="VIK746" s="214"/>
      <c r="VIL746" s="214"/>
      <c r="VIM746" s="214"/>
      <c r="VIN746" s="214"/>
      <c r="VIO746" s="214"/>
      <c r="VIP746" s="214"/>
      <c r="VIQ746" s="214"/>
      <c r="VIR746" s="214"/>
      <c r="VIS746" s="214"/>
      <c r="VIT746" s="214"/>
      <c r="VIU746" s="214"/>
      <c r="VIV746" s="214"/>
      <c r="VIW746" s="214"/>
      <c r="VIX746" s="214"/>
      <c r="VIY746" s="214"/>
      <c r="VIZ746" s="214"/>
      <c r="VJA746" s="214"/>
      <c r="VJB746" s="214"/>
      <c r="VJC746" s="214"/>
      <c r="VJD746" s="214"/>
      <c r="VJE746" s="214"/>
      <c r="VJF746" s="214"/>
      <c r="VJG746" s="214"/>
      <c r="VJH746" s="214"/>
      <c r="VJI746" s="214"/>
      <c r="VJJ746" s="214"/>
      <c r="VJK746" s="214"/>
      <c r="VJL746" s="214"/>
      <c r="VJM746" s="214"/>
      <c r="VJN746" s="214"/>
      <c r="VJO746" s="214"/>
      <c r="VJP746" s="214"/>
      <c r="VJQ746" s="214"/>
      <c r="VJR746" s="214"/>
      <c r="VJS746" s="214"/>
      <c r="VJT746" s="214"/>
      <c r="VJU746" s="214"/>
      <c r="VJV746" s="214"/>
      <c r="VJW746" s="214"/>
      <c r="VJX746" s="214"/>
      <c r="VJY746" s="214"/>
      <c r="VJZ746" s="214"/>
      <c r="VKA746" s="214"/>
      <c r="VKB746" s="214"/>
      <c r="VKC746" s="214"/>
      <c r="VKD746" s="214"/>
      <c r="VKE746" s="214"/>
      <c r="VKF746" s="214"/>
      <c r="VKG746" s="214"/>
      <c r="VKH746" s="214"/>
      <c r="VKI746" s="214"/>
      <c r="VKJ746" s="214"/>
      <c r="VKK746" s="214"/>
      <c r="VKL746" s="214"/>
      <c r="VKM746" s="214"/>
      <c r="VKN746" s="214"/>
      <c r="VKO746" s="214"/>
      <c r="VKP746" s="214"/>
      <c r="VKQ746" s="214"/>
      <c r="VKR746" s="214"/>
      <c r="VKS746" s="214"/>
      <c r="VKT746" s="214"/>
      <c r="VKU746" s="214"/>
      <c r="VKV746" s="214"/>
      <c r="VKW746" s="214"/>
      <c r="VKX746" s="214"/>
      <c r="VKY746" s="214"/>
      <c r="VKZ746" s="214"/>
      <c r="VLA746" s="214"/>
      <c r="VLB746" s="214"/>
      <c r="VLC746" s="214"/>
      <c r="VLD746" s="214"/>
      <c r="VLE746" s="214"/>
      <c r="VLF746" s="214"/>
      <c r="VLG746" s="214"/>
      <c r="VLH746" s="214"/>
      <c r="VLI746" s="214"/>
      <c r="VLJ746" s="214"/>
      <c r="VLK746" s="214"/>
      <c r="VLL746" s="214"/>
      <c r="VLM746" s="214"/>
      <c r="VLN746" s="214"/>
      <c r="VLO746" s="214"/>
      <c r="VLP746" s="214"/>
      <c r="VLQ746" s="214"/>
      <c r="VLR746" s="214"/>
      <c r="VLS746" s="214"/>
      <c r="VLT746" s="214"/>
      <c r="VLU746" s="214"/>
      <c r="VLV746" s="214"/>
      <c r="VLW746" s="214"/>
      <c r="VLX746" s="214"/>
      <c r="VLY746" s="214"/>
      <c r="VLZ746" s="214"/>
      <c r="VMA746" s="214"/>
      <c r="VMB746" s="214"/>
      <c r="VMC746" s="214"/>
      <c r="VMD746" s="214"/>
      <c r="VME746" s="214"/>
      <c r="VMF746" s="214"/>
      <c r="VMG746" s="214"/>
      <c r="VMH746" s="214"/>
      <c r="VMI746" s="214"/>
      <c r="VMJ746" s="214"/>
      <c r="VMK746" s="214"/>
      <c r="VML746" s="214"/>
      <c r="VMM746" s="214"/>
      <c r="VMN746" s="214"/>
      <c r="VMO746" s="214"/>
      <c r="VMP746" s="214"/>
      <c r="VMQ746" s="214"/>
      <c r="VMR746" s="214"/>
      <c r="VMS746" s="214"/>
      <c r="VMT746" s="214"/>
      <c r="VMU746" s="214"/>
      <c r="VMV746" s="214"/>
      <c r="VMW746" s="214"/>
      <c r="VMX746" s="214"/>
      <c r="VMY746" s="214"/>
      <c r="VMZ746" s="214"/>
      <c r="VNA746" s="214"/>
      <c r="VNB746" s="214"/>
      <c r="VNC746" s="214"/>
      <c r="VND746" s="214"/>
      <c r="VNE746" s="214"/>
      <c r="VNF746" s="214"/>
      <c r="VNG746" s="214"/>
      <c r="VNH746" s="214"/>
      <c r="VNI746" s="214"/>
      <c r="VNJ746" s="214"/>
      <c r="VNK746" s="214"/>
      <c r="VNL746" s="214"/>
      <c r="VNM746" s="214"/>
      <c r="VNN746" s="214"/>
      <c r="VNO746" s="214"/>
      <c r="VNP746" s="214"/>
      <c r="VNQ746" s="214"/>
      <c r="VNR746" s="214"/>
      <c r="VNS746" s="214"/>
      <c r="VNT746" s="214"/>
      <c r="VNU746" s="214"/>
      <c r="VNV746" s="214"/>
      <c r="VNW746" s="214"/>
      <c r="VNX746" s="214"/>
      <c r="VNY746" s="214"/>
      <c r="VNZ746" s="214"/>
      <c r="VOA746" s="214"/>
      <c r="VOB746" s="214"/>
      <c r="VOC746" s="214"/>
      <c r="VOD746" s="214"/>
      <c r="VOE746" s="214"/>
      <c r="VOF746" s="214"/>
      <c r="VOG746" s="214"/>
      <c r="VOH746" s="214"/>
      <c r="VOI746" s="214"/>
      <c r="VOJ746" s="214"/>
      <c r="VOK746" s="214"/>
      <c r="VOL746" s="214"/>
      <c r="VOM746" s="214"/>
      <c r="VON746" s="214"/>
      <c r="VOO746" s="214"/>
      <c r="VOP746" s="214"/>
      <c r="VOQ746" s="214"/>
      <c r="VOR746" s="214"/>
      <c r="VOS746" s="214"/>
      <c r="VOT746" s="214"/>
      <c r="VOU746" s="214"/>
      <c r="VOV746" s="214"/>
      <c r="VOW746" s="214"/>
      <c r="VOX746" s="214"/>
      <c r="VOY746" s="214"/>
      <c r="VOZ746" s="214"/>
      <c r="VPA746" s="214"/>
      <c r="VPB746" s="214"/>
      <c r="VPC746" s="214"/>
      <c r="VPD746" s="214"/>
      <c r="VPE746" s="214"/>
      <c r="VPF746" s="214"/>
      <c r="VPG746" s="214"/>
      <c r="VPH746" s="214"/>
      <c r="VPI746" s="214"/>
      <c r="VPJ746" s="214"/>
      <c r="VPK746" s="214"/>
      <c r="VPL746" s="214"/>
      <c r="VPM746" s="214"/>
      <c r="VPN746" s="214"/>
      <c r="VPO746" s="214"/>
      <c r="VPP746" s="214"/>
      <c r="VPQ746" s="214"/>
      <c r="VPR746" s="214"/>
      <c r="VPS746" s="214"/>
      <c r="VPT746" s="214"/>
      <c r="VPU746" s="214"/>
      <c r="VPV746" s="214"/>
      <c r="VPW746" s="214"/>
      <c r="VPX746" s="214"/>
      <c r="VPY746" s="214"/>
      <c r="VPZ746" s="214"/>
      <c r="VQA746" s="214"/>
      <c r="VQB746" s="214"/>
      <c r="VQC746" s="214"/>
      <c r="VQD746" s="214"/>
      <c r="VQE746" s="214"/>
      <c r="VQF746" s="214"/>
      <c r="VQG746" s="214"/>
      <c r="VQH746" s="214"/>
      <c r="VQI746" s="214"/>
      <c r="VQJ746" s="214"/>
      <c r="VQK746" s="214"/>
      <c r="VQL746" s="214"/>
      <c r="VQM746" s="214"/>
      <c r="VQN746" s="214"/>
      <c r="VQO746" s="214"/>
      <c r="VQP746" s="214"/>
      <c r="VQQ746" s="214"/>
      <c r="VQR746" s="214"/>
      <c r="VQS746" s="214"/>
      <c r="VQT746" s="214"/>
      <c r="VQU746" s="214"/>
      <c r="VQV746" s="214"/>
      <c r="VQW746" s="214"/>
      <c r="VQX746" s="214"/>
      <c r="VQY746" s="214"/>
      <c r="VQZ746" s="214"/>
      <c r="VRA746" s="214"/>
      <c r="VRB746" s="214"/>
      <c r="VRC746" s="214"/>
      <c r="VRD746" s="214"/>
      <c r="VRE746" s="214"/>
      <c r="VRF746" s="214"/>
      <c r="VRG746" s="214"/>
      <c r="VRH746" s="214"/>
      <c r="VRI746" s="214"/>
      <c r="VRJ746" s="214"/>
      <c r="VRK746" s="214"/>
      <c r="VRL746" s="214"/>
      <c r="VRM746" s="214"/>
      <c r="VRN746" s="214"/>
      <c r="VRO746" s="214"/>
      <c r="VRP746" s="214"/>
      <c r="VRQ746" s="214"/>
      <c r="VRR746" s="214"/>
      <c r="VRS746" s="214"/>
      <c r="VRT746" s="214"/>
      <c r="VRU746" s="214"/>
      <c r="VRV746" s="214"/>
      <c r="VRW746" s="214"/>
      <c r="VRX746" s="214"/>
      <c r="VRY746" s="214"/>
      <c r="VRZ746" s="214"/>
      <c r="VSA746" s="214"/>
      <c r="VSB746" s="214"/>
      <c r="VSC746" s="214"/>
      <c r="VSD746" s="214"/>
      <c r="VSE746" s="214"/>
      <c r="VSF746" s="214"/>
      <c r="VSG746" s="214"/>
      <c r="VSH746" s="214"/>
      <c r="VSI746" s="214"/>
      <c r="VSJ746" s="214"/>
      <c r="VSK746" s="214"/>
      <c r="VSL746" s="214"/>
      <c r="VSM746" s="214"/>
      <c r="VSN746" s="214"/>
      <c r="VSO746" s="214"/>
      <c r="VSP746" s="214"/>
      <c r="VSQ746" s="214"/>
      <c r="VSR746" s="214"/>
      <c r="VSS746" s="214"/>
      <c r="VST746" s="214"/>
      <c r="VSU746" s="214"/>
      <c r="VSV746" s="214"/>
      <c r="VSW746" s="214"/>
      <c r="VSX746" s="214"/>
      <c r="VSY746" s="214"/>
      <c r="VSZ746" s="214"/>
      <c r="VTA746" s="214"/>
      <c r="VTB746" s="214"/>
      <c r="VTC746" s="214"/>
      <c r="VTD746" s="214"/>
      <c r="VTE746" s="214"/>
      <c r="VTF746" s="214"/>
      <c r="VTG746" s="214"/>
      <c r="VTH746" s="214"/>
      <c r="VTI746" s="214"/>
      <c r="VTJ746" s="214"/>
      <c r="VTK746" s="214"/>
      <c r="VTL746" s="214"/>
      <c r="VTM746" s="214"/>
      <c r="VTN746" s="214"/>
      <c r="VTO746" s="214"/>
      <c r="VTP746" s="214"/>
      <c r="VTQ746" s="214"/>
      <c r="VTR746" s="214"/>
      <c r="VTS746" s="214"/>
      <c r="VTT746" s="214"/>
      <c r="VTU746" s="214"/>
      <c r="VTV746" s="214"/>
      <c r="VTW746" s="214"/>
      <c r="VTX746" s="214"/>
      <c r="VTY746" s="214"/>
      <c r="VTZ746" s="214"/>
      <c r="VUA746" s="214"/>
      <c r="VUB746" s="214"/>
      <c r="VUC746" s="214"/>
      <c r="VUD746" s="214"/>
      <c r="VUE746" s="214"/>
      <c r="VUF746" s="214"/>
      <c r="VUG746" s="214"/>
      <c r="VUH746" s="214"/>
      <c r="VUI746" s="214"/>
      <c r="VUJ746" s="214"/>
      <c r="VUK746" s="214"/>
      <c r="VUL746" s="214"/>
      <c r="VUM746" s="214"/>
      <c r="VUN746" s="214"/>
      <c r="VUO746" s="214"/>
      <c r="VUP746" s="214"/>
      <c r="VUQ746" s="214"/>
      <c r="VUR746" s="214"/>
      <c r="VUS746" s="214"/>
      <c r="VUT746" s="214"/>
      <c r="VUU746" s="214"/>
      <c r="VUV746" s="214"/>
      <c r="VUW746" s="214"/>
      <c r="VUX746" s="214"/>
      <c r="VUY746" s="214"/>
      <c r="VUZ746" s="214"/>
      <c r="VVA746" s="214"/>
      <c r="VVB746" s="214"/>
      <c r="VVC746" s="214"/>
      <c r="VVD746" s="214"/>
      <c r="VVE746" s="214"/>
      <c r="VVF746" s="214"/>
      <c r="VVG746" s="214"/>
      <c r="VVH746" s="214"/>
      <c r="VVI746" s="214"/>
      <c r="VVJ746" s="214"/>
      <c r="VVK746" s="214"/>
      <c r="VVL746" s="214"/>
      <c r="VVM746" s="214"/>
      <c r="VVN746" s="214"/>
      <c r="VVO746" s="214"/>
      <c r="VVP746" s="214"/>
      <c r="VVQ746" s="214"/>
      <c r="VVR746" s="214"/>
      <c r="VVS746" s="214"/>
      <c r="VVT746" s="214"/>
      <c r="VVU746" s="214"/>
      <c r="VVV746" s="214"/>
      <c r="VVW746" s="214"/>
      <c r="VVX746" s="214"/>
      <c r="VVY746" s="214"/>
      <c r="VVZ746" s="214"/>
      <c r="VWA746" s="214"/>
      <c r="VWB746" s="214"/>
      <c r="VWC746" s="214"/>
      <c r="VWD746" s="214"/>
      <c r="VWE746" s="214"/>
      <c r="VWF746" s="214"/>
      <c r="VWG746" s="214"/>
      <c r="VWH746" s="214"/>
      <c r="VWI746" s="214"/>
      <c r="VWJ746" s="214"/>
      <c r="VWK746" s="214"/>
      <c r="VWL746" s="214"/>
      <c r="VWM746" s="214"/>
      <c r="VWN746" s="214"/>
      <c r="VWO746" s="214"/>
      <c r="VWP746" s="214"/>
      <c r="VWQ746" s="214"/>
      <c r="VWR746" s="214"/>
      <c r="VWS746" s="214"/>
      <c r="VWT746" s="214"/>
      <c r="VWU746" s="214"/>
      <c r="VWV746" s="214"/>
      <c r="VWW746" s="214"/>
      <c r="VWX746" s="214"/>
      <c r="VWY746" s="214"/>
      <c r="VWZ746" s="214"/>
      <c r="VXA746" s="214"/>
      <c r="VXB746" s="214"/>
      <c r="VXC746" s="214"/>
      <c r="VXD746" s="214"/>
      <c r="VXE746" s="214"/>
      <c r="VXF746" s="214"/>
      <c r="VXG746" s="214"/>
      <c r="VXH746" s="214"/>
      <c r="VXI746" s="214"/>
      <c r="VXJ746" s="214"/>
      <c r="VXK746" s="214"/>
      <c r="VXL746" s="214"/>
      <c r="VXM746" s="214"/>
      <c r="VXN746" s="214"/>
      <c r="VXO746" s="214"/>
      <c r="VXP746" s="214"/>
      <c r="VXQ746" s="214"/>
      <c r="VXR746" s="214"/>
      <c r="VXS746" s="214"/>
      <c r="VXT746" s="214"/>
      <c r="VXU746" s="214"/>
      <c r="VXV746" s="214"/>
      <c r="VXW746" s="214"/>
      <c r="VXX746" s="214"/>
      <c r="VXY746" s="214"/>
      <c r="VXZ746" s="214"/>
      <c r="VYA746" s="214"/>
      <c r="VYB746" s="214"/>
      <c r="VYC746" s="214"/>
      <c r="VYD746" s="214"/>
      <c r="VYE746" s="214"/>
      <c r="VYF746" s="214"/>
      <c r="VYG746" s="214"/>
      <c r="VYH746" s="214"/>
      <c r="VYI746" s="214"/>
      <c r="VYJ746" s="214"/>
      <c r="VYK746" s="214"/>
      <c r="VYL746" s="214"/>
      <c r="VYM746" s="214"/>
      <c r="VYN746" s="214"/>
      <c r="VYO746" s="214"/>
      <c r="VYP746" s="214"/>
      <c r="VYQ746" s="214"/>
      <c r="VYR746" s="214"/>
      <c r="VYS746" s="214"/>
      <c r="VYT746" s="214"/>
      <c r="VYU746" s="214"/>
      <c r="VYV746" s="214"/>
      <c r="VYW746" s="214"/>
      <c r="VYX746" s="214"/>
      <c r="VYY746" s="214"/>
      <c r="VYZ746" s="214"/>
      <c r="VZA746" s="214"/>
      <c r="VZB746" s="214"/>
      <c r="VZC746" s="214"/>
      <c r="VZD746" s="214"/>
      <c r="VZE746" s="214"/>
      <c r="VZF746" s="214"/>
      <c r="VZG746" s="214"/>
      <c r="VZH746" s="214"/>
      <c r="VZI746" s="214"/>
      <c r="VZJ746" s="214"/>
      <c r="VZK746" s="214"/>
      <c r="VZL746" s="214"/>
      <c r="VZM746" s="214"/>
      <c r="VZN746" s="214"/>
      <c r="VZO746" s="214"/>
      <c r="VZP746" s="214"/>
      <c r="VZQ746" s="214"/>
      <c r="VZR746" s="214"/>
      <c r="VZS746" s="214"/>
      <c r="VZT746" s="214"/>
      <c r="VZU746" s="214"/>
      <c r="VZV746" s="214"/>
      <c r="VZW746" s="214"/>
      <c r="VZX746" s="214"/>
      <c r="VZY746" s="214"/>
      <c r="VZZ746" s="214"/>
      <c r="WAA746" s="214"/>
      <c r="WAB746" s="214"/>
      <c r="WAC746" s="214"/>
      <c r="WAD746" s="214"/>
      <c r="WAE746" s="214"/>
      <c r="WAF746" s="214"/>
      <c r="WAG746" s="214"/>
      <c r="WAH746" s="214"/>
      <c r="WAI746" s="214"/>
      <c r="WAJ746" s="214"/>
      <c r="WAK746" s="214"/>
      <c r="WAL746" s="214"/>
      <c r="WAM746" s="214"/>
      <c r="WAN746" s="214"/>
      <c r="WAO746" s="214"/>
      <c r="WAP746" s="214"/>
      <c r="WAQ746" s="214"/>
      <c r="WAR746" s="214"/>
      <c r="WAS746" s="214"/>
      <c r="WAT746" s="214"/>
      <c r="WAU746" s="214"/>
      <c r="WAV746" s="214"/>
      <c r="WAW746" s="214"/>
      <c r="WAX746" s="214"/>
      <c r="WAY746" s="214"/>
      <c r="WAZ746" s="214"/>
      <c r="WBA746" s="214"/>
      <c r="WBB746" s="214"/>
      <c r="WBC746" s="214"/>
      <c r="WBD746" s="214"/>
      <c r="WBE746" s="214"/>
      <c r="WBF746" s="214"/>
      <c r="WBG746" s="214"/>
      <c r="WBH746" s="214"/>
      <c r="WBI746" s="214"/>
      <c r="WBJ746" s="214"/>
      <c r="WBK746" s="214"/>
      <c r="WBL746" s="214"/>
      <c r="WBM746" s="214"/>
      <c r="WBN746" s="214"/>
      <c r="WBO746" s="214"/>
      <c r="WBP746" s="214"/>
      <c r="WBQ746" s="214"/>
      <c r="WBR746" s="214"/>
      <c r="WBS746" s="214"/>
      <c r="WBT746" s="214"/>
      <c r="WBU746" s="214"/>
      <c r="WBV746" s="214"/>
      <c r="WBW746" s="214"/>
      <c r="WBX746" s="214"/>
      <c r="WBY746" s="214"/>
      <c r="WBZ746" s="214"/>
      <c r="WCA746" s="214"/>
      <c r="WCB746" s="214"/>
      <c r="WCC746" s="214"/>
      <c r="WCD746" s="214"/>
      <c r="WCE746" s="214"/>
      <c r="WCF746" s="214"/>
      <c r="WCG746" s="214"/>
      <c r="WCH746" s="214"/>
      <c r="WCI746" s="214"/>
      <c r="WCJ746" s="214"/>
      <c r="WCK746" s="214"/>
      <c r="WCL746" s="214"/>
      <c r="WCM746" s="214"/>
      <c r="WCN746" s="214"/>
      <c r="WCO746" s="214"/>
      <c r="WCP746" s="214"/>
      <c r="WCQ746" s="214"/>
      <c r="WCR746" s="214"/>
      <c r="WCS746" s="214"/>
      <c r="WCT746" s="214"/>
      <c r="WCU746" s="214"/>
      <c r="WCV746" s="214"/>
      <c r="WCW746" s="214"/>
      <c r="WCX746" s="214"/>
      <c r="WCY746" s="214"/>
      <c r="WCZ746" s="214"/>
      <c r="WDA746" s="214"/>
      <c r="WDB746" s="214"/>
      <c r="WDC746" s="214"/>
      <c r="WDD746" s="214"/>
      <c r="WDE746" s="214"/>
      <c r="WDF746" s="214"/>
      <c r="WDG746" s="214"/>
      <c r="WDH746" s="214"/>
      <c r="WDI746" s="214"/>
      <c r="WDJ746" s="214"/>
      <c r="WDK746" s="214"/>
      <c r="WDL746" s="214"/>
      <c r="WDM746" s="214"/>
      <c r="WDN746" s="214"/>
      <c r="WDO746" s="214"/>
      <c r="WDP746" s="214"/>
      <c r="WDQ746" s="214"/>
      <c r="WDR746" s="214"/>
      <c r="WDS746" s="214"/>
      <c r="WDT746" s="214"/>
      <c r="WDU746" s="214"/>
      <c r="WDV746" s="214"/>
      <c r="WDW746" s="214"/>
      <c r="WDX746" s="214"/>
      <c r="WDY746" s="214"/>
      <c r="WDZ746" s="214"/>
      <c r="WEA746" s="214"/>
      <c r="WEB746" s="214"/>
      <c r="WEC746" s="214"/>
      <c r="WED746" s="214"/>
      <c r="WEE746" s="214"/>
      <c r="WEF746" s="214"/>
      <c r="WEG746" s="214"/>
      <c r="WEH746" s="214"/>
      <c r="WEI746" s="214"/>
      <c r="WEJ746" s="214"/>
      <c r="WEK746" s="214"/>
      <c r="WEL746" s="214"/>
      <c r="WEM746" s="214"/>
      <c r="WEN746" s="214"/>
      <c r="WEO746" s="214"/>
      <c r="WEP746" s="214"/>
      <c r="WEQ746" s="214"/>
      <c r="WER746" s="214"/>
      <c r="WES746" s="214"/>
      <c r="WET746" s="214"/>
      <c r="WEU746" s="214"/>
      <c r="WEV746" s="214"/>
      <c r="WEW746" s="214"/>
      <c r="WEX746" s="214"/>
      <c r="WEY746" s="214"/>
      <c r="WEZ746" s="214"/>
      <c r="WFA746" s="214"/>
      <c r="WFB746" s="214"/>
      <c r="WFC746" s="214"/>
      <c r="WFD746" s="214"/>
      <c r="WFE746" s="214"/>
      <c r="WFF746" s="214"/>
      <c r="WFG746" s="214"/>
      <c r="WFH746" s="214"/>
      <c r="WFI746" s="214"/>
      <c r="WFJ746" s="214"/>
      <c r="WFK746" s="214"/>
      <c r="WFL746" s="214"/>
      <c r="WFM746" s="214"/>
      <c r="WFN746" s="214"/>
      <c r="WFO746" s="214"/>
      <c r="WFP746" s="214"/>
      <c r="WFQ746" s="214"/>
      <c r="WFR746" s="214"/>
      <c r="WFS746" s="214"/>
      <c r="WFT746" s="214"/>
      <c r="WFU746" s="214"/>
      <c r="WFV746" s="214"/>
      <c r="WFW746" s="214"/>
      <c r="WFX746" s="214"/>
      <c r="WFY746" s="214"/>
      <c r="WFZ746" s="214"/>
      <c r="WGA746" s="214"/>
      <c r="WGB746" s="214"/>
      <c r="WGC746" s="214"/>
      <c r="WGD746" s="214"/>
      <c r="WGE746" s="214"/>
      <c r="WGF746" s="214"/>
      <c r="WGG746" s="214"/>
      <c r="WGH746" s="214"/>
      <c r="WGI746" s="214"/>
      <c r="WGJ746" s="214"/>
      <c r="WGK746" s="214"/>
      <c r="WGL746" s="214"/>
      <c r="WGM746" s="214"/>
      <c r="WGN746" s="214"/>
      <c r="WGO746" s="214"/>
      <c r="WGP746" s="214"/>
      <c r="WGQ746" s="214"/>
      <c r="WGR746" s="214"/>
      <c r="WGS746" s="214"/>
      <c r="WGT746" s="214"/>
      <c r="WGU746" s="214"/>
      <c r="WGV746" s="214"/>
      <c r="WGW746" s="214"/>
      <c r="WGX746" s="214"/>
      <c r="WGY746" s="214"/>
      <c r="WGZ746" s="214"/>
      <c r="WHA746" s="214"/>
      <c r="WHB746" s="214"/>
      <c r="WHC746" s="214"/>
      <c r="WHD746" s="214"/>
      <c r="WHE746" s="214"/>
      <c r="WHF746" s="214"/>
      <c r="WHG746" s="214"/>
      <c r="WHH746" s="214"/>
      <c r="WHI746" s="214"/>
      <c r="WHJ746" s="214"/>
      <c r="WHK746" s="214"/>
      <c r="WHL746" s="214"/>
      <c r="WHM746" s="214"/>
      <c r="WHN746" s="214"/>
      <c r="WHO746" s="214"/>
      <c r="WHP746" s="214"/>
      <c r="WHQ746" s="214"/>
      <c r="WHR746" s="214"/>
      <c r="WHS746" s="214"/>
      <c r="WHT746" s="214"/>
      <c r="WHU746" s="214"/>
      <c r="WHV746" s="214"/>
      <c r="WHW746" s="214"/>
      <c r="WHX746" s="214"/>
      <c r="WHY746" s="214"/>
      <c r="WHZ746" s="214"/>
      <c r="WIA746" s="214"/>
      <c r="WIB746" s="214"/>
      <c r="WIC746" s="214"/>
      <c r="WID746" s="214"/>
      <c r="WIE746" s="214"/>
      <c r="WIF746" s="214"/>
      <c r="WIG746" s="214"/>
      <c r="WIH746" s="214"/>
      <c r="WII746" s="214"/>
      <c r="WIJ746" s="214"/>
      <c r="WIK746" s="214"/>
      <c r="WIL746" s="214"/>
      <c r="WIM746" s="214"/>
      <c r="WIN746" s="214"/>
      <c r="WIO746" s="214"/>
      <c r="WIP746" s="214"/>
      <c r="WIQ746" s="214"/>
      <c r="WIR746" s="214"/>
      <c r="WIS746" s="214"/>
      <c r="WIT746" s="214"/>
      <c r="WIU746" s="214"/>
      <c r="WIV746" s="214"/>
      <c r="WIW746" s="214"/>
      <c r="WIX746" s="214"/>
      <c r="WIY746" s="214"/>
      <c r="WIZ746" s="214"/>
      <c r="WJA746" s="214"/>
      <c r="WJB746" s="214"/>
      <c r="WJC746" s="214"/>
      <c r="WJD746" s="214"/>
      <c r="WJE746" s="214"/>
      <c r="WJF746" s="214"/>
      <c r="WJG746" s="214"/>
      <c r="WJH746" s="214"/>
      <c r="WJI746" s="214"/>
      <c r="WJJ746" s="214"/>
      <c r="WJK746" s="214"/>
      <c r="WJL746" s="214"/>
      <c r="WJM746" s="214"/>
      <c r="WJN746" s="214"/>
      <c r="WJO746" s="214"/>
      <c r="WJP746" s="214"/>
      <c r="WJQ746" s="214"/>
      <c r="WJR746" s="214"/>
      <c r="WJS746" s="214"/>
      <c r="WJT746" s="214"/>
      <c r="WJU746" s="214"/>
      <c r="WJV746" s="214"/>
      <c r="WJW746" s="214"/>
      <c r="WJX746" s="214"/>
      <c r="WJY746" s="214"/>
      <c r="WJZ746" s="214"/>
      <c r="WKA746" s="214"/>
      <c r="WKB746" s="214"/>
      <c r="WKC746" s="214"/>
      <c r="WKD746" s="214"/>
      <c r="WKE746" s="214"/>
      <c r="WKF746" s="214"/>
      <c r="WKG746" s="214"/>
      <c r="WKH746" s="214"/>
      <c r="WKI746" s="214"/>
      <c r="WKJ746" s="214"/>
      <c r="WKK746" s="214"/>
      <c r="WKL746" s="214"/>
      <c r="WKM746" s="214"/>
      <c r="WKN746" s="214"/>
      <c r="WKO746" s="214"/>
      <c r="WKP746" s="214"/>
      <c r="WKQ746" s="214"/>
      <c r="WKR746" s="214"/>
      <c r="WKS746" s="214"/>
      <c r="WKT746" s="214"/>
      <c r="WKU746" s="214"/>
      <c r="WKV746" s="214"/>
      <c r="WKW746" s="214"/>
      <c r="WKX746" s="214"/>
      <c r="WKY746" s="214"/>
      <c r="WKZ746" s="214"/>
      <c r="WLA746" s="214"/>
      <c r="WLB746" s="214"/>
      <c r="WLC746" s="214"/>
      <c r="WLD746" s="214"/>
      <c r="WLE746" s="214"/>
      <c r="WLF746" s="214"/>
      <c r="WLG746" s="214"/>
      <c r="WLH746" s="214"/>
      <c r="WLI746" s="214"/>
      <c r="WLJ746" s="214"/>
      <c r="WLK746" s="214"/>
      <c r="WLL746" s="214"/>
      <c r="WLM746" s="214"/>
      <c r="WLN746" s="214"/>
      <c r="WLO746" s="214"/>
      <c r="WLP746" s="214"/>
      <c r="WLQ746" s="214"/>
      <c r="WLR746" s="214"/>
      <c r="WLS746" s="214"/>
      <c r="WLT746" s="214"/>
      <c r="WLU746" s="214"/>
      <c r="WLV746" s="214"/>
      <c r="WLW746" s="214"/>
      <c r="WLX746" s="214"/>
      <c r="WLY746" s="214"/>
      <c r="WLZ746" s="214"/>
      <c r="WMA746" s="214"/>
      <c r="WMB746" s="214"/>
      <c r="WMC746" s="214"/>
      <c r="WMD746" s="214"/>
      <c r="WME746" s="214"/>
      <c r="WMF746" s="214"/>
      <c r="WMG746" s="214"/>
      <c r="WMH746" s="214"/>
      <c r="WMI746" s="214"/>
      <c r="WMJ746" s="214"/>
      <c r="WMK746" s="214"/>
      <c r="WML746" s="214"/>
      <c r="WMM746" s="214"/>
      <c r="WMN746" s="214"/>
      <c r="WMO746" s="214"/>
      <c r="WMP746" s="214"/>
      <c r="WMQ746" s="214"/>
      <c r="WMR746" s="214"/>
      <c r="WMS746" s="214"/>
      <c r="WMT746" s="214"/>
      <c r="WMU746" s="214"/>
      <c r="WMV746" s="214"/>
      <c r="WMW746" s="214"/>
      <c r="WMX746" s="214"/>
      <c r="WMY746" s="214"/>
      <c r="WMZ746" s="214"/>
      <c r="WNA746" s="214"/>
      <c r="WNB746" s="214"/>
      <c r="WNC746" s="214"/>
      <c r="WND746" s="214"/>
      <c r="WNE746" s="214"/>
      <c r="WNF746" s="214"/>
      <c r="WNG746" s="214"/>
      <c r="WNH746" s="214"/>
      <c r="WNI746" s="214"/>
      <c r="WNJ746" s="214"/>
      <c r="WNK746" s="214"/>
      <c r="WNL746" s="214"/>
      <c r="WNM746" s="214"/>
      <c r="WNN746" s="214"/>
      <c r="WNO746" s="214"/>
      <c r="WNP746" s="214"/>
      <c r="WNQ746" s="214"/>
      <c r="WNR746" s="214"/>
      <c r="WNS746" s="214"/>
      <c r="WNT746" s="214"/>
      <c r="WNU746" s="214"/>
      <c r="WNV746" s="214"/>
      <c r="WNW746" s="214"/>
      <c r="WNX746" s="214"/>
      <c r="WNY746" s="214"/>
      <c r="WNZ746" s="214"/>
      <c r="WOA746" s="214"/>
      <c r="WOB746" s="214"/>
      <c r="WOC746" s="214"/>
      <c r="WOD746" s="214"/>
      <c r="WOE746" s="214"/>
      <c r="WOF746" s="214"/>
      <c r="WOG746" s="214"/>
      <c r="WOH746" s="214"/>
      <c r="WOI746" s="214"/>
      <c r="WOJ746" s="214"/>
      <c r="WOK746" s="214"/>
      <c r="WOL746" s="214"/>
      <c r="WOM746" s="214"/>
      <c r="WON746" s="214"/>
      <c r="WOO746" s="214"/>
      <c r="WOP746" s="214"/>
      <c r="WOQ746" s="214"/>
      <c r="WOR746" s="214"/>
      <c r="WOS746" s="214"/>
      <c r="WOT746" s="214"/>
      <c r="WOU746" s="214"/>
      <c r="WOV746" s="214"/>
      <c r="WOW746" s="214"/>
      <c r="WOX746" s="214"/>
      <c r="WOY746" s="214"/>
      <c r="WOZ746" s="214"/>
      <c r="WPA746" s="214"/>
      <c r="WPB746" s="214"/>
      <c r="WPC746" s="214"/>
      <c r="WPD746" s="214"/>
      <c r="WPE746" s="214"/>
      <c r="WPF746" s="214"/>
      <c r="WPG746" s="214"/>
      <c r="WPH746" s="214"/>
      <c r="WPI746" s="214"/>
      <c r="WPJ746" s="214"/>
      <c r="WPK746" s="214"/>
      <c r="WPL746" s="214"/>
      <c r="WPM746" s="214"/>
      <c r="WPN746" s="214"/>
      <c r="WPO746" s="214"/>
      <c r="WPP746" s="214"/>
      <c r="WPQ746" s="214"/>
      <c r="WPR746" s="214"/>
      <c r="WPS746" s="214"/>
      <c r="WPT746" s="214"/>
      <c r="WPU746" s="214"/>
      <c r="WPV746" s="214"/>
      <c r="WPW746" s="214"/>
      <c r="WPX746" s="214"/>
      <c r="WPY746" s="214"/>
      <c r="WPZ746" s="214"/>
      <c r="WQA746" s="214"/>
      <c r="WQB746" s="214"/>
      <c r="WQC746" s="214"/>
      <c r="WQD746" s="214"/>
      <c r="WQE746" s="214"/>
      <c r="WQF746" s="214"/>
      <c r="WQG746" s="214"/>
      <c r="WQH746" s="214"/>
      <c r="WQI746" s="214"/>
      <c r="WQJ746" s="214"/>
      <c r="WQK746" s="214"/>
      <c r="WQL746" s="214"/>
      <c r="WQM746" s="214"/>
      <c r="WQN746" s="214"/>
      <c r="WQO746" s="214"/>
      <c r="WQP746" s="214"/>
      <c r="WQQ746" s="214"/>
      <c r="WQR746" s="214"/>
      <c r="WQS746" s="214"/>
      <c r="WQT746" s="214"/>
      <c r="WQU746" s="214"/>
      <c r="WQV746" s="214"/>
      <c r="WQW746" s="214"/>
      <c r="WQX746" s="214"/>
      <c r="WQY746" s="214"/>
      <c r="WQZ746" s="214"/>
      <c r="WRA746" s="214"/>
      <c r="WRB746" s="214"/>
      <c r="WRC746" s="214"/>
      <c r="WRD746" s="214"/>
      <c r="WRE746" s="214"/>
      <c r="WRF746" s="214"/>
      <c r="WRG746" s="214"/>
      <c r="WRH746" s="214"/>
      <c r="WRI746" s="214"/>
      <c r="WRJ746" s="214"/>
      <c r="WRK746" s="214"/>
      <c r="WRL746" s="214"/>
      <c r="WRM746" s="214"/>
      <c r="WRN746" s="214"/>
      <c r="WRO746" s="214"/>
      <c r="WRP746" s="214"/>
      <c r="WRQ746" s="214"/>
      <c r="WRR746" s="214"/>
      <c r="WRS746" s="214"/>
      <c r="WRT746" s="214"/>
      <c r="WRU746" s="214"/>
      <c r="WRV746" s="214"/>
      <c r="WRW746" s="214"/>
      <c r="WRX746" s="214"/>
      <c r="WRY746" s="214"/>
      <c r="WRZ746" s="214"/>
      <c r="WSA746" s="214"/>
      <c r="WSB746" s="214"/>
      <c r="WSC746" s="214"/>
      <c r="WSD746" s="214"/>
      <c r="WSE746" s="214"/>
      <c r="WSF746" s="214"/>
      <c r="WSG746" s="214"/>
      <c r="WSH746" s="214"/>
      <c r="WSI746" s="214"/>
      <c r="WSJ746" s="214"/>
      <c r="WSK746" s="214"/>
      <c r="WSL746" s="214"/>
      <c r="WSM746" s="214"/>
      <c r="WSN746" s="214"/>
      <c r="WSO746" s="214"/>
      <c r="WSP746" s="214"/>
      <c r="WSQ746" s="214"/>
      <c r="WSR746" s="214"/>
      <c r="WSS746" s="214"/>
      <c r="WST746" s="214"/>
      <c r="WSU746" s="214"/>
      <c r="WSV746" s="214"/>
      <c r="WSW746" s="214"/>
      <c r="WSX746" s="214"/>
      <c r="WSY746" s="214"/>
      <c r="WSZ746" s="214"/>
      <c r="WTA746" s="214"/>
      <c r="WTB746" s="214"/>
      <c r="WTC746" s="214"/>
      <c r="WTD746" s="214"/>
      <c r="WTE746" s="214"/>
      <c r="WTF746" s="214"/>
      <c r="WTG746" s="214"/>
      <c r="WTH746" s="214"/>
      <c r="WTI746" s="214"/>
      <c r="WTJ746" s="214"/>
      <c r="WTK746" s="214"/>
      <c r="WTL746" s="214"/>
      <c r="WTM746" s="214"/>
      <c r="WTN746" s="214"/>
      <c r="WTO746" s="214"/>
      <c r="WTP746" s="214"/>
      <c r="WTQ746" s="214"/>
      <c r="WTR746" s="214"/>
      <c r="WTS746" s="214"/>
      <c r="WTT746" s="214"/>
      <c r="WTU746" s="214"/>
      <c r="WTV746" s="214"/>
      <c r="WTW746" s="214"/>
      <c r="WTX746" s="214"/>
      <c r="WTY746" s="214"/>
      <c r="WTZ746" s="214"/>
      <c r="WUA746" s="214"/>
      <c r="WUB746" s="214"/>
      <c r="WUC746" s="214"/>
      <c r="WUD746" s="214"/>
      <c r="WUE746" s="214"/>
      <c r="WUF746" s="214"/>
      <c r="WUG746" s="214"/>
      <c r="WUH746" s="214"/>
      <c r="WUI746" s="214"/>
      <c r="WUJ746" s="214"/>
      <c r="WUK746" s="214"/>
      <c r="WUL746" s="214"/>
      <c r="WUM746" s="214"/>
      <c r="WUN746" s="214"/>
      <c r="WUO746" s="214"/>
      <c r="WUP746" s="214"/>
      <c r="WUQ746" s="214"/>
      <c r="WUR746" s="214"/>
      <c r="WUS746" s="214"/>
      <c r="WUT746" s="214"/>
      <c r="WUU746" s="214"/>
      <c r="WUV746" s="214"/>
      <c r="WUW746" s="214"/>
      <c r="WUX746" s="214"/>
      <c r="WUY746" s="214"/>
      <c r="WUZ746" s="214"/>
      <c r="WVA746" s="214"/>
      <c r="WVB746" s="214"/>
      <c r="WVC746" s="214"/>
      <c r="WVD746" s="214"/>
      <c r="WVE746" s="214"/>
      <c r="WVF746" s="214"/>
      <c r="WVG746" s="214"/>
      <c r="WVH746" s="214"/>
      <c r="WVI746" s="214"/>
      <c r="WVJ746" s="214"/>
      <c r="WVK746" s="214"/>
      <c r="WVL746" s="214"/>
      <c r="WVM746" s="214"/>
      <c r="WVN746" s="214"/>
      <c r="WVO746" s="214"/>
      <c r="WVP746" s="214"/>
      <c r="WVQ746" s="214"/>
      <c r="WVR746" s="214"/>
      <c r="WVS746" s="214"/>
      <c r="WVT746" s="214"/>
      <c r="WVU746" s="214"/>
      <c r="WVV746" s="214"/>
      <c r="WVW746" s="214"/>
      <c r="WVX746" s="214"/>
      <c r="WVY746" s="214"/>
      <c r="WVZ746" s="214"/>
      <c r="WWA746" s="214"/>
      <c r="WWB746" s="214"/>
      <c r="WWC746" s="214"/>
      <c r="WWD746" s="214"/>
      <c r="WWE746" s="214"/>
      <c r="WWF746" s="214"/>
      <c r="WWG746" s="214"/>
      <c r="WWH746" s="214"/>
      <c r="WWI746" s="214"/>
      <c r="WWJ746" s="214"/>
      <c r="WWK746" s="214"/>
      <c r="WWL746" s="214"/>
      <c r="WWM746" s="214"/>
      <c r="WWN746" s="214"/>
      <c r="WWO746" s="214"/>
      <c r="WWP746" s="214"/>
      <c r="WWQ746" s="214"/>
      <c r="WWR746" s="214"/>
      <c r="WWS746" s="214"/>
      <c r="WWT746" s="214"/>
      <c r="WWU746" s="214"/>
      <c r="WWV746" s="214"/>
      <c r="WWW746" s="214"/>
      <c r="WWX746" s="214"/>
      <c r="WWY746" s="214"/>
      <c r="WWZ746" s="214"/>
      <c r="WXA746" s="214"/>
      <c r="WXB746" s="214"/>
      <c r="WXC746" s="214"/>
      <c r="WXD746" s="214"/>
      <c r="WXE746" s="214"/>
      <c r="WXF746" s="214"/>
      <c r="WXG746" s="214"/>
      <c r="WXH746" s="214"/>
      <c r="WXI746" s="214"/>
      <c r="WXJ746" s="214"/>
      <c r="WXK746" s="214"/>
      <c r="WXL746" s="214"/>
      <c r="WXM746" s="214"/>
      <c r="WXN746" s="214"/>
      <c r="WXO746" s="214"/>
      <c r="WXP746" s="214"/>
      <c r="WXQ746" s="214"/>
      <c r="WXR746" s="214"/>
      <c r="WXS746" s="214"/>
      <c r="WXT746" s="214"/>
      <c r="WXU746" s="214"/>
      <c r="WXV746" s="214"/>
      <c r="WXW746" s="214"/>
      <c r="WXX746" s="214"/>
      <c r="WXY746" s="214"/>
      <c r="WXZ746" s="214"/>
      <c r="WYA746" s="214"/>
      <c r="WYB746" s="214"/>
      <c r="WYC746" s="214"/>
      <c r="WYD746" s="214"/>
      <c r="WYE746" s="214"/>
      <c r="WYF746" s="214"/>
      <c r="WYG746" s="214"/>
      <c r="WYH746" s="214"/>
      <c r="WYI746" s="214"/>
      <c r="WYJ746" s="214"/>
      <c r="WYK746" s="214"/>
      <c r="WYL746" s="214"/>
      <c r="WYM746" s="214"/>
      <c r="WYN746" s="214"/>
      <c r="WYO746" s="214"/>
      <c r="WYP746" s="214"/>
      <c r="WYQ746" s="214"/>
      <c r="WYR746" s="214"/>
      <c r="WYS746" s="214"/>
      <c r="WYT746" s="214"/>
      <c r="WYU746" s="214"/>
      <c r="WYV746" s="214"/>
      <c r="WYW746" s="214"/>
      <c r="WYX746" s="214"/>
      <c r="WYY746" s="214"/>
      <c r="WYZ746" s="214"/>
      <c r="WZA746" s="214"/>
      <c r="WZB746" s="214"/>
      <c r="WZC746" s="214"/>
      <c r="WZD746" s="214"/>
      <c r="WZE746" s="214"/>
      <c r="WZF746" s="214"/>
      <c r="WZG746" s="214"/>
      <c r="WZH746" s="214"/>
      <c r="WZI746" s="214"/>
      <c r="WZJ746" s="214"/>
      <c r="WZK746" s="214"/>
      <c r="WZL746" s="214"/>
      <c r="WZM746" s="214"/>
      <c r="WZN746" s="214"/>
      <c r="WZO746" s="214"/>
      <c r="WZP746" s="214"/>
      <c r="WZQ746" s="214"/>
      <c r="WZR746" s="214"/>
      <c r="WZS746" s="214"/>
      <c r="WZT746" s="214"/>
      <c r="WZU746" s="214"/>
      <c r="WZV746" s="214"/>
      <c r="WZW746" s="214"/>
      <c r="WZX746" s="214"/>
      <c r="WZY746" s="214"/>
      <c r="WZZ746" s="214"/>
      <c r="XAA746" s="214"/>
      <c r="XAB746" s="214"/>
      <c r="XAC746" s="214"/>
      <c r="XAD746" s="214"/>
      <c r="XAE746" s="214"/>
      <c r="XAF746" s="214"/>
      <c r="XAG746" s="214"/>
      <c r="XAH746" s="214"/>
      <c r="XAI746" s="214"/>
      <c r="XAJ746" s="214"/>
      <c r="XAK746" s="214"/>
      <c r="XAL746" s="214"/>
      <c r="XAM746" s="214"/>
      <c r="XAN746" s="214"/>
      <c r="XAO746" s="214"/>
      <c r="XAP746" s="214"/>
      <c r="XAQ746" s="214"/>
      <c r="XAR746" s="214"/>
      <c r="XAS746" s="214"/>
      <c r="XAT746" s="214"/>
      <c r="XAU746" s="214"/>
      <c r="XAV746" s="214"/>
      <c r="XAW746" s="214"/>
      <c r="XAX746" s="214"/>
      <c r="XAY746" s="214"/>
      <c r="XAZ746" s="214"/>
      <c r="XBA746" s="214"/>
      <c r="XBB746" s="214"/>
      <c r="XBC746" s="214"/>
      <c r="XBD746" s="214"/>
      <c r="XBE746" s="214"/>
      <c r="XBF746" s="214"/>
      <c r="XBG746" s="214"/>
      <c r="XBH746" s="214"/>
      <c r="XBI746" s="214"/>
      <c r="XBJ746" s="214"/>
      <c r="XBK746" s="214"/>
      <c r="XBL746" s="214"/>
      <c r="XBM746" s="214"/>
      <c r="XBN746" s="214"/>
      <c r="XBO746" s="214"/>
      <c r="XBP746" s="214"/>
      <c r="XBQ746" s="214"/>
      <c r="XBR746" s="214"/>
      <c r="XBS746" s="214"/>
      <c r="XBT746" s="214"/>
      <c r="XBU746" s="214"/>
      <c r="XBV746" s="214"/>
      <c r="XBW746" s="214"/>
      <c r="XBX746" s="214"/>
      <c r="XBY746" s="214"/>
      <c r="XBZ746" s="214"/>
      <c r="XCA746" s="214"/>
      <c r="XCB746" s="214"/>
      <c r="XCC746" s="214"/>
      <c r="XCD746" s="214"/>
      <c r="XCE746" s="214"/>
      <c r="XCF746" s="214"/>
      <c r="XCG746" s="214"/>
      <c r="XCH746" s="214"/>
      <c r="XCI746" s="214"/>
      <c r="XCJ746" s="214"/>
      <c r="XCK746" s="214"/>
      <c r="XCL746" s="214"/>
      <c r="XCM746" s="214"/>
      <c r="XCN746" s="214"/>
      <c r="XCO746" s="214"/>
      <c r="XCP746" s="214"/>
      <c r="XCQ746" s="214"/>
      <c r="XCR746" s="214"/>
      <c r="XCS746" s="214"/>
      <c r="XCT746" s="214"/>
      <c r="XCU746" s="214"/>
      <c r="XCV746" s="214"/>
      <c r="XCW746" s="214"/>
      <c r="XCX746" s="214"/>
      <c r="XCY746" s="214"/>
      <c r="XCZ746" s="214"/>
      <c r="XDA746" s="214"/>
      <c r="XDB746" s="214"/>
      <c r="XDC746" s="214"/>
      <c r="XDD746" s="214"/>
      <c r="XDE746" s="214"/>
      <c r="XDF746" s="214"/>
      <c r="XDG746" s="214"/>
      <c r="XDH746" s="214"/>
      <c r="XDI746" s="214"/>
      <c r="XDJ746" s="214"/>
      <c r="XDK746" s="214"/>
      <c r="XDL746" s="214"/>
      <c r="XDM746" s="214"/>
      <c r="XDN746" s="214"/>
      <c r="XDO746" s="214"/>
      <c r="XDP746" s="214"/>
      <c r="XDQ746" s="214"/>
      <c r="XDR746" s="214"/>
      <c r="XDS746" s="214"/>
      <c r="XDT746" s="214"/>
      <c r="XDU746" s="214"/>
      <c r="XDV746" s="214"/>
      <c r="XDW746" s="214"/>
      <c r="XDX746" s="214"/>
      <c r="XDY746" s="214"/>
      <c r="XDZ746" s="214"/>
      <c r="XEA746" s="214"/>
      <c r="XEB746" s="214"/>
      <c r="XEC746" s="214"/>
      <c r="XED746" s="214"/>
      <c r="XEE746" s="214"/>
      <c r="XEF746" s="214"/>
      <c r="XEG746" s="214"/>
      <c r="XEH746" s="214"/>
      <c r="XEI746" s="214"/>
      <c r="XEJ746" s="214"/>
      <c r="XEK746" s="214"/>
      <c r="XEL746" s="214"/>
      <c r="XEM746" s="214"/>
      <c r="XEN746" s="214"/>
      <c r="XEO746" s="214"/>
      <c r="XEP746" s="214"/>
      <c r="XEQ746" s="214"/>
      <c r="XER746" s="214"/>
      <c r="XES746" s="214"/>
      <c r="XET746" s="214"/>
      <c r="XEU746" s="214"/>
      <c r="XEV746" s="214"/>
      <c r="XEW746" s="214"/>
      <c r="XEX746" s="214"/>
      <c r="XEY746" s="214"/>
      <c r="XEZ746" s="214"/>
      <c r="XFA746" s="214"/>
      <c r="XFB746" s="214"/>
      <c r="XFC746" s="214"/>
    </row>
    <row r="747" spans="1:16383" ht="12.95" customHeight="1">
      <c r="B747" s="1383"/>
      <c r="C747" s="1384"/>
      <c r="D747" s="1384"/>
      <c r="E747" s="1384"/>
      <c r="F747" s="1385"/>
      <c r="G747" s="1419"/>
      <c r="H747" s="1420"/>
      <c r="I747" s="1420"/>
      <c r="J747" s="1421"/>
      <c r="K747" s="1422"/>
      <c r="L747" s="1423"/>
      <c r="M747" s="1423"/>
      <c r="N747" s="1424"/>
      <c r="O747" s="1425"/>
      <c r="P747" s="1426"/>
      <c r="Q747" s="1426"/>
      <c r="R747" s="1426"/>
      <c r="S747" s="1427"/>
      <c r="T747" s="1425"/>
      <c r="U747" s="1426"/>
      <c r="V747" s="1426"/>
      <c r="W747" s="1427"/>
      <c r="X747" s="1495">
        <f t="shared" si="62"/>
        <v>0</v>
      </c>
      <c r="Y747" s="1462"/>
      <c r="Z747" s="1462"/>
      <c r="AA747" s="1462"/>
      <c r="AB747" s="1496"/>
      <c r="AC747" s="1487"/>
      <c r="AD747" s="1488"/>
      <c r="AE747" s="1488"/>
      <c r="AF747" s="1488"/>
      <c r="AG747" s="1489"/>
      <c r="AH747" s="1428" t="str">
        <f t="shared" si="61"/>
        <v/>
      </c>
      <c r="AI747" s="1429"/>
      <c r="AJ747" s="1430"/>
      <c r="AK747" s="1383" t="s">
        <v>299</v>
      </c>
      <c r="AL747" s="1384"/>
      <c r="AM747" s="1384"/>
      <c r="AN747" s="1384"/>
      <c r="AO747" s="1385"/>
      <c r="AP747" s="3"/>
      <c r="AQ747" s="3"/>
      <c r="AR747" s="3"/>
      <c r="AS747" s="3"/>
      <c r="AY747" s="882"/>
      <c r="AZ747" s="882"/>
      <c r="BA747" s="882"/>
      <c r="BB747" s="882"/>
      <c r="BC747" s="882"/>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83"/>
      <c r="C748" s="1384"/>
      <c r="D748" s="1384"/>
      <c r="E748" s="1384"/>
      <c r="F748" s="1385"/>
      <c r="G748" s="1419"/>
      <c r="H748" s="1420"/>
      <c r="I748" s="1420"/>
      <c r="J748" s="1421"/>
      <c r="K748" s="1422"/>
      <c r="L748" s="1423"/>
      <c r="M748" s="1423"/>
      <c r="N748" s="1424"/>
      <c r="O748" s="1425"/>
      <c r="P748" s="1426"/>
      <c r="Q748" s="1426"/>
      <c r="R748" s="1426"/>
      <c r="S748" s="1427"/>
      <c r="T748" s="1425"/>
      <c r="U748" s="1426"/>
      <c r="V748" s="1426"/>
      <c r="W748" s="1427"/>
      <c r="X748" s="1495">
        <f t="shared" si="62"/>
        <v>0</v>
      </c>
      <c r="Y748" s="1462"/>
      <c r="Z748" s="1462"/>
      <c r="AA748" s="1462"/>
      <c r="AB748" s="1496"/>
      <c r="AC748" s="1487"/>
      <c r="AD748" s="1488"/>
      <c r="AE748" s="1488"/>
      <c r="AF748" s="1488"/>
      <c r="AG748" s="1489"/>
      <c r="AH748" s="1428" t="str">
        <f t="shared" si="61"/>
        <v/>
      </c>
      <c r="AI748" s="1429"/>
      <c r="AJ748" s="1430"/>
      <c r="AK748" s="1383" t="s">
        <v>299</v>
      </c>
      <c r="AL748" s="1384"/>
      <c r="AM748" s="1384"/>
      <c r="AN748" s="1384"/>
      <c r="AO748" s="1385"/>
      <c r="AT748"/>
      <c r="AU748"/>
      <c r="AV748"/>
      <c r="AW748"/>
      <c r="AX748"/>
      <c r="AY748" s="882"/>
      <c r="AZ748" s="882"/>
      <c r="BA748" s="882"/>
      <c r="BB748" s="882"/>
      <c r="BC748" s="8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83"/>
      <c r="C749" s="1384"/>
      <c r="D749" s="1384"/>
      <c r="E749" s="1384"/>
      <c r="F749" s="1385"/>
      <c r="G749" s="1419"/>
      <c r="H749" s="1420"/>
      <c r="I749" s="1420"/>
      <c r="J749" s="1421"/>
      <c r="K749" s="1422"/>
      <c r="L749" s="1423"/>
      <c r="M749" s="1423"/>
      <c r="N749" s="1424"/>
      <c r="O749" s="1425"/>
      <c r="P749" s="1426"/>
      <c r="Q749" s="1426"/>
      <c r="R749" s="1426"/>
      <c r="S749" s="1427"/>
      <c r="T749" s="1425"/>
      <c r="U749" s="1426"/>
      <c r="V749" s="1426"/>
      <c r="W749" s="1427"/>
      <c r="X749" s="1495">
        <f t="shared" si="62"/>
        <v>0</v>
      </c>
      <c r="Y749" s="1462"/>
      <c r="Z749" s="1462"/>
      <c r="AA749" s="1462"/>
      <c r="AB749" s="1496"/>
      <c r="AC749" s="1487"/>
      <c r="AD749" s="1488"/>
      <c r="AE749" s="1488"/>
      <c r="AF749" s="1488"/>
      <c r="AG749" s="1489"/>
      <c r="AH749" s="1428" t="str">
        <f t="shared" si="61"/>
        <v/>
      </c>
      <c r="AI749" s="1429"/>
      <c r="AJ749" s="1430"/>
      <c r="AK749" s="1383" t="s">
        <v>299</v>
      </c>
      <c r="AL749" s="1384"/>
      <c r="AM749" s="1384"/>
      <c r="AN749" s="1384"/>
      <c r="AO749" s="1385"/>
      <c r="AT749"/>
      <c r="AU749"/>
      <c r="AV749"/>
      <c r="AW749"/>
      <c r="AX749"/>
      <c r="AY749" s="882"/>
      <c r="AZ749" s="882"/>
      <c r="BA749" s="882"/>
      <c r="BB749" s="882"/>
      <c r="BC749" s="8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83"/>
      <c r="C750" s="1384"/>
      <c r="D750" s="1384"/>
      <c r="E750" s="1384"/>
      <c r="F750" s="1385"/>
      <c r="G750" s="1419"/>
      <c r="H750" s="1420"/>
      <c r="I750" s="1420"/>
      <c r="J750" s="1421"/>
      <c r="K750" s="1422"/>
      <c r="L750" s="1423"/>
      <c r="M750" s="1423"/>
      <c r="N750" s="1424"/>
      <c r="O750" s="1425"/>
      <c r="P750" s="1426"/>
      <c r="Q750" s="1426"/>
      <c r="R750" s="1426"/>
      <c r="S750" s="1427"/>
      <c r="T750" s="1425"/>
      <c r="U750" s="1426"/>
      <c r="V750" s="1426"/>
      <c r="W750" s="1427"/>
      <c r="X750" s="1495">
        <f t="shared" si="62"/>
        <v>0</v>
      </c>
      <c r="Y750" s="1462"/>
      <c r="Z750" s="1462"/>
      <c r="AA750" s="1462"/>
      <c r="AB750" s="1496"/>
      <c r="AC750" s="1487"/>
      <c r="AD750" s="1488"/>
      <c r="AE750" s="1488"/>
      <c r="AF750" s="1488"/>
      <c r="AG750" s="1489"/>
      <c r="AH750" s="1428" t="str">
        <f t="shared" si="61"/>
        <v/>
      </c>
      <c r="AI750" s="1429"/>
      <c r="AJ750" s="1430"/>
      <c r="AK750" s="1383" t="s">
        <v>299</v>
      </c>
      <c r="AL750" s="1384"/>
      <c r="AM750" s="1384"/>
      <c r="AN750" s="1384"/>
      <c r="AO750" s="138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83"/>
      <c r="C751" s="1384"/>
      <c r="D751" s="1384"/>
      <c r="E751" s="1384"/>
      <c r="F751" s="1385"/>
      <c r="G751" s="1419"/>
      <c r="H751" s="1420"/>
      <c r="I751" s="1420"/>
      <c r="J751" s="1421"/>
      <c r="K751" s="1422"/>
      <c r="L751" s="1423"/>
      <c r="M751" s="1423"/>
      <c r="N751" s="1424"/>
      <c r="O751" s="1425"/>
      <c r="P751" s="1426"/>
      <c r="Q751" s="1426"/>
      <c r="R751" s="1426"/>
      <c r="S751" s="1427"/>
      <c r="T751" s="1425"/>
      <c r="U751" s="1426"/>
      <c r="V751" s="1426"/>
      <c r="W751" s="1427"/>
      <c r="X751" s="1495">
        <f t="shared" si="62"/>
        <v>0</v>
      </c>
      <c r="Y751" s="1462"/>
      <c r="Z751" s="1462"/>
      <c r="AA751" s="1462"/>
      <c r="AB751" s="1496"/>
      <c r="AC751" s="1487"/>
      <c r="AD751" s="1488"/>
      <c r="AE751" s="1488"/>
      <c r="AF751" s="1488"/>
      <c r="AG751" s="1489"/>
      <c r="AH751" s="1428" t="str">
        <f t="shared" si="61"/>
        <v/>
      </c>
      <c r="AI751" s="1429"/>
      <c r="AJ751" s="1430"/>
      <c r="AK751" s="1383" t="s">
        <v>299</v>
      </c>
      <c r="AL751" s="1384"/>
      <c r="AM751" s="1384"/>
      <c r="AN751" s="1384"/>
      <c r="AO751" s="138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83"/>
      <c r="C752" s="1384"/>
      <c r="D752" s="1384"/>
      <c r="E752" s="1384"/>
      <c r="F752" s="1385"/>
      <c r="G752" s="1419"/>
      <c r="H752" s="1420"/>
      <c r="I752" s="1420"/>
      <c r="J752" s="1421"/>
      <c r="K752" s="1422"/>
      <c r="L752" s="1423"/>
      <c r="M752" s="1423"/>
      <c r="N752" s="1424"/>
      <c r="O752" s="1425"/>
      <c r="P752" s="1426"/>
      <c r="Q752" s="1426"/>
      <c r="R752" s="1426"/>
      <c r="S752" s="1427"/>
      <c r="T752" s="1425"/>
      <c r="U752" s="1426"/>
      <c r="V752" s="1426"/>
      <c r="W752" s="1427"/>
      <c r="X752" s="1495">
        <f>O752+T752</f>
        <v>0</v>
      </c>
      <c r="Y752" s="1462"/>
      <c r="Z752" s="1462"/>
      <c r="AA752" s="1462"/>
      <c r="AB752" s="1496"/>
      <c r="AC752" s="1487"/>
      <c r="AD752" s="1488"/>
      <c r="AE752" s="1488"/>
      <c r="AF752" s="1488"/>
      <c r="AG752" s="1489"/>
      <c r="AH752" s="1428" t="str">
        <f>IF($AC752&gt;0,($X752/$BA701), "")</f>
        <v/>
      </c>
      <c r="AI752" s="1429"/>
      <c r="AJ752" s="1430"/>
      <c r="AK752" s="1383" t="s">
        <v>299</v>
      </c>
      <c r="AL752" s="1384"/>
      <c r="AM752" s="1384"/>
      <c r="AN752" s="1384"/>
      <c r="AO752" s="138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5" t="s">
        <v>1558</v>
      </c>
      <c r="C753" s="1596"/>
      <c r="D753" s="1596"/>
      <c r="E753" s="1596"/>
      <c r="F753" s="1597"/>
      <c r="G753" s="1692">
        <f>SUM(G718:G752)</f>
        <v>235</v>
      </c>
      <c r="H753" s="1693"/>
      <c r="I753" s="1693"/>
      <c r="J753" s="1694"/>
      <c r="K753" s="824" t="s">
        <v>1559</v>
      </c>
      <c r="L753" s="5"/>
      <c r="M753" s="5"/>
      <c r="N753" s="39"/>
      <c r="O753" s="1495">
        <f>SUMPRODUCT(G718:G752,O718:O752)</f>
        <v>249128</v>
      </c>
      <c r="P753" s="1462"/>
      <c r="Q753" s="1462"/>
      <c r="R753" s="1462"/>
      <c r="S753" s="1496"/>
      <c r="T753"/>
      <c r="U753"/>
      <c r="V753"/>
      <c r="W753"/>
      <c r="X753" s="826" t="s">
        <v>1560</v>
      </c>
      <c r="Y753" s="825"/>
      <c r="Z753" s="825"/>
      <c r="AA753" s="825"/>
      <c r="AB753" s="827"/>
      <c r="AC753" s="1695">
        <f>BI703</f>
        <v>0.47744680851063831</v>
      </c>
      <c r="AD753" s="1696"/>
      <c r="AE753" s="1696"/>
      <c r="AF753" s="1696"/>
      <c r="AG753" s="1697"/>
      <c r="AH753" s="1695">
        <f>IFERROR(BV703,"")</f>
        <v>0.47744680851063831</v>
      </c>
      <c r="AI753" s="1696"/>
      <c r="AJ753" s="1697"/>
      <c r="AK753"/>
      <c r="AL753"/>
      <c r="AM753"/>
      <c r="AN753"/>
      <c r="AO753"/>
      <c r="AP753" s="144"/>
      <c r="AQ753" s="144"/>
      <c r="AR753" s="144"/>
      <c r="AS753" s="144"/>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592" t="s">
        <v>1561</v>
      </c>
      <c r="C754" s="1592"/>
      <c r="D754" s="1592"/>
      <c r="E754" s="1592"/>
      <c r="F754" s="1592"/>
      <c r="G754" s="1592"/>
      <c r="H754" s="1592"/>
      <c r="I754" s="1592"/>
      <c r="J754" s="1592"/>
      <c r="K754" s="1592"/>
      <c r="L754" s="1592"/>
      <c r="M754" s="1592"/>
      <c r="N754" s="1592"/>
      <c r="O754" s="1592"/>
      <c r="P754" s="1592"/>
      <c r="Q754" s="1592"/>
      <c r="R754" s="1592"/>
      <c r="S754" s="1592"/>
      <c r="T754" s="1592"/>
      <c r="U754" s="1592"/>
      <c r="V754" s="1592"/>
      <c r="W754" s="1592"/>
      <c r="X754" s="1592"/>
      <c r="Y754" s="1592"/>
      <c r="Z754" s="1592"/>
      <c r="AA754" s="1592"/>
      <c r="AB754" s="1592"/>
      <c r="AC754" s="1592"/>
      <c r="AD754" s="1592"/>
      <c r="AE754" s="1592"/>
      <c r="AF754" s="1592"/>
      <c r="AG754" s="1592"/>
      <c r="AH754" s="159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592"/>
      <c r="C755" s="1592"/>
      <c r="D755" s="1592"/>
      <c r="E755" s="1592"/>
      <c r="F755" s="1592"/>
      <c r="G755" s="1592"/>
      <c r="H755" s="1592"/>
      <c r="I755" s="1592"/>
      <c r="J755" s="1592"/>
      <c r="K755" s="1592"/>
      <c r="L755" s="1592"/>
      <c r="M755" s="1592"/>
      <c r="N755" s="1592"/>
      <c r="O755" s="1592"/>
      <c r="P755" s="1592"/>
      <c r="Q755" s="1592"/>
      <c r="R755" s="1592"/>
      <c r="S755" s="1592"/>
      <c r="T755" s="1592"/>
      <c r="U755" s="1592"/>
      <c r="V755" s="1592"/>
      <c r="W755" s="1592"/>
      <c r="X755" s="1592"/>
      <c r="Y755" s="1592"/>
      <c r="Z755" s="1592"/>
      <c r="AA755" s="1592"/>
      <c r="AB755" s="1592"/>
      <c r="AC755" s="1592"/>
      <c r="AD755" s="1592"/>
      <c r="AE755" s="1592"/>
      <c r="AF755" s="1592"/>
      <c r="AG755" s="1592"/>
      <c r="AH755" s="159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85" t="s">
        <v>1562</v>
      </c>
      <c r="D756" s="949"/>
      <c r="E756" s="949"/>
      <c r="F756" s="949"/>
      <c r="G756" s="950"/>
      <c r="H756" s="950"/>
      <c r="I756" s="950"/>
      <c r="J756" s="950"/>
      <c r="K756" s="949"/>
      <c r="L756" s="949"/>
      <c r="M756" s="949"/>
      <c r="N756" s="949"/>
      <c r="O756" s="1501">
        <f>CS634</f>
        <v>235</v>
      </c>
      <c r="P756" s="1501"/>
      <c r="Q756" s="1501"/>
      <c r="R756" s="1501"/>
      <c r="S756" s="889"/>
      <c r="T756" s="889"/>
      <c r="U756" s="85" t="s">
        <v>1563</v>
      </c>
      <c r="V756" s="949"/>
      <c r="W756" s="949"/>
      <c r="X756" s="949"/>
      <c r="Y756" s="950"/>
      <c r="Z756" s="950"/>
      <c r="AA756" s="950"/>
      <c r="AB756" s="950"/>
      <c r="AC756" s="949"/>
      <c r="AD756" s="949"/>
      <c r="AE756" s="949"/>
      <c r="AF756" s="949"/>
      <c r="AG756" s="1698">
        <f>G718+G723</f>
        <v>117</v>
      </c>
      <c r="AH756" s="1699"/>
      <c r="AI756" s="1699"/>
      <c r="AJ756" s="1699"/>
      <c r="AK756" s="3"/>
      <c r="AL756" s="3"/>
      <c r="AM756" s="3"/>
      <c r="AN756" s="3"/>
      <c r="AO756" s="3"/>
      <c r="AP756" s="3"/>
      <c r="AQ756" s="3"/>
      <c r="AR756" s="3"/>
      <c r="AS756" s="3"/>
      <c r="AZ756" s="3"/>
      <c r="BA756" s="3"/>
      <c r="BB756" s="214"/>
      <c r="BC756" s="214"/>
      <c r="BD756" s="214"/>
      <c r="BE756" s="214"/>
      <c r="BF756" s="214"/>
      <c r="BG756" s="214"/>
      <c r="BH756" s="214"/>
      <c r="BI756" s="214"/>
      <c r="BJ756" s="214"/>
      <c r="BK756" s="214"/>
      <c r="BL756" s="214"/>
      <c r="BM756" s="214"/>
      <c r="BN756" s="214"/>
      <c r="BO756" s="214"/>
      <c r="BP756" s="214"/>
      <c r="BQ756" s="214"/>
      <c r="BR756" s="214"/>
      <c r="BS756" s="214"/>
      <c r="BT756" s="214"/>
      <c r="BU756" s="214"/>
      <c r="BV756" s="214"/>
      <c r="BW756" s="214"/>
      <c r="BX756" s="214"/>
      <c r="BY756" s="214"/>
      <c r="BZ756" s="214"/>
      <c r="CA756" s="214"/>
      <c r="CB756" s="214"/>
      <c r="CC756" s="214"/>
      <c r="CE756" s="3"/>
      <c r="CF756" s="214"/>
      <c r="CG756" s="214"/>
      <c r="CH756" s="214"/>
      <c r="CI756" s="214"/>
      <c r="CJ756" s="214"/>
      <c r="CK756" s="214"/>
      <c r="CL756" s="214"/>
      <c r="CM756" s="214"/>
      <c r="CN756" s="214"/>
      <c r="CO756" s="214"/>
      <c r="CP756" s="214"/>
      <c r="CQ756" s="214"/>
      <c r="CR756" s="214"/>
      <c r="CS756" s="214"/>
      <c r="CT756" s="214"/>
      <c r="CU756" s="214"/>
      <c r="CV756" s="214"/>
      <c r="CW756" s="214"/>
      <c r="CX756" s="214"/>
      <c r="CY756" s="214"/>
      <c r="CZ756" s="214"/>
      <c r="DA756" s="214"/>
      <c r="DB756" s="214"/>
      <c r="DC756" s="214"/>
      <c r="DD756" s="214"/>
      <c r="DE756" s="214"/>
      <c r="DF756" s="214"/>
      <c r="DG756" s="214"/>
      <c r="DH756" s="214"/>
      <c r="DI756" s="214"/>
      <c r="DJ756" s="214"/>
      <c r="DK756" s="214"/>
      <c r="DL756" s="214"/>
      <c r="DM756" s="214"/>
      <c r="DN756" s="214"/>
      <c r="DO756" s="214"/>
      <c r="DP756" s="214"/>
      <c r="DQ756" s="214"/>
      <c r="DR756" s="214"/>
      <c r="DS756" s="214"/>
      <c r="DT756" s="214"/>
      <c r="DU756" s="214"/>
      <c r="DV756" s="214"/>
      <c r="DW756" s="214"/>
      <c r="FB756" s="214"/>
      <c r="FC756" s="214"/>
    </row>
    <row r="757" spans="1:159" ht="12.95" customHeight="1">
      <c r="B757" s="50"/>
      <c r="C757" s="1418" t="str">
        <f>IF(G753&lt;&gt;AG440,"! Total Low-Income Units in the Unit Mix Table above does not match the number of Total Low-Income Units on row #"&amp;TEXT(ROW(D440),"#"),"")</f>
        <v/>
      </c>
      <c r="D757" s="1418"/>
      <c r="E757" s="1418"/>
      <c r="F757" s="1418"/>
      <c r="G757" s="1418"/>
      <c r="H757" s="1418"/>
      <c r="I757" s="1418"/>
      <c r="J757" s="1418"/>
      <c r="K757" s="1418"/>
      <c r="L757" s="1418"/>
      <c r="M757" s="1418"/>
      <c r="N757" s="1418"/>
      <c r="O757" s="1418"/>
      <c r="P757" s="1418"/>
      <c r="Q757" s="1418"/>
      <c r="R757" s="1418"/>
      <c r="S757" s="1418"/>
      <c r="T757" s="1418"/>
      <c r="U757" s="1418"/>
      <c r="V757" s="1418"/>
      <c r="W757" s="1418"/>
      <c r="X757" s="1418"/>
      <c r="Y757" s="1418"/>
      <c r="Z757" s="1418"/>
      <c r="AA757" s="1418"/>
      <c r="AB757" s="1418"/>
      <c r="AC757" s="1418"/>
      <c r="AD757" s="1418"/>
      <c r="AE757" s="1418"/>
      <c r="AF757" s="1418"/>
      <c r="AG757" s="1418"/>
      <c r="AH757" s="1418"/>
      <c r="AI757" s="1418"/>
      <c r="AJ757" s="1418"/>
      <c r="AK757" s="1418"/>
      <c r="AL757" s="1418"/>
      <c r="AM757" s="1418"/>
      <c r="AP757" s="214"/>
      <c r="AQ757" s="214"/>
      <c r="AR757" s="214"/>
      <c r="AS757" s="2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0"/>
      <c r="C758" s="1418"/>
      <c r="D758" s="1418"/>
      <c r="E758" s="1418"/>
      <c r="F758" s="1418"/>
      <c r="G758" s="1418"/>
      <c r="H758" s="1418"/>
      <c r="I758" s="1418"/>
      <c r="J758" s="1418"/>
      <c r="K758" s="1418"/>
      <c r="L758" s="1418"/>
      <c r="M758" s="1418"/>
      <c r="N758" s="1418"/>
      <c r="O758" s="1418"/>
      <c r="P758" s="1418"/>
      <c r="Q758" s="1418"/>
      <c r="R758" s="1418"/>
      <c r="S758" s="1418"/>
      <c r="T758" s="1418"/>
      <c r="U758" s="1418"/>
      <c r="V758" s="1418"/>
      <c r="W758" s="1418"/>
      <c r="X758" s="1418"/>
      <c r="Y758" s="1418"/>
      <c r="Z758" s="1418"/>
      <c r="AA758" s="1418"/>
      <c r="AB758" s="1418"/>
      <c r="AC758" s="1418"/>
      <c r="AD758" s="1418"/>
      <c r="AE758" s="1418"/>
      <c r="AF758" s="1418"/>
      <c r="AG758" s="1418"/>
      <c r="AH758" s="1418"/>
      <c r="AI758" s="1418"/>
      <c r="AJ758" s="1418"/>
      <c r="AK758" s="1418"/>
      <c r="AL758" s="1418"/>
      <c r="AM758" s="1418"/>
      <c r="AP758" s="214"/>
      <c r="AQ758" s="214"/>
      <c r="AR758" s="214"/>
      <c r="AS758" s="214"/>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85" t="s">
        <v>1564</v>
      </c>
      <c r="D759" s="951"/>
      <c r="E759" s="951"/>
      <c r="F759" s="951"/>
      <c r="G759" s="951"/>
      <c r="H759" s="951"/>
      <c r="I759" s="951"/>
      <c r="J759" s="951"/>
      <c r="K759" s="951"/>
      <c r="L759" s="951"/>
      <c r="M759" s="951"/>
      <c r="N759" s="951"/>
      <c r="O759" s="951"/>
      <c r="P759" s="951"/>
      <c r="Q759" s="951"/>
      <c r="R759" s="951"/>
      <c r="S759" s="951"/>
      <c r="T759" s="951"/>
      <c r="U759" s="951"/>
      <c r="V759" s="951"/>
      <c r="W759" s="951"/>
      <c r="X759" s="951"/>
      <c r="Y759" s="951"/>
      <c r="Z759" s="951"/>
      <c r="AA759" s="951"/>
      <c r="AB759" s="951"/>
      <c r="AC759" s="951"/>
      <c r="AD759" s="1701" t="s">
        <v>299</v>
      </c>
      <c r="AE759" s="1701"/>
      <c r="AF759" s="1701"/>
      <c r="AG759" s="951"/>
      <c r="AH759" s="951"/>
      <c r="AI759" s="951"/>
      <c r="AJ759" s="951"/>
      <c r="AK759" s="951"/>
      <c r="AL759" s="951"/>
      <c r="AM759" s="951"/>
      <c r="AN759" s="951"/>
      <c r="AO759" s="951"/>
      <c r="AP759" s="951"/>
      <c r="AQ759" s="951"/>
      <c r="AR759" s="951"/>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952" t="s">
        <v>1565</v>
      </c>
      <c r="D760" s="951"/>
      <c r="E760" s="951"/>
      <c r="F760" s="951"/>
      <c r="G760" s="951"/>
      <c r="H760" s="951"/>
      <c r="I760" s="951"/>
      <c r="J760" s="951"/>
      <c r="K760" s="951"/>
      <c r="L760" s="951"/>
      <c r="M760" s="951"/>
      <c r="N760" s="951"/>
      <c r="O760" s="951"/>
      <c r="P760" s="951"/>
      <c r="Q760" s="951"/>
      <c r="R760" s="951"/>
      <c r="S760" s="951"/>
      <c r="T760" s="951"/>
      <c r="U760" s="951"/>
      <c r="V760" s="951"/>
      <c r="W760" s="951"/>
      <c r="X760" s="951"/>
      <c r="Y760" s="951"/>
      <c r="Z760" s="951"/>
      <c r="AA760" s="951"/>
      <c r="AB760" s="951"/>
      <c r="AC760" s="951"/>
      <c r="AD760" s="951"/>
      <c r="AE760" s="951"/>
      <c r="AF760" s="951"/>
      <c r="AG760" s="951"/>
      <c r="AH760" s="951"/>
      <c r="AI760" s="951"/>
      <c r="AJ760" s="951"/>
      <c r="AK760" s="951"/>
      <c r="AL760" s="951"/>
      <c r="AM760" s="951"/>
      <c r="AN760" s="951"/>
      <c r="AO760" s="951"/>
      <c r="AP760" s="951"/>
      <c r="AQ760" s="951"/>
      <c r="AR760" s="951"/>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956</v>
      </c>
      <c r="B761" s="49"/>
      <c r="C761" s="50" t="s">
        <v>1566</v>
      </c>
      <c r="D761" s="49"/>
      <c r="E761" s="49"/>
      <c r="F761" s="49"/>
      <c r="G761" s="279"/>
      <c r="H761" s="279"/>
      <c r="I761" s="279"/>
      <c r="J761" s="279"/>
      <c r="K761" s="279"/>
      <c r="L761" s="49"/>
      <c r="M761" s="49"/>
      <c r="N761" s="49"/>
      <c r="O761" s="49"/>
      <c r="P761" s="49"/>
      <c r="Q761" s="279"/>
      <c r="R761" s="279"/>
      <c r="S761" s="279"/>
      <c r="T761" s="279"/>
      <c r="U761" s="279"/>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949"/>
      <c r="C762" s="85" t="s">
        <v>1567</v>
      </c>
      <c r="D762" s="949"/>
      <c r="E762" s="949"/>
      <c r="F762" s="949"/>
      <c r="G762" s="279"/>
      <c r="H762" s="279"/>
      <c r="I762" s="279"/>
      <c r="J762" s="279"/>
      <c r="K762" s="279"/>
      <c r="L762" s="949"/>
      <c r="M762" s="949"/>
      <c r="N762" s="949"/>
      <c r="O762" s="949"/>
      <c r="P762" s="949"/>
      <c r="Q762" s="279"/>
      <c r="R762" s="279"/>
      <c r="S762" s="279"/>
      <c r="T762" s="279"/>
      <c r="U762" s="279"/>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949"/>
      <c r="C763" s="1233" t="s">
        <v>1568</v>
      </c>
      <c r="D763" s="1233"/>
      <c r="E763" s="1233"/>
      <c r="F763" s="1233"/>
      <c r="G763" s="1233"/>
      <c r="H763" s="1233"/>
      <c r="I763" s="1233"/>
      <c r="J763" s="1233"/>
      <c r="K763" s="1233"/>
      <c r="L763" s="1233"/>
      <c r="M763" s="1233"/>
      <c r="N763" s="1233"/>
      <c r="O763" s="1233"/>
      <c r="P763" s="1233"/>
      <c r="Q763" s="1233"/>
      <c r="R763" s="1233"/>
      <c r="S763" s="1233"/>
      <c r="T763" s="1233"/>
      <c r="U763" s="1233"/>
      <c r="V763" s="1233"/>
      <c r="W763" s="1233"/>
      <c r="X763" s="1233"/>
      <c r="Y763" s="1233"/>
      <c r="Z763" s="1233"/>
      <c r="AA763" s="1233"/>
      <c r="AB763" s="1233"/>
      <c r="AC763" s="1233"/>
      <c r="AD763" s="1233"/>
      <c r="AE763" s="1233"/>
      <c r="AF763" s="1233"/>
      <c r="AG763" s="1233"/>
      <c r="AH763" s="1233"/>
      <c r="AI763" s="1233"/>
      <c r="AJ763" s="1233"/>
      <c r="AK763" s="1233"/>
      <c r="AL763" s="1233"/>
      <c r="AM763" s="1233"/>
      <c r="AN763" s="1233"/>
      <c r="AO763" s="1233"/>
      <c r="AP763" s="1233"/>
      <c r="AQ763" s="1233"/>
      <c r="AR763" s="123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949"/>
      <c r="C764" s="1233"/>
      <c r="D764" s="1233"/>
      <c r="E764" s="1233"/>
      <c r="F764" s="1233"/>
      <c r="G764" s="1233"/>
      <c r="H764" s="1233"/>
      <c r="I764" s="1233"/>
      <c r="J764" s="1233"/>
      <c r="K764" s="1233"/>
      <c r="L764" s="1233"/>
      <c r="M764" s="1233"/>
      <c r="N764" s="1233"/>
      <c r="O764" s="1233"/>
      <c r="P764" s="1233"/>
      <c r="Q764" s="1233"/>
      <c r="R764" s="1233"/>
      <c r="S764" s="1233"/>
      <c r="T764" s="1233"/>
      <c r="U764" s="1233"/>
      <c r="V764" s="1233"/>
      <c r="W764" s="1233"/>
      <c r="X764" s="1233"/>
      <c r="Y764" s="1233"/>
      <c r="Z764" s="1233"/>
      <c r="AA764" s="1233"/>
      <c r="AB764" s="1233"/>
      <c r="AC764" s="1233"/>
      <c r="AD764" s="1233"/>
      <c r="AE764" s="1233"/>
      <c r="AF764" s="1233"/>
      <c r="AG764" s="1233"/>
      <c r="AH764" s="1233"/>
      <c r="AI764" s="1233"/>
      <c r="AJ764" s="1233"/>
      <c r="AK764" s="1233"/>
      <c r="AL764" s="1233"/>
      <c r="AM764" s="1233"/>
      <c r="AN764" s="1233"/>
      <c r="AO764" s="1233"/>
      <c r="AP764" s="1233"/>
      <c r="AQ764" s="1233"/>
      <c r="AR764" s="123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949"/>
      <c r="C765" s="1233"/>
      <c r="D765" s="1233"/>
      <c r="E765" s="1233"/>
      <c r="F765" s="1233"/>
      <c r="G765" s="1233"/>
      <c r="H765" s="1233"/>
      <c r="I765" s="1233"/>
      <c r="J765" s="1233"/>
      <c r="K765" s="1233"/>
      <c r="L765" s="1233"/>
      <c r="M765" s="1233"/>
      <c r="N765" s="1233"/>
      <c r="O765" s="1233"/>
      <c r="P765" s="1233"/>
      <c r="Q765" s="1233"/>
      <c r="R765" s="1233"/>
      <c r="S765" s="1233"/>
      <c r="T765" s="1233"/>
      <c r="U765" s="1233"/>
      <c r="V765" s="1233"/>
      <c r="W765" s="1233"/>
      <c r="X765" s="1233"/>
      <c r="Y765" s="1233"/>
      <c r="Z765" s="1233"/>
      <c r="AA765" s="1233"/>
      <c r="AB765" s="1233"/>
      <c r="AC765" s="1233"/>
      <c r="AD765" s="1233"/>
      <c r="AE765" s="1233"/>
      <c r="AF765" s="1233"/>
      <c r="AG765" s="1233"/>
      <c r="AH765" s="1233"/>
      <c r="AI765" s="1233"/>
      <c r="AJ765" s="1233"/>
      <c r="AK765" s="1233"/>
      <c r="AL765" s="1233"/>
      <c r="AM765" s="1233"/>
      <c r="AN765" s="1233"/>
      <c r="AO765" s="1233"/>
      <c r="AP765" s="1233"/>
      <c r="AQ765" s="1233"/>
      <c r="AR765" s="123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949"/>
      <c r="C766" s="1233" t="s">
        <v>1569</v>
      </c>
      <c r="D766" s="1233"/>
      <c r="E766" s="1233"/>
      <c r="F766" s="1233"/>
      <c r="G766" s="1233"/>
      <c r="H766" s="1233"/>
      <c r="I766" s="1233"/>
      <c r="J766" s="1233"/>
      <c r="K766" s="1233"/>
      <c r="L766" s="1233"/>
      <c r="M766" s="1233"/>
      <c r="N766" s="1233"/>
      <c r="O766" s="1233"/>
      <c r="P766" s="1233"/>
      <c r="Q766" s="1233"/>
      <c r="R766" s="1233"/>
      <c r="S766" s="1233"/>
      <c r="T766" s="1233"/>
      <c r="U766" s="1233"/>
      <c r="V766" s="1233"/>
      <c r="W766" s="1233"/>
      <c r="X766" s="1233"/>
      <c r="Y766" s="1233"/>
      <c r="Z766" s="1233"/>
      <c r="AA766" s="1233"/>
      <c r="AB766" s="1233"/>
      <c r="AC766" s="1233"/>
      <c r="AD766" s="1233"/>
      <c r="AE766" s="1233"/>
      <c r="AF766" s="1233"/>
      <c r="AG766" s="1233"/>
      <c r="AH766" s="1233"/>
      <c r="AI766" s="1233"/>
      <c r="AJ766" s="1233"/>
      <c r="AK766" s="1233"/>
      <c r="AL766" s="1233"/>
      <c r="AM766" s="1233"/>
      <c r="AN766" s="1233"/>
      <c r="AO766" s="1233"/>
      <c r="AP766" s="1233"/>
      <c r="AQ766" s="1233"/>
      <c r="AR766" s="123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214"/>
      <c r="DY766" s="214"/>
      <c r="DZ766" s="214"/>
      <c r="EA766" s="214"/>
      <c r="EB766" s="214"/>
      <c r="EC766" s="214"/>
      <c r="ED766" s="214"/>
      <c r="EE766" s="214"/>
      <c r="EF766" s="214"/>
      <c r="EG766" s="214"/>
      <c r="EH766" s="214"/>
      <c r="EI766" s="214"/>
      <c r="EJ766" s="214"/>
      <c r="EK766" s="214"/>
      <c r="EL766" s="214"/>
      <c r="EM766" s="214"/>
      <c r="EN766" s="214"/>
      <c r="EO766" s="214"/>
      <c r="EP766" s="214"/>
      <c r="EQ766" s="214"/>
      <c r="ER766" s="214"/>
      <c r="ES766" s="214"/>
      <c r="ET766" s="214"/>
      <c r="EU766" s="214"/>
      <c r="EV766" s="214"/>
      <c r="EW766" s="214"/>
      <c r="EX766" s="214"/>
      <c r="EY766" s="214"/>
      <c r="EZ766" s="214"/>
      <c r="FA766" s="214"/>
    </row>
    <row r="767" spans="1:159" ht="12.95" customHeight="1">
      <c r="A767" s="3"/>
      <c r="B767" s="949"/>
      <c r="C767" s="1233"/>
      <c r="D767" s="1233"/>
      <c r="E767" s="1233"/>
      <c r="F767" s="1233"/>
      <c r="G767" s="1233"/>
      <c r="H767" s="1233"/>
      <c r="I767" s="1233"/>
      <c r="J767" s="1233"/>
      <c r="K767" s="1233"/>
      <c r="L767" s="1233"/>
      <c r="M767" s="1233"/>
      <c r="N767" s="1233"/>
      <c r="O767" s="1233"/>
      <c r="P767" s="1233"/>
      <c r="Q767" s="1233"/>
      <c r="R767" s="1233"/>
      <c r="S767" s="1233"/>
      <c r="T767" s="1233"/>
      <c r="U767" s="1233"/>
      <c r="V767" s="1233"/>
      <c r="W767" s="1233"/>
      <c r="X767" s="1233"/>
      <c r="Y767" s="1233"/>
      <c r="Z767" s="1233"/>
      <c r="AA767" s="1233"/>
      <c r="AB767" s="1233"/>
      <c r="AC767" s="1233"/>
      <c r="AD767" s="1233"/>
      <c r="AE767" s="1233"/>
      <c r="AF767" s="1233"/>
      <c r="AG767" s="1233"/>
      <c r="AH767" s="1233"/>
      <c r="AI767" s="1233"/>
      <c r="AJ767" s="1233"/>
      <c r="AK767" s="1233"/>
      <c r="AL767" s="1233"/>
      <c r="AM767" s="1233"/>
      <c r="AN767" s="1233"/>
      <c r="AO767" s="1233"/>
      <c r="AP767" s="1233"/>
      <c r="AQ767" s="1233"/>
      <c r="AR767" s="123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949"/>
      <c r="C768" s="1233"/>
      <c r="D768" s="1233"/>
      <c r="E768" s="1233"/>
      <c r="F768" s="1233"/>
      <c r="G768" s="1233"/>
      <c r="H768" s="1233"/>
      <c r="I768" s="1233"/>
      <c r="J768" s="1233"/>
      <c r="K768" s="1233"/>
      <c r="L768" s="1233"/>
      <c r="M768" s="1233"/>
      <c r="N768" s="1233"/>
      <c r="O768" s="1233"/>
      <c r="P768" s="1233"/>
      <c r="Q768" s="1233"/>
      <c r="R768" s="1233"/>
      <c r="S768" s="1233"/>
      <c r="T768" s="1233"/>
      <c r="U768" s="1233"/>
      <c r="V768" s="1233"/>
      <c r="W768" s="1233"/>
      <c r="X768" s="1233"/>
      <c r="Y768" s="1233"/>
      <c r="Z768" s="1233"/>
      <c r="AA768" s="1233"/>
      <c r="AB768" s="1233"/>
      <c r="AC768" s="1233"/>
      <c r="AD768" s="1233"/>
      <c r="AE768" s="1233"/>
      <c r="AF768" s="1233"/>
      <c r="AG768" s="1233"/>
      <c r="AH768" s="1233"/>
      <c r="AI768" s="1233"/>
      <c r="AJ768" s="1233"/>
      <c r="AK768" s="1233"/>
      <c r="AL768" s="1233"/>
      <c r="AM768" s="1233"/>
      <c r="AN768" s="1233"/>
      <c r="AO768" s="1233"/>
      <c r="AP768" s="1233"/>
      <c r="AQ768" s="1233"/>
      <c r="AR768" s="123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478" t="s">
        <v>1549</v>
      </c>
      <c r="K769" s="1479"/>
      <c r="L769" s="1479"/>
      <c r="M769" s="1479"/>
      <c r="N769" s="1480"/>
      <c r="O769" s="1583" t="s">
        <v>1550</v>
      </c>
      <c r="P769" s="1583"/>
      <c r="Q769" s="1583"/>
      <c r="R769" s="1583"/>
      <c r="S769" s="1583"/>
      <c r="T769" s="1574" t="s">
        <v>1551</v>
      </c>
      <c r="U769" s="1575"/>
      <c r="V769" s="1575"/>
      <c r="W769" s="1576"/>
      <c r="X769" s="1478" t="s">
        <v>1552</v>
      </c>
      <c r="Y769" s="1479"/>
      <c r="Z769" s="1479"/>
      <c r="AA769" s="1479"/>
      <c r="AB769" s="1480"/>
      <c r="AC769" s="1478" t="s">
        <v>1570</v>
      </c>
      <c r="AD769" s="1479"/>
      <c r="AE769" s="1479"/>
      <c r="AF769" s="1479"/>
      <c r="AG769" s="1480"/>
      <c r="AH769" s="86"/>
      <c r="AI769" s="86"/>
      <c r="AJ769" s="86"/>
      <c r="AK769" s="86"/>
      <c r="AL769" s="8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481"/>
      <c r="K770" s="1482"/>
      <c r="L770" s="1482"/>
      <c r="M770" s="1482"/>
      <c r="N770" s="1483"/>
      <c r="O770" s="1583"/>
      <c r="P770" s="1583"/>
      <c r="Q770" s="1583"/>
      <c r="R770" s="1583"/>
      <c r="S770" s="1583"/>
      <c r="T770" s="1577"/>
      <c r="U770" s="1578"/>
      <c r="V770" s="1578"/>
      <c r="W770" s="1579"/>
      <c r="X770" s="1481"/>
      <c r="Y770" s="1482"/>
      <c r="Z770" s="1482"/>
      <c r="AA770" s="1482"/>
      <c r="AB770" s="1483"/>
      <c r="AC770" s="1481"/>
      <c r="AD770" s="1482"/>
      <c r="AE770" s="1482"/>
      <c r="AF770" s="1482"/>
      <c r="AG770" s="1483"/>
      <c r="AH770" s="86"/>
      <c r="AI770" s="86"/>
      <c r="AJ770" s="86"/>
      <c r="AK770" s="86"/>
      <c r="AL770" s="8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481"/>
      <c r="K771" s="1482"/>
      <c r="L771" s="1482"/>
      <c r="M771" s="1482"/>
      <c r="N771" s="1483"/>
      <c r="O771" s="1583"/>
      <c r="P771" s="1583"/>
      <c r="Q771" s="1583"/>
      <c r="R771" s="1583"/>
      <c r="S771" s="1583"/>
      <c r="T771" s="1577"/>
      <c r="U771" s="1578"/>
      <c r="V771" s="1578"/>
      <c r="W771" s="1579"/>
      <c r="X771" s="1481"/>
      <c r="Y771" s="1482"/>
      <c r="Z771" s="1482"/>
      <c r="AA771" s="1482"/>
      <c r="AB771" s="1483"/>
      <c r="AC771" s="1481"/>
      <c r="AD771" s="1482"/>
      <c r="AE771" s="1482"/>
      <c r="AF771" s="1482"/>
      <c r="AG771" s="1483"/>
      <c r="AH771" s="86"/>
      <c r="AK771" s="86"/>
      <c r="AL771" s="8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484"/>
      <c r="K772" s="1485"/>
      <c r="L772" s="1485"/>
      <c r="M772" s="1485"/>
      <c r="N772" s="1486"/>
      <c r="O772" s="1583"/>
      <c r="P772" s="1583"/>
      <c r="Q772" s="1583"/>
      <c r="R772" s="1583"/>
      <c r="S772" s="1583"/>
      <c r="T772" s="1580"/>
      <c r="U772" s="1581"/>
      <c r="V772" s="1581"/>
      <c r="W772" s="1582"/>
      <c r="X772" s="1484"/>
      <c r="Y772" s="1485"/>
      <c r="Z772" s="1485"/>
      <c r="AA772" s="1485"/>
      <c r="AB772" s="1486"/>
      <c r="AC772" s="1484"/>
      <c r="AD772" s="1485"/>
      <c r="AE772" s="1485"/>
      <c r="AF772" s="1485"/>
      <c r="AG772" s="1486"/>
      <c r="AH772" s="86"/>
      <c r="AI772" s="86"/>
      <c r="AJ772" s="86"/>
      <c r="AK772" s="86"/>
      <c r="AL772" s="8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83" t="s">
        <v>1383</v>
      </c>
      <c r="K773" s="1384"/>
      <c r="L773" s="1384"/>
      <c r="M773" s="1384"/>
      <c r="N773" s="1385"/>
      <c r="O773" s="1572">
        <v>1</v>
      </c>
      <c r="P773" s="1572"/>
      <c r="Q773" s="1572"/>
      <c r="R773" s="1572"/>
      <c r="S773" s="1572"/>
      <c r="T773" s="1422">
        <f>K718</f>
        <v>350</v>
      </c>
      <c r="U773" s="1423"/>
      <c r="V773" s="1423"/>
      <c r="W773" s="1424"/>
      <c r="X773" s="1425">
        <f>2750</f>
        <v>2750</v>
      </c>
      <c r="Y773" s="1426"/>
      <c r="Z773" s="1426"/>
      <c r="AA773" s="1426"/>
      <c r="AB773" s="1427"/>
      <c r="AC773" s="1495">
        <f>X773*O773</f>
        <v>2750</v>
      </c>
      <c r="AD773" s="1462"/>
      <c r="AE773" s="1462"/>
      <c r="AF773" s="1462"/>
      <c r="AG773" s="1496"/>
      <c r="AH773" s="1176"/>
      <c r="AI773" s="86"/>
      <c r="AJ773" s="86"/>
      <c r="AK773" s="1176"/>
      <c r="AL773" s="117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83" t="s">
        <v>1384</v>
      </c>
      <c r="K774" s="1384"/>
      <c r="L774" s="1384"/>
      <c r="M774" s="1384"/>
      <c r="N774" s="1385"/>
      <c r="O774" s="1572">
        <v>1</v>
      </c>
      <c r="P774" s="1572"/>
      <c r="Q774" s="1572"/>
      <c r="R774" s="1572"/>
      <c r="S774" s="1572"/>
      <c r="T774" s="1422">
        <f>K723</f>
        <v>550</v>
      </c>
      <c r="U774" s="1423"/>
      <c r="V774" s="1423"/>
      <c r="W774" s="1424"/>
      <c r="X774" s="1425">
        <f>3072</f>
        <v>3072</v>
      </c>
      <c r="Y774" s="1426"/>
      <c r="Z774" s="1426"/>
      <c r="AA774" s="1426"/>
      <c r="AB774" s="1427"/>
      <c r="AC774" s="1495">
        <f>X774*O774</f>
        <v>3072</v>
      </c>
      <c r="AD774" s="1462"/>
      <c r="AE774" s="1462"/>
      <c r="AF774" s="1462"/>
      <c r="AG774" s="1496"/>
      <c r="AH774" s="1176"/>
      <c r="AI774" s="1176"/>
      <c r="AJ774" s="1176"/>
      <c r="AK774" s="1176"/>
      <c r="AL774" s="117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83"/>
      <c r="K775" s="1384"/>
      <c r="L775" s="1384"/>
      <c r="M775" s="1384"/>
      <c r="N775" s="1385"/>
      <c r="O775" s="1572"/>
      <c r="P775" s="1572"/>
      <c r="Q775" s="1572"/>
      <c r="R775" s="1572"/>
      <c r="S775" s="1572"/>
      <c r="T775" s="1422"/>
      <c r="U775" s="1423"/>
      <c r="V775" s="1423"/>
      <c r="W775" s="1424"/>
      <c r="X775" s="1425"/>
      <c r="Y775" s="1426"/>
      <c r="Z775" s="1426"/>
      <c r="AA775" s="1426"/>
      <c r="AB775" s="1427"/>
      <c r="AC775" s="1495">
        <f>X775*O775</f>
        <v>0</v>
      </c>
      <c r="AD775" s="1462"/>
      <c r="AE775" s="1462"/>
      <c r="AF775" s="1462"/>
      <c r="AG775" s="1496"/>
      <c r="AH775" s="1176"/>
      <c r="AI775" s="1176"/>
      <c r="AJ775" s="1176"/>
      <c r="AK775" s="1176"/>
      <c r="AL775" s="117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83"/>
      <c r="K776" s="1384"/>
      <c r="L776" s="1384"/>
      <c r="M776" s="1384"/>
      <c r="N776" s="1385"/>
      <c r="O776" s="1572"/>
      <c r="P776" s="1572"/>
      <c r="Q776" s="1572"/>
      <c r="R776" s="1572"/>
      <c r="S776" s="1572"/>
      <c r="T776" s="1422"/>
      <c r="U776" s="1423"/>
      <c r="V776" s="1423"/>
      <c r="W776" s="1424"/>
      <c r="X776" s="1425"/>
      <c r="Y776" s="1426"/>
      <c r="Z776" s="1426"/>
      <c r="AA776" s="1426"/>
      <c r="AB776" s="1427"/>
      <c r="AC776" s="1495">
        <f>X776*O776</f>
        <v>0</v>
      </c>
      <c r="AD776" s="1462"/>
      <c r="AE776" s="1462"/>
      <c r="AF776" s="1462"/>
      <c r="AG776" s="1496"/>
      <c r="AH776" s="1176"/>
      <c r="AI776" s="1176"/>
      <c r="AJ776" s="1176"/>
      <c r="AK776" s="1176"/>
      <c r="AL776" s="117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5" t="s">
        <v>1558</v>
      </c>
      <c r="K777" s="1596"/>
      <c r="L777" s="1596"/>
      <c r="M777" s="1596"/>
      <c r="N777" s="1597"/>
      <c r="O777" s="1491">
        <f>SUM(O773:S776)</f>
        <v>2</v>
      </c>
      <c r="P777" s="1492"/>
      <c r="Q777" s="1492"/>
      <c r="R777" s="1492"/>
      <c r="S777" s="1493"/>
      <c r="X777" s="1595" t="s">
        <v>1559</v>
      </c>
      <c r="Y777" s="1596"/>
      <c r="Z777" s="1596"/>
      <c r="AA777" s="1596"/>
      <c r="AB777" s="1597"/>
      <c r="AC777" s="1495">
        <f>SUM(AC773:AG776)</f>
        <v>5822</v>
      </c>
      <c r="AD777" s="1462"/>
      <c r="AE777" s="1462"/>
      <c r="AF777" s="1462"/>
      <c r="AG777" s="1496"/>
      <c r="AI777" s="1176"/>
      <c r="AJ777" s="117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49"/>
      <c r="K778" s="49"/>
      <c r="L778" s="49"/>
      <c r="M778" s="49"/>
      <c r="N778" s="49"/>
      <c r="O778" s="279"/>
      <c r="P778" s="279"/>
      <c r="Q778" s="279"/>
      <c r="R778" s="279"/>
      <c r="S778" s="279"/>
      <c r="T778" s="49"/>
      <c r="U778" s="49"/>
      <c r="V778" s="49"/>
      <c r="W778" s="49"/>
      <c r="X778" s="49"/>
      <c r="Y778" s="889"/>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49"/>
      <c r="C779" s="49"/>
      <c r="D779" s="49"/>
      <c r="E779" s="49"/>
      <c r="F779" s="49"/>
      <c r="G779" s="279"/>
      <c r="H779" s="279"/>
      <c r="I779" s="279"/>
      <c r="J779" s="1431" t="s">
        <v>835</v>
      </c>
      <c r="K779" s="1431"/>
      <c r="L779" s="49"/>
      <c r="M779" s="85" t="s">
        <v>1571</v>
      </c>
      <c r="N779" s="49"/>
      <c r="O779" s="49"/>
      <c r="P779" s="49"/>
      <c r="Q779" s="279"/>
      <c r="R779" s="279"/>
      <c r="S779" s="279"/>
      <c r="T779" s="279"/>
      <c r="U779" s="279"/>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49"/>
      <c r="C780" s="49"/>
      <c r="D780" s="49"/>
      <c r="E780" s="49"/>
      <c r="F780" s="49"/>
      <c r="G780" s="279"/>
      <c r="H780" s="279"/>
      <c r="I780" s="279"/>
      <c r="J780" s="279"/>
      <c r="K780" s="279"/>
      <c r="L780" s="49"/>
      <c r="M780" s="85" t="s">
        <v>1572</v>
      </c>
      <c r="N780" s="49"/>
      <c r="O780" s="49"/>
      <c r="P780" s="49"/>
      <c r="Q780" s="279"/>
      <c r="R780" s="279"/>
      <c r="S780" s="279"/>
      <c r="T780" s="279"/>
      <c r="U780" s="279"/>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1033</v>
      </c>
      <c r="B781" s="50"/>
      <c r="C781" s="50" t="s">
        <v>208</v>
      </c>
      <c r="D781" s="49"/>
      <c r="E781" s="49"/>
      <c r="F781" s="49"/>
      <c r="G781" s="279"/>
      <c r="H781" s="279"/>
      <c r="I781" s="279"/>
      <c r="J781" s="279"/>
      <c r="K781" s="279"/>
      <c r="L781" s="49"/>
      <c r="M781" s="49"/>
      <c r="N781" s="49"/>
      <c r="O781" s="49"/>
      <c r="P781" s="49"/>
      <c r="Q781" s="279"/>
      <c r="R781" s="279"/>
      <c r="S781" s="279"/>
      <c r="T781" s="279"/>
      <c r="U781" s="279"/>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49"/>
      <c r="C782" s="49"/>
      <c r="D782" s="49"/>
      <c r="E782" s="49"/>
      <c r="F782" s="49"/>
      <c r="G782" s="279"/>
      <c r="H782" s="279"/>
      <c r="I782" s="279"/>
      <c r="J782" s="437"/>
      <c r="K782" s="279"/>
      <c r="L782" s="49"/>
      <c r="M782" s="49"/>
      <c r="N782" s="49"/>
      <c r="O782" s="49"/>
      <c r="P782" s="49"/>
      <c r="Q782" s="279"/>
      <c r="R782" s="279"/>
      <c r="S782" s="279"/>
      <c r="T782" s="279"/>
      <c r="U782" s="27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478" t="s">
        <v>1549</v>
      </c>
      <c r="K783" s="1479"/>
      <c r="L783" s="1479"/>
      <c r="M783" s="1479"/>
      <c r="N783" s="1480"/>
      <c r="O783" s="1583" t="s">
        <v>1550</v>
      </c>
      <c r="P783" s="1583"/>
      <c r="Q783" s="1583"/>
      <c r="R783" s="1583"/>
      <c r="S783" s="1583"/>
      <c r="T783" s="1574" t="s">
        <v>1551</v>
      </c>
      <c r="U783" s="1575"/>
      <c r="V783" s="1575"/>
      <c r="W783" s="1576"/>
      <c r="X783" s="1478" t="s">
        <v>1552</v>
      </c>
      <c r="Y783" s="1479"/>
      <c r="Z783" s="1479"/>
      <c r="AA783" s="1479"/>
      <c r="AB783" s="1480"/>
      <c r="AC783" s="1478" t="s">
        <v>1570</v>
      </c>
      <c r="AD783" s="1479"/>
      <c r="AE783" s="1479"/>
      <c r="AF783" s="1479"/>
      <c r="AG783" s="148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481"/>
      <c r="K784" s="1482"/>
      <c r="L784" s="1482"/>
      <c r="M784" s="1482"/>
      <c r="N784" s="1483"/>
      <c r="O784" s="1583"/>
      <c r="P784" s="1583"/>
      <c r="Q784" s="1583"/>
      <c r="R784" s="1583"/>
      <c r="S784" s="1583"/>
      <c r="T784" s="1577"/>
      <c r="U784" s="1578"/>
      <c r="V784" s="1578"/>
      <c r="W784" s="1579"/>
      <c r="X784" s="1481"/>
      <c r="Y784" s="1482"/>
      <c r="Z784" s="1482"/>
      <c r="AA784" s="1482"/>
      <c r="AB784" s="1483"/>
      <c r="AC784" s="1481"/>
      <c r="AD784" s="1482"/>
      <c r="AE784" s="1482"/>
      <c r="AF784" s="1482"/>
      <c r="AG784" s="148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481"/>
      <c r="K785" s="1482"/>
      <c r="L785" s="1482"/>
      <c r="M785" s="1482"/>
      <c r="N785" s="1483"/>
      <c r="O785" s="1583"/>
      <c r="P785" s="1583"/>
      <c r="Q785" s="1583"/>
      <c r="R785" s="1583"/>
      <c r="S785" s="1583"/>
      <c r="T785" s="1577"/>
      <c r="U785" s="1578"/>
      <c r="V785" s="1578"/>
      <c r="W785" s="1579"/>
      <c r="X785" s="1481"/>
      <c r="Y785" s="1482"/>
      <c r="Z785" s="1482"/>
      <c r="AA785" s="1482"/>
      <c r="AB785" s="1483"/>
      <c r="AC785" s="1481"/>
      <c r="AD785" s="1482"/>
      <c r="AE785" s="1482"/>
      <c r="AF785" s="1482"/>
      <c r="AG785" s="148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484"/>
      <c r="K786" s="1485"/>
      <c r="L786" s="1485"/>
      <c r="M786" s="1485"/>
      <c r="N786" s="1486"/>
      <c r="O786" s="1583"/>
      <c r="P786" s="1583"/>
      <c r="Q786" s="1583"/>
      <c r="R786" s="1583"/>
      <c r="S786" s="1583"/>
      <c r="T786" s="1580"/>
      <c r="U786" s="1581"/>
      <c r="V786" s="1581"/>
      <c r="W786" s="1582"/>
      <c r="X786" s="1484"/>
      <c r="Y786" s="1485"/>
      <c r="Z786" s="1485"/>
      <c r="AA786" s="1485"/>
      <c r="AB786" s="1486"/>
      <c r="AC786" s="1484"/>
      <c r="AD786" s="1485"/>
      <c r="AE786" s="1485"/>
      <c r="AF786" s="1485"/>
      <c r="AG786" s="148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83"/>
      <c r="K787" s="1384"/>
      <c r="L787" s="1384"/>
      <c r="M787" s="1384"/>
      <c r="N787" s="1385"/>
      <c r="O787" s="1572"/>
      <c r="P787" s="1572"/>
      <c r="Q787" s="1572"/>
      <c r="R787" s="1572"/>
      <c r="S787" s="1572"/>
      <c r="T787" s="1422"/>
      <c r="U787" s="1423"/>
      <c r="V787" s="1423"/>
      <c r="W787" s="1424"/>
      <c r="X787" s="1425"/>
      <c r="Y787" s="1426"/>
      <c r="Z787" s="1426"/>
      <c r="AA787" s="1426"/>
      <c r="AB787" s="1427"/>
      <c r="AC787" s="1495">
        <f t="shared" ref="AC787:AC796" si="63">X787*O787</f>
        <v>0</v>
      </c>
      <c r="AD787" s="1462"/>
      <c r="AE787" s="1462"/>
      <c r="AF787" s="1462"/>
      <c r="AG787" s="149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83"/>
      <c r="K788" s="1384"/>
      <c r="L788" s="1384"/>
      <c r="M788" s="1384"/>
      <c r="N788" s="1385"/>
      <c r="O788" s="1572"/>
      <c r="P788" s="1572"/>
      <c r="Q788" s="1572"/>
      <c r="R788" s="1572"/>
      <c r="S788" s="1572"/>
      <c r="T788" s="1422"/>
      <c r="U788" s="1423"/>
      <c r="V788" s="1423"/>
      <c r="W788" s="1424"/>
      <c r="X788" s="1425"/>
      <c r="Y788" s="1426"/>
      <c r="Z788" s="1426"/>
      <c r="AA788" s="1426"/>
      <c r="AB788" s="1427"/>
      <c r="AC788" s="1495">
        <f t="shared" si="63"/>
        <v>0</v>
      </c>
      <c r="AD788" s="1462"/>
      <c r="AE788" s="1462"/>
      <c r="AF788" s="1462"/>
      <c r="AG788" s="149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83"/>
      <c r="K789" s="1384"/>
      <c r="L789" s="1384"/>
      <c r="M789" s="1384"/>
      <c r="N789" s="1385"/>
      <c r="O789" s="1572"/>
      <c r="P789" s="1572"/>
      <c r="Q789" s="1572"/>
      <c r="R789" s="1572"/>
      <c r="S789" s="1572"/>
      <c r="T789" s="1422"/>
      <c r="U789" s="1423"/>
      <c r="V789" s="1423"/>
      <c r="W789" s="1424"/>
      <c r="X789" s="1425"/>
      <c r="Y789" s="1426"/>
      <c r="Z789" s="1426"/>
      <c r="AA789" s="1426"/>
      <c r="AB789" s="1427"/>
      <c r="AC789" s="1495">
        <f t="shared" si="63"/>
        <v>0</v>
      </c>
      <c r="AD789" s="1462"/>
      <c r="AE789" s="1462"/>
      <c r="AF789" s="1462"/>
      <c r="AG789" s="149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83"/>
      <c r="K790" s="1384"/>
      <c r="L790" s="1384"/>
      <c r="M790" s="1384"/>
      <c r="N790" s="1385"/>
      <c r="O790" s="1572"/>
      <c r="P790" s="1572"/>
      <c r="Q790" s="1572"/>
      <c r="R790" s="1572"/>
      <c r="S790" s="1572"/>
      <c r="T790" s="1422"/>
      <c r="U790" s="1423"/>
      <c r="V790" s="1423"/>
      <c r="W790" s="1424"/>
      <c r="X790" s="1425"/>
      <c r="Y790" s="1426"/>
      <c r="Z790" s="1426"/>
      <c r="AA790" s="1426"/>
      <c r="AB790" s="1427"/>
      <c r="AC790" s="1495">
        <f t="shared" si="63"/>
        <v>0</v>
      </c>
      <c r="AD790" s="1462"/>
      <c r="AE790" s="1462"/>
      <c r="AF790" s="1462"/>
      <c r="AG790" s="149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83"/>
      <c r="K791" s="1384"/>
      <c r="L791" s="1384"/>
      <c r="M791" s="1384"/>
      <c r="N791" s="1385"/>
      <c r="O791" s="1572"/>
      <c r="P791" s="1572"/>
      <c r="Q791" s="1572"/>
      <c r="R791" s="1572"/>
      <c r="S791" s="1572"/>
      <c r="T791" s="1422"/>
      <c r="U791" s="1423"/>
      <c r="V791" s="1423"/>
      <c r="W791" s="1424"/>
      <c r="X791" s="1425"/>
      <c r="Y791" s="1426"/>
      <c r="Z791" s="1426"/>
      <c r="AA791" s="1426"/>
      <c r="AB791" s="1427"/>
      <c r="AC791" s="1495">
        <f t="shared" si="63"/>
        <v>0</v>
      </c>
      <c r="AD791" s="1462"/>
      <c r="AE791" s="1462"/>
      <c r="AF791" s="1462"/>
      <c r="AG791" s="149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83"/>
      <c r="K792" s="1384"/>
      <c r="L792" s="1384"/>
      <c r="M792" s="1384"/>
      <c r="N792" s="1385"/>
      <c r="O792" s="1572"/>
      <c r="P792" s="1572"/>
      <c r="Q792" s="1572"/>
      <c r="R792" s="1572"/>
      <c r="S792" s="1572"/>
      <c r="T792" s="1422"/>
      <c r="U792" s="1423"/>
      <c r="V792" s="1423"/>
      <c r="W792" s="1424"/>
      <c r="X792" s="1425"/>
      <c r="Y792" s="1426"/>
      <c r="Z792" s="1426"/>
      <c r="AA792" s="1426"/>
      <c r="AB792" s="1427"/>
      <c r="AC792" s="1495">
        <f t="shared" si="63"/>
        <v>0</v>
      </c>
      <c r="AD792" s="1462"/>
      <c r="AE792" s="1462"/>
      <c r="AF792" s="1462"/>
      <c r="AG792" s="149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83"/>
      <c r="K793" s="1384"/>
      <c r="L793" s="1384"/>
      <c r="M793" s="1384"/>
      <c r="N793" s="1385"/>
      <c r="O793" s="1572"/>
      <c r="P793" s="1572"/>
      <c r="Q793" s="1572"/>
      <c r="R793" s="1572"/>
      <c r="S793" s="1572"/>
      <c r="T793" s="1422"/>
      <c r="U793" s="1423"/>
      <c r="V793" s="1423"/>
      <c r="W793" s="1424"/>
      <c r="X793" s="1425"/>
      <c r="Y793" s="1426"/>
      <c r="Z793" s="1426"/>
      <c r="AA793" s="1426"/>
      <c r="AB793" s="1427"/>
      <c r="AC793" s="1495">
        <f t="shared" si="63"/>
        <v>0</v>
      </c>
      <c r="AD793" s="1462"/>
      <c r="AE793" s="1462"/>
      <c r="AF793" s="1462"/>
      <c r="AG793" s="149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83"/>
      <c r="K794" s="1384"/>
      <c r="L794" s="1384"/>
      <c r="M794" s="1384"/>
      <c r="N794" s="1385"/>
      <c r="O794" s="1572"/>
      <c r="P794" s="1572"/>
      <c r="Q794" s="1572"/>
      <c r="R794" s="1572"/>
      <c r="S794" s="1572"/>
      <c r="T794" s="1422"/>
      <c r="U794" s="1423"/>
      <c r="V794" s="1423"/>
      <c r="W794" s="1424"/>
      <c r="X794" s="1425"/>
      <c r="Y794" s="1426"/>
      <c r="Z794" s="1426"/>
      <c r="AA794" s="1426"/>
      <c r="AB794" s="1427"/>
      <c r="AC794" s="1495">
        <f t="shared" si="63"/>
        <v>0</v>
      </c>
      <c r="AD794" s="1462"/>
      <c r="AE794" s="1462"/>
      <c r="AF794" s="1462"/>
      <c r="AG794" s="149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83"/>
      <c r="K795" s="1384"/>
      <c r="L795" s="1384"/>
      <c r="M795" s="1384"/>
      <c r="N795" s="1385"/>
      <c r="O795" s="1572"/>
      <c r="P795" s="1572"/>
      <c r="Q795" s="1572"/>
      <c r="R795" s="1572"/>
      <c r="S795" s="1572"/>
      <c r="T795" s="1422"/>
      <c r="U795" s="1423"/>
      <c r="V795" s="1423"/>
      <c r="W795" s="1424"/>
      <c r="X795" s="1425"/>
      <c r="Y795" s="1426"/>
      <c r="Z795" s="1426"/>
      <c r="AA795" s="1426"/>
      <c r="AB795" s="1427"/>
      <c r="AC795" s="1495">
        <f t="shared" si="63"/>
        <v>0</v>
      </c>
      <c r="AD795" s="1462"/>
      <c r="AE795" s="1462"/>
      <c r="AF795" s="1462"/>
      <c r="AG795" s="149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83"/>
      <c r="K796" s="1384"/>
      <c r="L796" s="1384"/>
      <c r="M796" s="1384"/>
      <c r="N796" s="1385"/>
      <c r="O796" s="1572"/>
      <c r="P796" s="1572"/>
      <c r="Q796" s="1572"/>
      <c r="R796" s="1572"/>
      <c r="S796" s="1572"/>
      <c r="T796" s="1422"/>
      <c r="U796" s="1423"/>
      <c r="V796" s="1423"/>
      <c r="W796" s="1424"/>
      <c r="X796" s="1425"/>
      <c r="Y796" s="1426"/>
      <c r="Z796" s="1426"/>
      <c r="AA796" s="1426"/>
      <c r="AB796" s="1427"/>
      <c r="AC796" s="1495">
        <f t="shared" si="63"/>
        <v>0</v>
      </c>
      <c r="AD796" s="1462"/>
      <c r="AE796" s="1462"/>
      <c r="AF796" s="1462"/>
      <c r="AG796" s="1496"/>
      <c r="AH796"/>
      <c r="AI796"/>
      <c r="AJ796"/>
      <c r="AK796"/>
      <c r="AL796"/>
      <c r="AM796"/>
      <c r="AN796"/>
      <c r="AO796"/>
      <c r="AP796"/>
      <c r="AQ796"/>
      <c r="AR796"/>
      <c r="AS796"/>
      <c r="AT796"/>
      <c r="AU796"/>
      <c r="AV796"/>
      <c r="AW796"/>
      <c r="AX796"/>
      <c r="AY796"/>
      <c r="AZ796" s="3"/>
      <c r="BA796" s="3"/>
      <c r="BB796" s="14" t="s">
        <v>1573</v>
      </c>
      <c r="BC796" s="14"/>
      <c r="BD796" s="14"/>
      <c r="BE796" s="14"/>
      <c r="BF796" s="14"/>
      <c r="BG796" s="14"/>
      <c r="BH796" s="14"/>
      <c r="BI796" s="14"/>
      <c r="BJ796" s="14"/>
      <c r="BK796" s="14"/>
      <c r="BL796" s="14"/>
      <c r="BM796" s="14"/>
      <c r="BN796" s="1609" t="s">
        <v>1574</v>
      </c>
      <c r="BO796" s="1610"/>
      <c r="BP796" s="3"/>
      <c r="BQ796" s="3"/>
      <c r="BR796" s="3"/>
      <c r="BS796" s="14" t="s">
        <v>1575</v>
      </c>
      <c r="BT796" s="14"/>
      <c r="BU796" s="14"/>
      <c r="BV796" s="14"/>
      <c r="BW796" s="14"/>
      <c r="BX796" s="14"/>
      <c r="BY796" s="14"/>
      <c r="BZ796" s="14"/>
      <c r="CA796" s="14"/>
      <c r="CB796" s="1606" t="str">
        <f>T189</f>
        <v>Los Angeles</v>
      </c>
      <c r="CC796" s="1607"/>
      <c r="CD796" s="1607"/>
      <c r="CE796" s="1607"/>
      <c r="CF796" s="1607"/>
      <c r="CG796" s="1607"/>
      <c r="CH796" s="160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5" t="s">
        <v>1558</v>
      </c>
      <c r="K797" s="1596"/>
      <c r="L797" s="1596"/>
      <c r="M797" s="1596"/>
      <c r="N797" s="1597"/>
      <c r="O797" s="1501">
        <f>SUM(O787:S796)</f>
        <v>0</v>
      </c>
      <c r="P797" s="1501"/>
      <c r="Q797" s="1501"/>
      <c r="R797" s="1501"/>
      <c r="S797" s="1501"/>
      <c r="T797"/>
      <c r="U797"/>
      <c r="V797"/>
      <c r="W797"/>
      <c r="X797" s="824" t="s">
        <v>1559</v>
      </c>
      <c r="Y797" s="11"/>
      <c r="Z797" s="11"/>
      <c r="AA797" s="11"/>
      <c r="AB797" s="831"/>
      <c r="AC797" s="1495">
        <f>SUM(AC787:AG796)</f>
        <v>0</v>
      </c>
      <c r="AD797" s="1462"/>
      <c r="AE797" s="1462"/>
      <c r="AF797" s="1462"/>
      <c r="AG797" s="1496"/>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73" t="str">
        <f>IF(O797&lt;&gt;AG438,"! Total market rate units in the Unit Mix Table above does not match the number of  market rate units on row #"&amp;TEXT(ROW(D438),"#"),"")</f>
        <v/>
      </c>
      <c r="D798" s="1573"/>
      <c r="E798" s="1573"/>
      <c r="F798" s="1573"/>
      <c r="G798" s="1573"/>
      <c r="H798" s="1573"/>
      <c r="I798" s="1573"/>
      <c r="J798" s="1573"/>
      <c r="K798" s="1573"/>
      <c r="L798" s="1573"/>
      <c r="M798" s="1573"/>
      <c r="N798" s="1573"/>
      <c r="O798" s="1573"/>
      <c r="P798" s="1573"/>
      <c r="Q798" s="1573"/>
      <c r="R798" s="1573"/>
      <c r="S798" s="1573"/>
      <c r="T798" s="1573"/>
      <c r="U798" s="1573"/>
      <c r="V798" s="1573"/>
      <c r="W798" s="1573"/>
      <c r="X798" s="1573"/>
      <c r="Y798" s="1573"/>
      <c r="Z798" s="1573"/>
      <c r="AA798" s="1573"/>
      <c r="AB798" s="1573"/>
      <c r="AC798" s="1573"/>
      <c r="AD798" s="1573"/>
      <c r="AE798" s="1573"/>
      <c r="AF798" s="1573"/>
      <c r="AG798" s="1573"/>
      <c r="AH798" s="1573"/>
      <c r="AI798" s="1573"/>
      <c r="AJ798" s="1573"/>
      <c r="AK798" s="1573"/>
      <c r="AL798" s="1573"/>
      <c r="AM798" s="1573"/>
      <c r="AN798" s="1573"/>
      <c r="AO798"/>
      <c r="AP798"/>
      <c r="AQ798"/>
      <c r="AR798"/>
      <c r="AS798"/>
      <c r="AT798"/>
      <c r="AU798"/>
      <c r="AV798"/>
      <c r="AW798"/>
      <c r="AX798"/>
      <c r="AY798"/>
      <c r="AZ798" s="26"/>
      <c r="BA798" s="26"/>
      <c r="BB798" s="14"/>
      <c r="BC798" s="14"/>
      <c r="BD798" s="14"/>
      <c r="BE798" s="14"/>
      <c r="BF798" s="14"/>
      <c r="BG798" s="14"/>
      <c r="BH798" s="14"/>
      <c r="BI798" s="14"/>
      <c r="BJ798" s="14"/>
      <c r="BK798" s="14"/>
      <c r="BL798" s="14"/>
      <c r="BM798" s="14"/>
      <c r="BN798" s="58" t="s">
        <v>1574</v>
      </c>
      <c r="BO798" s="14"/>
      <c r="BP798" s="28"/>
      <c r="BQ798" s="28"/>
      <c r="BR798" s="28"/>
      <c r="BS798" s="28"/>
      <c r="BT798" s="28"/>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73"/>
      <c r="D799" s="1573"/>
      <c r="E799" s="1573"/>
      <c r="F799" s="1573"/>
      <c r="G799" s="1573"/>
      <c r="H799" s="1573"/>
      <c r="I799" s="1573"/>
      <c r="J799" s="1573"/>
      <c r="K799" s="1573"/>
      <c r="L799" s="1573"/>
      <c r="M799" s="1573"/>
      <c r="N799" s="1573"/>
      <c r="O799" s="1573"/>
      <c r="P799" s="1573"/>
      <c r="Q799" s="1573"/>
      <c r="R799" s="1573"/>
      <c r="S799" s="1573"/>
      <c r="T799" s="1573"/>
      <c r="U799" s="1573"/>
      <c r="V799" s="1573"/>
      <c r="W799" s="1573"/>
      <c r="X799" s="1573"/>
      <c r="Y799" s="1573"/>
      <c r="Z799" s="1573"/>
      <c r="AA799" s="1573"/>
      <c r="AB799" s="1573"/>
      <c r="AC799" s="1573"/>
      <c r="AD799" s="1573"/>
      <c r="AE799" s="1573"/>
      <c r="AF799" s="1573"/>
      <c r="AG799" s="1573"/>
      <c r="AH799" s="1573"/>
      <c r="AI799" s="1573"/>
      <c r="AJ799" s="1573"/>
      <c r="AK799" s="1573"/>
      <c r="AL799" s="1573"/>
      <c r="AM799" s="1573"/>
      <c r="AN799" s="1573"/>
      <c r="AO799"/>
      <c r="AP799"/>
      <c r="AQ799"/>
      <c r="AR799"/>
      <c r="AS799"/>
      <c r="AT799"/>
      <c r="AU799"/>
      <c r="AV799"/>
      <c r="AW799"/>
      <c r="AX799"/>
      <c r="AY799"/>
      <c r="AZ799" s="26"/>
      <c r="BA799" s="26"/>
      <c r="BB799" s="14"/>
      <c r="BC799" s="14"/>
      <c r="BD799" s="14"/>
      <c r="BE799" s="14"/>
      <c r="BF799" s="14"/>
      <c r="BG799" s="14"/>
      <c r="BH799" s="14"/>
      <c r="BI799" s="14"/>
      <c r="BJ799" s="14"/>
      <c r="BK799" s="14"/>
      <c r="BL799" s="14"/>
      <c r="BM799" s="14"/>
      <c r="BN799" s="58" t="s">
        <v>1576</v>
      </c>
      <c r="BO799" s="27" t="s">
        <v>1577</v>
      </c>
      <c r="BP799" s="28"/>
      <c r="BQ799" s="28"/>
      <c r="BR799" s="28"/>
      <c r="BS799" s="28"/>
      <c r="BT799" s="28"/>
      <c r="BU799" s="14"/>
      <c r="BV799" s="27" t="s">
        <v>1578</v>
      </c>
      <c r="BW799" s="14"/>
      <c r="BX799" s="14"/>
      <c r="BY799" s="14"/>
      <c r="BZ799" s="14"/>
      <c r="CA799" s="14"/>
      <c r="CB799" s="14"/>
      <c r="CC799" s="14"/>
      <c r="CD799" s="14"/>
      <c r="CE799" s="14"/>
      <c r="CF799" s="14"/>
      <c r="CG799" s="14"/>
      <c r="CH799" s="14"/>
      <c r="CI799" s="14"/>
      <c r="CJ799" s="14"/>
      <c r="CK799" s="14"/>
      <c r="CL799" s="14"/>
      <c r="CM799" s="14"/>
      <c r="CN799" s="14"/>
      <c r="CO799" s="14"/>
      <c r="CP799" s="14"/>
      <c r="CQ799" s="14"/>
      <c r="CR799" s="14"/>
      <c r="CS799" s="14"/>
      <c r="CT799" s="14"/>
      <c r="CU799" s="14"/>
      <c r="CV799" s="14"/>
      <c r="CW799" s="14"/>
      <c r="CX799" s="14"/>
      <c r="CY799" s="14"/>
      <c r="CZ799" s="14"/>
      <c r="DA799" s="14"/>
      <c r="DB799" s="14"/>
      <c r="DC799" s="14"/>
      <c r="DD799" s="14"/>
      <c r="DE799" s="14"/>
      <c r="DF799" s="14"/>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38"/>
      <c r="K800" s="5"/>
      <c r="L800" s="5"/>
      <c r="M800" s="5"/>
      <c r="N800" s="5"/>
      <c r="O800" s="5"/>
      <c r="P800" s="5"/>
      <c r="Q800" s="5"/>
      <c r="R800" s="5"/>
      <c r="S800" s="5"/>
      <c r="T800" s="5"/>
      <c r="U800" s="5"/>
      <c r="V800" s="5"/>
      <c r="W800" s="5"/>
      <c r="X800" s="47" t="s">
        <v>1579</v>
      </c>
      <c r="Y800" s="1568">
        <f>O753+AC777+AC797</f>
        <v>254950</v>
      </c>
      <c r="Z800" s="1568"/>
      <c r="AA800" s="1568"/>
      <c r="AB800" s="1568"/>
      <c r="AC800" s="1568"/>
      <c r="AD800"/>
      <c r="AE800"/>
      <c r="AF800"/>
      <c r="AG800"/>
      <c r="AH800"/>
      <c r="AI800"/>
      <c r="AJ800"/>
      <c r="AK800"/>
      <c r="AL800"/>
      <c r="AM800"/>
      <c r="AN800"/>
      <c r="AO800"/>
      <c r="AP800"/>
      <c r="AQ800"/>
      <c r="AR800"/>
      <c r="AS800"/>
      <c r="AT800"/>
      <c r="AU800"/>
      <c r="AV800"/>
      <c r="AW800"/>
      <c r="AX800"/>
      <c r="AY800"/>
      <c r="AZ800" s="26"/>
      <c r="BA800" s="26"/>
      <c r="BB800" s="14"/>
      <c r="BC800" s="14"/>
      <c r="BD800" s="14"/>
      <c r="BE800" s="14"/>
      <c r="BF800" s="14"/>
      <c r="BG800" s="14"/>
      <c r="BH800" s="14"/>
      <c r="BI800" s="14"/>
      <c r="BJ800" s="14"/>
      <c r="BK800" s="14"/>
      <c r="BL800" s="14"/>
      <c r="BM800" s="14"/>
      <c r="BN800" s="58"/>
      <c r="BO800" s="27"/>
      <c r="BP800" s="28"/>
      <c r="BQ800" s="28"/>
      <c r="BR800" s="28"/>
      <c r="BS800" s="28"/>
      <c r="BT800" s="28"/>
      <c r="BU800" s="14"/>
      <c r="BV800" s="27"/>
      <c r="BW800" s="14"/>
      <c r="BX800" s="14"/>
      <c r="BY800" s="14"/>
      <c r="BZ800" s="14"/>
      <c r="CA800" s="14"/>
      <c r="CB800" s="14"/>
      <c r="CC800" s="14"/>
      <c r="CD800" s="14"/>
      <c r="CE800" s="14"/>
      <c r="CF800" s="14"/>
      <c r="CG800" s="14"/>
      <c r="CH800" s="14"/>
      <c r="CI800" s="14"/>
      <c r="CJ800" s="14"/>
      <c r="CK800" s="14"/>
      <c r="CL800" s="14"/>
      <c r="CM800" s="14"/>
      <c r="CN800" s="14"/>
      <c r="CO800" s="14"/>
      <c r="CP800" s="14"/>
      <c r="CQ800" s="14"/>
      <c r="CR800" s="14"/>
      <c r="CS800" s="14"/>
      <c r="CT800" s="14"/>
      <c r="CU800" s="14"/>
      <c r="CV800" s="14"/>
      <c r="CW800" s="14"/>
      <c r="CX800" s="14"/>
      <c r="CY800" s="14"/>
      <c r="CZ800" s="14"/>
      <c r="DA800" s="14"/>
      <c r="DB800" s="14"/>
      <c r="DC800" s="14"/>
      <c r="DD800" s="14"/>
      <c r="DE800" s="14"/>
      <c r="DF800" s="14"/>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0"/>
      <c r="K801" s="41"/>
      <c r="L801" s="41"/>
      <c r="M801" s="41"/>
      <c r="N801" s="41"/>
      <c r="O801" s="41"/>
      <c r="P801" s="41"/>
      <c r="Q801" s="41"/>
      <c r="R801" s="41"/>
      <c r="S801" s="41"/>
      <c r="T801" s="41"/>
      <c r="U801" s="41"/>
      <c r="V801" s="41"/>
      <c r="W801" s="41"/>
      <c r="X801" s="70" t="s">
        <v>1580</v>
      </c>
      <c r="Y801" s="1568">
        <f>(O753+AC777+AC797)*12</f>
        <v>3059400</v>
      </c>
      <c r="Z801" s="1568"/>
      <c r="AA801" s="1568"/>
      <c r="AB801" s="1568"/>
      <c r="AC801" s="156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58" t="s">
        <v>1574</v>
      </c>
      <c r="BO801" s="27"/>
      <c r="BP801" s="28"/>
      <c r="BQ801" s="28"/>
      <c r="BR801" s="28"/>
      <c r="BS801" s="28"/>
      <c r="BT801" s="28"/>
      <c r="BU801" s="14"/>
      <c r="BV801" s="27"/>
      <c r="BW801" s="14"/>
      <c r="BX801" s="14"/>
      <c r="BY801" s="14"/>
      <c r="BZ801" s="14"/>
      <c r="CA801" s="14"/>
      <c r="CB801" s="14"/>
      <c r="CC801" s="14"/>
      <c r="CD801" s="14"/>
      <c r="CE801" s="14"/>
      <c r="CF801" s="14"/>
      <c r="CG801" s="14"/>
      <c r="CH801" s="14"/>
      <c r="CI801" s="14"/>
      <c r="CJ801" s="14"/>
      <c r="CK801" s="14"/>
      <c r="CL801" s="14"/>
      <c r="CM801" s="14"/>
      <c r="CN801" s="14"/>
      <c r="CO801" s="14"/>
      <c r="CP801" s="14"/>
      <c r="CQ801" s="14"/>
      <c r="CR801" s="14"/>
      <c r="CS801" s="14"/>
      <c r="CT801" s="14"/>
      <c r="CU801" s="14"/>
      <c r="CV801" s="14"/>
      <c r="CW801" s="14"/>
      <c r="CX801" s="14"/>
      <c r="CY801" s="14"/>
      <c r="CZ801" s="14"/>
      <c r="DA801" s="14"/>
      <c r="DB801" s="14"/>
      <c r="DC801" s="14"/>
      <c r="DD801" s="14"/>
      <c r="DE801" s="14"/>
      <c r="DF801" s="14"/>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58"/>
      <c r="BO802" s="27"/>
      <c r="BP802" s="28"/>
      <c r="BQ802" s="28"/>
      <c r="BR802" s="28"/>
      <c r="BS802" s="28"/>
      <c r="BT802" s="28"/>
      <c r="BU802" s="14"/>
      <c r="BV802" s="27"/>
      <c r="BW802" s="14"/>
      <c r="BX802" s="14"/>
      <c r="BY802" s="14"/>
      <c r="BZ802" s="14"/>
      <c r="CA802" s="14"/>
      <c r="CB802" s="14"/>
      <c r="CC802" s="14"/>
      <c r="CD802" s="14"/>
      <c r="CE802" s="14"/>
      <c r="CF802" s="14"/>
      <c r="CG802" s="14"/>
      <c r="CH802" s="14"/>
      <c r="CI802" s="14"/>
      <c r="CJ802" s="14"/>
      <c r="CK802" s="14"/>
      <c r="CL802" s="14"/>
      <c r="CM802" s="14"/>
      <c r="CN802" s="14"/>
      <c r="CO802" s="14"/>
      <c r="CP802" s="14"/>
      <c r="CQ802" s="14"/>
      <c r="CR802" s="14"/>
      <c r="CS802" s="14"/>
      <c r="CT802" s="14"/>
      <c r="CU802" s="14"/>
      <c r="CV802" s="14"/>
      <c r="CW802" s="14"/>
      <c r="CX802" s="14"/>
      <c r="CY802" s="14"/>
      <c r="CZ802" s="14"/>
      <c r="DA802" s="14"/>
      <c r="DB802" s="14"/>
      <c r="DC802" s="14"/>
      <c r="DD802" s="14"/>
      <c r="DE802" s="14"/>
      <c r="DF802" s="14"/>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1052</v>
      </c>
      <c r="B803" s="2"/>
      <c r="C803" s="2" t="s">
        <v>211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28"/>
      <c r="BQ803" s="28"/>
      <c r="BR803" s="28"/>
      <c r="BS803" s="28"/>
      <c r="BT803" s="28"/>
      <c r="BU803" s="14"/>
      <c r="BV803" s="14"/>
      <c r="BW803" s="14"/>
      <c r="BX803" s="14"/>
      <c r="BY803" s="14"/>
      <c r="BZ803" s="14"/>
      <c r="CA803" s="14"/>
      <c r="CB803" s="14"/>
      <c r="CC803" s="14"/>
      <c r="CD803" s="14"/>
      <c r="CE803" s="14"/>
      <c r="CF803" s="14"/>
      <c r="CG803" s="14"/>
      <c r="CH803" s="14"/>
      <c r="CI803" s="14"/>
      <c r="CJ803" s="14"/>
      <c r="CK803" s="14"/>
      <c r="CL803" s="14"/>
      <c r="CM803" s="14"/>
      <c r="CN803" s="14"/>
      <c r="CO803" s="14"/>
      <c r="CP803" s="14"/>
      <c r="CQ803" s="14"/>
      <c r="CR803" s="14"/>
      <c r="CS803" s="14"/>
      <c r="CT803" s="14"/>
      <c r="CU803" s="14"/>
      <c r="CV803" s="14"/>
      <c r="CW803" s="14"/>
      <c r="CX803" s="14"/>
      <c r="CY803" s="14"/>
      <c r="CZ803" s="14"/>
      <c r="DA803" s="14"/>
      <c r="DB803" s="14"/>
      <c r="DC803" s="14"/>
      <c r="DD803" s="14"/>
      <c r="DE803" s="14"/>
      <c r="DF803" s="14"/>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1581</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28"/>
      <c r="BQ804" s="28"/>
      <c r="BR804" s="28"/>
      <c r="BS804" s="28"/>
      <c r="BT804" s="28"/>
      <c r="BU804" s="14"/>
      <c r="BV804" s="14"/>
      <c r="BW804" s="14"/>
      <c r="BX804" s="14"/>
      <c r="BY804" s="14"/>
      <c r="BZ804" s="14"/>
      <c r="CA804" s="14"/>
      <c r="CB804" s="14"/>
      <c r="CC804" s="14"/>
      <c r="CD804" s="14"/>
      <c r="CE804" s="14"/>
      <c r="CF804" s="14"/>
      <c r="CG804" s="14"/>
      <c r="CH804" s="14"/>
      <c r="CI804" s="14"/>
      <c r="CJ804" s="14"/>
      <c r="CK804" s="14"/>
      <c r="CL804" s="14"/>
      <c r="CM804" s="14"/>
      <c r="CN804" s="14"/>
      <c r="CO804" s="14"/>
      <c r="CP804" s="14"/>
      <c r="CQ804" s="14"/>
      <c r="CR804" s="14"/>
      <c r="CS804" s="14"/>
      <c r="CT804" s="14"/>
      <c r="CU804" s="14"/>
      <c r="CV804" s="14"/>
      <c r="CW804" s="14"/>
      <c r="CX804" s="14"/>
      <c r="CY804" s="14"/>
      <c r="CZ804" s="14"/>
      <c r="DA804" s="14"/>
      <c r="DB804" s="14"/>
      <c r="DC804" s="14"/>
      <c r="DD804" s="14"/>
      <c r="DE804" s="14"/>
      <c r="DF804" s="14"/>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1177" t="s">
        <v>1498</v>
      </c>
      <c r="BQ805" s="1178" t="s">
        <v>1384</v>
      </c>
      <c r="BR805" s="1178" t="s">
        <v>1385</v>
      </c>
      <c r="BS805" s="1178" t="s">
        <v>1386</v>
      </c>
      <c r="BT805" s="1178" t="s">
        <v>1499</v>
      </c>
      <c r="BU805" s="14"/>
      <c r="BV805" s="14"/>
      <c r="BW805" s="1177" t="s">
        <v>1498</v>
      </c>
      <c r="BX805" s="1178" t="s">
        <v>1384</v>
      </c>
      <c r="BY805" s="1178" t="s">
        <v>1385</v>
      </c>
      <c r="BZ805" s="1178" t="s">
        <v>1386</v>
      </c>
      <c r="CA805" s="1178" t="s">
        <v>1499</v>
      </c>
      <c r="CB805" s="14"/>
      <c r="CC805" s="14"/>
      <c r="CD805" s="14"/>
      <c r="CE805" s="14"/>
      <c r="CF805" s="14"/>
      <c r="CG805" s="14"/>
      <c r="CH805" s="14"/>
      <c r="CI805" s="14"/>
      <c r="CJ805" s="14"/>
      <c r="CK805" s="14"/>
      <c r="CL805" s="14"/>
      <c r="CM805" s="14"/>
      <c r="CN805" s="14"/>
      <c r="CO805" s="14"/>
      <c r="CP805" s="14"/>
      <c r="CQ805" s="14"/>
      <c r="CR805" s="14"/>
      <c r="CS805" s="14"/>
      <c r="CT805" s="14"/>
      <c r="CU805" s="14"/>
      <c r="CV805" s="14"/>
      <c r="CW805" s="14"/>
      <c r="CX805" s="14"/>
      <c r="CY805" s="14"/>
      <c r="CZ805" s="14"/>
      <c r="DA805" s="14"/>
      <c r="DB805" s="14"/>
      <c r="DC805" s="14"/>
      <c r="DD805" s="14"/>
      <c r="DE805" s="14"/>
      <c r="DF805" s="14"/>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38" t="s">
        <v>1582</v>
      </c>
      <c r="I806" s="5"/>
      <c r="J806" s="5"/>
      <c r="K806" s="5"/>
      <c r="L806" s="5"/>
      <c r="M806" s="5"/>
      <c r="N806" s="5"/>
      <c r="O806" s="5"/>
      <c r="P806" s="5"/>
      <c r="Q806" s="5"/>
      <c r="R806" s="5"/>
      <c r="S806" s="5"/>
      <c r="T806" s="5"/>
      <c r="U806" s="5"/>
      <c r="V806" s="5"/>
      <c r="W806" s="5"/>
      <c r="X806" s="5"/>
      <c r="Y806" s="5"/>
      <c r="Z806" s="1593">
        <f>'Subsidy Contract Calculation'!B4+'Subsidy Contract Calculation'!B5+'Subsidy Contract Calculation'!B9+'Subsidy Contract Calculation'!B10</f>
        <v>170</v>
      </c>
      <c r="AA806" s="1590"/>
      <c r="AB806" s="1590"/>
      <c r="AC806" s="1590"/>
      <c r="AD806" s="1590"/>
      <c r="AE806" s="1591"/>
      <c r="AF806"/>
      <c r="AG806"/>
      <c r="AH806"/>
      <c r="AI806"/>
      <c r="AJ806"/>
      <c r="AK806"/>
      <c r="AL806"/>
      <c r="AM806"/>
      <c r="AN806"/>
      <c r="AO806"/>
      <c r="AP806"/>
      <c r="AQ806"/>
      <c r="AR806"/>
      <c r="AS806"/>
      <c r="AT806"/>
      <c r="AU806"/>
      <c r="AV806"/>
      <c r="AW806"/>
      <c r="AX806"/>
      <c r="AY806"/>
      <c r="AZ806" s="3"/>
      <c r="BA806" s="3"/>
      <c r="BB806" s="3"/>
      <c r="BC806" s="3"/>
      <c r="BD806" s="3"/>
      <c r="BE806" s="14"/>
      <c r="BF806" s="14"/>
      <c r="BG806" s="14"/>
      <c r="BH806" s="14"/>
      <c r="BI806" s="14"/>
      <c r="BJ806" s="14"/>
      <c r="BK806" s="14"/>
      <c r="BL806" s="14"/>
      <c r="BM806" s="14"/>
      <c r="BN806" s="14"/>
      <c r="BO806" s="140" t="s">
        <v>873</v>
      </c>
      <c r="BP806" s="247">
        <v>473390</v>
      </c>
      <c r="BQ806" s="247">
        <v>545814</v>
      </c>
      <c r="BR806" s="247">
        <v>658400</v>
      </c>
      <c r="BS806" s="247">
        <v>842752</v>
      </c>
      <c r="BT806" s="247">
        <v>938878</v>
      </c>
      <c r="BU806" s="14"/>
      <c r="BV806" s="140" t="s">
        <v>873</v>
      </c>
      <c r="BW806" s="247">
        <v>473390</v>
      </c>
      <c r="BX806" s="247">
        <v>545814</v>
      </c>
      <c r="BY806" s="247">
        <v>658400</v>
      </c>
      <c r="BZ806" s="247">
        <v>842752</v>
      </c>
      <c r="CA806" s="247">
        <v>938878</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3"/>
      <c r="FC806" s="3"/>
    </row>
    <row r="807" spans="1:159" s="4" customFormat="1" ht="12.95" customHeight="1">
      <c r="A807"/>
      <c r="B807"/>
      <c r="C807"/>
      <c r="D807"/>
      <c r="E807"/>
      <c r="F807"/>
      <c r="G807"/>
      <c r="H807" s="38" t="s">
        <v>1583</v>
      </c>
      <c r="I807" s="5"/>
      <c r="J807" s="5"/>
      <c r="K807" s="5"/>
      <c r="L807" s="5"/>
      <c r="M807" s="5"/>
      <c r="N807" s="5"/>
      <c r="O807" s="5"/>
      <c r="P807" s="5"/>
      <c r="Q807" s="5"/>
      <c r="R807" s="5"/>
      <c r="S807" s="5"/>
      <c r="T807" s="5"/>
      <c r="U807" s="5"/>
      <c r="V807" s="5"/>
      <c r="W807" s="5"/>
      <c r="X807" s="5"/>
      <c r="Y807" s="5"/>
      <c r="Z807" s="1589">
        <f>20</f>
        <v>20</v>
      </c>
      <c r="AA807" s="1590"/>
      <c r="AB807" s="1590"/>
      <c r="AC807" s="1590"/>
      <c r="AD807" s="1590"/>
      <c r="AE807" s="1591"/>
      <c r="AF807"/>
      <c r="AG807"/>
      <c r="AH807"/>
      <c r="AI807"/>
      <c r="AJ807"/>
      <c r="AK807"/>
      <c r="AL807"/>
      <c r="AM807"/>
      <c r="AN807"/>
      <c r="AO807"/>
      <c r="AP807"/>
      <c r="AQ807"/>
      <c r="AR807"/>
      <c r="AS807"/>
      <c r="AT807"/>
      <c r="AU807"/>
      <c r="AV807"/>
      <c r="AW807"/>
      <c r="AX807"/>
      <c r="AY807"/>
      <c r="AZ807" s="3"/>
      <c r="BA807" s="3"/>
      <c r="BB807" s="3"/>
      <c r="BC807" s="3"/>
      <c r="BD807" s="3"/>
      <c r="BE807" s="14"/>
      <c r="BF807" s="14"/>
      <c r="BG807" s="14"/>
      <c r="BH807" s="14"/>
      <c r="BI807" s="14"/>
      <c r="BJ807" s="14"/>
      <c r="BK807" s="14"/>
      <c r="BL807" s="14"/>
      <c r="BM807" s="14"/>
      <c r="BN807" s="14"/>
      <c r="BO807" s="140" t="s">
        <v>876</v>
      </c>
      <c r="BP807" s="245">
        <v>352022</v>
      </c>
      <c r="BQ807" s="245">
        <v>405878</v>
      </c>
      <c r="BR807" s="245">
        <v>489600</v>
      </c>
      <c r="BS807" s="245">
        <v>626688</v>
      </c>
      <c r="BT807" s="245">
        <v>698170</v>
      </c>
      <c r="BU807" s="14"/>
      <c r="BV807" s="140" t="s">
        <v>876</v>
      </c>
      <c r="BW807" s="245">
        <v>352022</v>
      </c>
      <c r="BX807" s="245">
        <v>405878</v>
      </c>
      <c r="BY807" s="245">
        <v>489600</v>
      </c>
      <c r="BZ807" s="245">
        <v>626688</v>
      </c>
      <c r="CA807" s="245">
        <v>698170</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3"/>
      <c r="FC807" s="3"/>
    </row>
    <row r="808" spans="1:159" s="4" customFormat="1" ht="12.95" customHeight="1">
      <c r="A808"/>
      <c r="B808"/>
      <c r="C808"/>
      <c r="D808"/>
      <c r="E808"/>
      <c r="F808"/>
      <c r="G808"/>
      <c r="H808" s="38" t="s">
        <v>1584</v>
      </c>
      <c r="I808" s="5"/>
      <c r="J808" s="5"/>
      <c r="K808" s="5"/>
      <c r="L808" s="5"/>
      <c r="M808" s="5"/>
      <c r="N808" s="5"/>
      <c r="O808" s="5"/>
      <c r="P808" s="5"/>
      <c r="Q808" s="5"/>
      <c r="R808" s="5"/>
      <c r="S808" s="5"/>
      <c r="T808" s="5"/>
      <c r="U808" s="5"/>
      <c r="V808" s="5"/>
      <c r="W808" s="5"/>
      <c r="X808" s="5"/>
      <c r="Y808" s="5"/>
      <c r="Z808" s="1566">
        <v>53386</v>
      </c>
      <c r="AA808" s="1432"/>
      <c r="AB808" s="1432"/>
      <c r="AC808" s="1432"/>
      <c r="AD808" s="1432"/>
      <c r="AE808" s="1567"/>
      <c r="AF808"/>
      <c r="AG808"/>
      <c r="AH808"/>
      <c r="AI808"/>
      <c r="AJ808"/>
      <c r="AK808"/>
      <c r="AL808"/>
      <c r="AM808"/>
      <c r="AN808"/>
      <c r="AO808"/>
      <c r="AP808"/>
      <c r="AQ808"/>
      <c r="AR808"/>
      <c r="AS808"/>
      <c r="AT808"/>
      <c r="AU808" s="3"/>
      <c r="AV808"/>
      <c r="AW808"/>
      <c r="AX808"/>
      <c r="AY808"/>
      <c r="AZ808" s="3"/>
      <c r="BA808" s="3"/>
      <c r="BB808" s="3"/>
      <c r="BC808" s="3"/>
      <c r="BD808" s="3"/>
      <c r="BE808" s="14"/>
      <c r="BF808" s="14"/>
      <c r="BG808" s="14"/>
      <c r="BH808" s="14"/>
      <c r="BI808" s="14"/>
      <c r="BJ808" s="14"/>
      <c r="BK808" s="14"/>
      <c r="BL808" s="14"/>
      <c r="BM808" s="14"/>
      <c r="BN808" s="14"/>
      <c r="BO808" s="140" t="s">
        <v>881</v>
      </c>
      <c r="BP808" s="247">
        <v>352022</v>
      </c>
      <c r="BQ808" s="247">
        <v>405878</v>
      </c>
      <c r="BR808" s="247">
        <v>489600</v>
      </c>
      <c r="BS808" s="247">
        <v>626688</v>
      </c>
      <c r="BT808" s="247">
        <v>698170</v>
      </c>
      <c r="BU808" s="14"/>
      <c r="BV808" s="140" t="s">
        <v>881</v>
      </c>
      <c r="BW808" s="247">
        <v>352022</v>
      </c>
      <c r="BX808" s="247">
        <v>405878</v>
      </c>
      <c r="BY808" s="247">
        <v>489600</v>
      </c>
      <c r="BZ808" s="247">
        <v>626688</v>
      </c>
      <c r="CA808" s="247">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c r="FB808" s="3"/>
      <c r="FC808" s="3"/>
    </row>
    <row r="809" spans="1:159" s="4" customFormat="1" ht="12.95" customHeight="1">
      <c r="A809"/>
      <c r="B809"/>
      <c r="C809"/>
      <c r="D809"/>
      <c r="E809"/>
      <c r="F809"/>
      <c r="G809"/>
      <c r="H809" s="38"/>
      <c r="I809" s="5"/>
      <c r="J809" s="5"/>
      <c r="K809" s="5"/>
      <c r="L809" s="5"/>
      <c r="M809" s="5"/>
      <c r="N809" s="5"/>
      <c r="O809" s="5"/>
      <c r="P809" s="5"/>
      <c r="Q809" s="5"/>
      <c r="R809" s="5"/>
      <c r="S809" s="5"/>
      <c r="T809" s="5"/>
      <c r="U809" s="5"/>
      <c r="V809" s="5"/>
      <c r="W809" s="5"/>
      <c r="X809" s="5"/>
      <c r="Y809" s="46" t="s">
        <v>1585</v>
      </c>
      <c r="Z809" s="1569">
        <f>'Subsidy Contract Calculation'!J40</f>
        <v>3506443.1999999997</v>
      </c>
      <c r="AA809" s="1570"/>
      <c r="AB809" s="1570"/>
      <c r="AC809" s="1570"/>
      <c r="AD809" s="1570"/>
      <c r="AE809" s="1571"/>
      <c r="AF809"/>
      <c r="AG809"/>
      <c r="AH809"/>
      <c r="AI809"/>
      <c r="AJ809"/>
      <c r="AK809"/>
      <c r="AL809"/>
      <c r="AM809"/>
      <c r="AN809"/>
      <c r="AO809"/>
      <c r="AP809"/>
      <c r="AQ809"/>
      <c r="AR809"/>
      <c r="AS809"/>
      <c r="AT809"/>
      <c r="AU809" s="3"/>
      <c r="AV809"/>
      <c r="AW809"/>
      <c r="AX809"/>
      <c r="AY809"/>
      <c r="AZ809" s="3"/>
      <c r="BA809" s="3"/>
      <c r="BB809" s="3"/>
      <c r="BC809" s="3"/>
      <c r="BD809" s="3"/>
      <c r="BE809" s="14"/>
      <c r="BF809" s="14"/>
      <c r="BG809" s="14"/>
      <c r="BH809" s="14"/>
      <c r="BI809" s="14"/>
      <c r="BJ809" s="14"/>
      <c r="BK809" s="14"/>
      <c r="BL809" s="14"/>
      <c r="BM809" s="14"/>
      <c r="BN809" s="14"/>
      <c r="BO809" s="140" t="s">
        <v>885</v>
      </c>
      <c r="BP809" s="245">
        <v>319236</v>
      </c>
      <c r="BQ809" s="245">
        <v>368076</v>
      </c>
      <c r="BR809" s="245">
        <v>444000</v>
      </c>
      <c r="BS809" s="245">
        <v>568320</v>
      </c>
      <c r="BT809" s="245">
        <v>633144</v>
      </c>
      <c r="BU809" s="14"/>
      <c r="BV809" s="140" t="s">
        <v>885</v>
      </c>
      <c r="BW809" s="245">
        <v>319236</v>
      </c>
      <c r="BX809" s="245">
        <v>368076</v>
      </c>
      <c r="BY809" s="245">
        <v>444000</v>
      </c>
      <c r="BZ809" s="245">
        <v>568320</v>
      </c>
      <c r="CA809" s="245">
        <v>633144</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c r="FB809" s="3"/>
      <c r="FC809" s="3"/>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AZ810" s="3"/>
      <c r="BA810" s="3"/>
      <c r="BB810" s="3"/>
      <c r="BC810" s="3"/>
      <c r="BD810" s="3"/>
      <c r="BE810" s="14"/>
      <c r="BF810" s="14"/>
      <c r="BG810" s="14"/>
      <c r="BH810" s="14"/>
      <c r="BI810" s="14"/>
      <c r="BJ810" s="14"/>
      <c r="BK810" s="14"/>
      <c r="BL810" s="14"/>
      <c r="BM810" s="14"/>
      <c r="BN810" s="14"/>
      <c r="BO810" s="140" t="s">
        <v>889</v>
      </c>
      <c r="BP810" s="247">
        <v>352022</v>
      </c>
      <c r="BQ810" s="247">
        <v>405878</v>
      </c>
      <c r="BR810" s="247">
        <v>489600</v>
      </c>
      <c r="BS810" s="247">
        <v>626688</v>
      </c>
      <c r="BT810" s="247">
        <v>698170</v>
      </c>
      <c r="BU810" s="14"/>
      <c r="BV810" s="140" t="s">
        <v>889</v>
      </c>
      <c r="BW810" s="247">
        <v>352022</v>
      </c>
      <c r="BX810" s="247">
        <v>405878</v>
      </c>
      <c r="BY810" s="247">
        <v>489600</v>
      </c>
      <c r="BZ810" s="247">
        <v>626688</v>
      </c>
      <c r="CA810" s="247">
        <v>698170</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c r="FB810" s="3"/>
      <c r="FC810" s="3"/>
    </row>
    <row r="811" spans="1:159" s="4" customFormat="1" ht="12.95" customHeight="1">
      <c r="A811" s="2" t="s">
        <v>1064</v>
      </c>
      <c r="B811" s="2"/>
      <c r="C811" s="2" t="s">
        <v>214</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AZ811" s="3"/>
      <c r="BA811" s="3"/>
      <c r="BB811" s="3"/>
      <c r="BC811" s="3"/>
      <c r="BD811" s="3"/>
      <c r="BE811" s="14"/>
      <c r="BF811" s="14"/>
      <c r="BG811" s="14"/>
      <c r="BH811" s="14"/>
      <c r="BI811" s="14"/>
      <c r="BJ811" s="14"/>
      <c r="BK811" s="14"/>
      <c r="BL811" s="14"/>
      <c r="BM811" s="14"/>
      <c r="BN811" s="14"/>
      <c r="BO811" s="140" t="s">
        <v>892</v>
      </c>
      <c r="BP811" s="245">
        <v>352022</v>
      </c>
      <c r="BQ811" s="245">
        <v>405878</v>
      </c>
      <c r="BR811" s="245">
        <v>489600</v>
      </c>
      <c r="BS811" s="245">
        <v>626688</v>
      </c>
      <c r="BT811" s="245">
        <v>698170</v>
      </c>
      <c r="BU811" s="14"/>
      <c r="BV811" s="140" t="s">
        <v>892</v>
      </c>
      <c r="BW811" s="245">
        <v>352022</v>
      </c>
      <c r="BX811" s="245">
        <v>405878</v>
      </c>
      <c r="BY811" s="245">
        <v>489600</v>
      </c>
      <c r="BZ811" s="245">
        <v>626688</v>
      </c>
      <c r="CA811" s="245">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c r="FB811" s="3"/>
      <c r="FC811" s="3"/>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AZ812" s="3"/>
      <c r="BA812" s="3"/>
      <c r="BB812" s="3"/>
      <c r="BC812" s="3"/>
      <c r="BD812" s="3"/>
      <c r="BE812" s="14"/>
      <c r="BF812" s="14"/>
      <c r="BG812" s="14"/>
      <c r="BH812" s="14"/>
      <c r="BI812" s="14"/>
      <c r="BJ812" s="14"/>
      <c r="BK812" s="14"/>
      <c r="BL812" s="14"/>
      <c r="BM812" s="14"/>
      <c r="BN812" s="14"/>
      <c r="BO812" s="140" t="s">
        <v>896</v>
      </c>
      <c r="BP812" s="247">
        <v>473390</v>
      </c>
      <c r="BQ812" s="247">
        <v>545814</v>
      </c>
      <c r="BR812" s="247">
        <v>658400</v>
      </c>
      <c r="BS812" s="247">
        <v>842752</v>
      </c>
      <c r="BT812" s="247">
        <v>938878</v>
      </c>
      <c r="BU812" s="14"/>
      <c r="BV812" s="140" t="s">
        <v>896</v>
      </c>
      <c r="BW812" s="247">
        <v>473390</v>
      </c>
      <c r="BX812" s="247">
        <v>545814</v>
      </c>
      <c r="BY812" s="247">
        <v>658400</v>
      </c>
      <c r="BZ812" s="247">
        <v>842752</v>
      </c>
      <c r="CA812" s="247">
        <v>938878</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c r="FB812" s="3"/>
      <c r="FC812" s="3"/>
    </row>
    <row r="813" spans="1:159" s="4" customFormat="1" ht="12.95" customHeight="1">
      <c r="A813"/>
      <c r="B813"/>
      <c r="C813"/>
      <c r="D813"/>
      <c r="E813"/>
      <c r="F813"/>
      <c r="G813"/>
      <c r="H813" s="38" t="s">
        <v>1586</v>
      </c>
      <c r="I813" s="5"/>
      <c r="J813" s="5"/>
      <c r="K813" s="5"/>
      <c r="L813" s="5"/>
      <c r="M813" s="5"/>
      <c r="N813" s="5"/>
      <c r="O813" s="5"/>
      <c r="P813" s="5"/>
      <c r="Q813" s="5"/>
      <c r="R813" s="5"/>
      <c r="S813" s="5"/>
      <c r="T813" s="5"/>
      <c r="U813" s="5"/>
      <c r="V813" s="5"/>
      <c r="W813" s="5"/>
      <c r="X813" s="5"/>
      <c r="Y813" s="5"/>
      <c r="Z813" s="1379">
        <f>55*O756*12</f>
        <v>155100</v>
      </c>
      <c r="AA813" s="1380"/>
      <c r="AB813" s="1380"/>
      <c r="AC813" s="1380"/>
      <c r="AD813" s="1380"/>
      <c r="AE813" s="1381"/>
      <c r="AF813"/>
      <c r="AG813"/>
      <c r="AH813"/>
      <c r="AI813"/>
      <c r="AJ813"/>
      <c r="AK813"/>
      <c r="AL813"/>
      <c r="AM813"/>
      <c r="AN813"/>
      <c r="AO813"/>
      <c r="AP813"/>
      <c r="AQ813"/>
      <c r="AR813"/>
      <c r="AS813"/>
      <c r="AT813"/>
      <c r="AU813" s="3"/>
      <c r="AV813"/>
      <c r="AW813"/>
      <c r="AX813"/>
      <c r="AY813"/>
      <c r="AZ813" s="3"/>
      <c r="BA813" s="3"/>
      <c r="BB813" s="3"/>
      <c r="BC813" s="3"/>
      <c r="BD813" s="3"/>
      <c r="BE813" s="3"/>
      <c r="BF813" s="14"/>
      <c r="BG813" s="14"/>
      <c r="BH813" s="14"/>
      <c r="BI813" s="14"/>
      <c r="BJ813" s="14"/>
      <c r="BK813" s="14"/>
      <c r="BL813" s="14"/>
      <c r="BM813" s="14"/>
      <c r="BN813" s="14"/>
      <c r="BO813" s="140" t="s">
        <v>899</v>
      </c>
      <c r="BP813" s="245">
        <v>352022</v>
      </c>
      <c r="BQ813" s="245">
        <v>405878</v>
      </c>
      <c r="BR813" s="245">
        <v>489600</v>
      </c>
      <c r="BS813" s="245">
        <v>626688</v>
      </c>
      <c r="BT813" s="245">
        <v>698170</v>
      </c>
      <c r="BU813" s="14"/>
      <c r="BV813" s="140" t="s">
        <v>899</v>
      </c>
      <c r="BW813" s="245">
        <v>352022</v>
      </c>
      <c r="BX813" s="245">
        <v>405878</v>
      </c>
      <c r="BY813" s="245">
        <v>489600</v>
      </c>
      <c r="BZ813" s="245">
        <v>626688</v>
      </c>
      <c r="CA813" s="245">
        <v>698170</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c r="FB813" s="3"/>
      <c r="FC813" s="3"/>
    </row>
    <row r="814" spans="1:159" s="4" customFormat="1" ht="12.95" customHeight="1">
      <c r="A814"/>
      <c r="B814"/>
      <c r="C814"/>
      <c r="D814"/>
      <c r="E814"/>
      <c r="F814"/>
      <c r="G814"/>
      <c r="H814" s="38" t="s">
        <v>1587</v>
      </c>
      <c r="I814" s="5"/>
      <c r="J814" s="5"/>
      <c r="K814" s="5"/>
      <c r="L814" s="5"/>
      <c r="M814" s="5"/>
      <c r="N814" s="5"/>
      <c r="O814" s="5"/>
      <c r="P814" s="5"/>
      <c r="Q814" s="5"/>
      <c r="R814" s="5"/>
      <c r="S814" s="5"/>
      <c r="T814" s="5"/>
      <c r="U814" s="5"/>
      <c r="V814" s="5"/>
      <c r="W814" s="5"/>
      <c r="X814" s="5"/>
      <c r="Y814" s="5"/>
      <c r="Z814" s="1379">
        <f>Z813*0.6-968</f>
        <v>92092</v>
      </c>
      <c r="AA814" s="1380"/>
      <c r="AB814" s="1380"/>
      <c r="AC814" s="1380"/>
      <c r="AD814" s="1380"/>
      <c r="AE814" s="1381"/>
      <c r="AF814"/>
      <c r="AG814"/>
      <c r="AH814"/>
      <c r="AI814"/>
      <c r="AJ814"/>
      <c r="AK814"/>
      <c r="AL814"/>
      <c r="AM814"/>
      <c r="AN814"/>
      <c r="AO814"/>
      <c r="AP814"/>
      <c r="AQ814"/>
      <c r="AR814"/>
      <c r="AS814"/>
      <c r="AT814"/>
      <c r="AU814" s="3"/>
      <c r="AV814"/>
      <c r="AW814"/>
      <c r="AX814"/>
      <c r="AY814"/>
      <c r="AZ814" s="26"/>
      <c r="BA814" s="26"/>
      <c r="BB814" s="14"/>
      <c r="BC814" s="14"/>
      <c r="BD814" s="14"/>
      <c r="BE814" s="14"/>
      <c r="BF814" s="14"/>
      <c r="BG814" s="14"/>
      <c r="BH814" s="14"/>
      <c r="BI814" s="14"/>
      <c r="BJ814" s="14"/>
      <c r="BK814" s="14"/>
      <c r="BL814" s="14"/>
      <c r="BM814" s="14"/>
      <c r="BN814" s="14"/>
      <c r="BO814" s="140" t="s">
        <v>901</v>
      </c>
      <c r="BP814" s="247">
        <v>331890</v>
      </c>
      <c r="BQ814" s="247">
        <v>382666</v>
      </c>
      <c r="BR814" s="247">
        <v>461600</v>
      </c>
      <c r="BS814" s="247">
        <v>590848</v>
      </c>
      <c r="BT814" s="247">
        <v>658242</v>
      </c>
      <c r="BU814" s="14"/>
      <c r="BV814" s="140" t="s">
        <v>901</v>
      </c>
      <c r="BW814" s="247">
        <v>331890</v>
      </c>
      <c r="BX814" s="247">
        <v>382666</v>
      </c>
      <c r="BY814" s="247">
        <v>461600</v>
      </c>
      <c r="BZ814" s="247">
        <v>590848</v>
      </c>
      <c r="CA814" s="247">
        <v>658242</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c r="FB814" s="3"/>
      <c r="FC814" s="3"/>
    </row>
    <row r="815" spans="1:159" s="4" customFormat="1" ht="12.95" customHeight="1">
      <c r="A815"/>
      <c r="B815"/>
      <c r="C815"/>
      <c r="D815"/>
      <c r="E815"/>
      <c r="F815"/>
      <c r="G815"/>
      <c r="H815" s="38" t="s">
        <v>1588</v>
      </c>
      <c r="I815" s="5"/>
      <c r="J815" s="5"/>
      <c r="K815" s="5"/>
      <c r="L815" s="5"/>
      <c r="M815" s="5"/>
      <c r="N815" s="5"/>
      <c r="O815" s="5"/>
      <c r="P815" s="5"/>
      <c r="Q815" s="5"/>
      <c r="R815" s="5"/>
      <c r="S815" s="5"/>
      <c r="T815" s="5"/>
      <c r="U815" s="5"/>
      <c r="V815" s="5"/>
      <c r="W815" s="5"/>
      <c r="X815" s="5"/>
      <c r="Y815" s="5"/>
      <c r="Z815" s="1379">
        <f>(O753)*1.4%</f>
        <v>3487.7919999999995</v>
      </c>
      <c r="AA815" s="1380"/>
      <c r="AB815" s="1380"/>
      <c r="AC815" s="1380"/>
      <c r="AD815" s="1380"/>
      <c r="AE815" s="1381"/>
      <c r="AF815"/>
      <c r="AG815"/>
      <c r="AH815"/>
      <c r="AI815"/>
      <c r="AJ815"/>
      <c r="AK815"/>
      <c r="AL815"/>
      <c r="AM815"/>
      <c r="AN815"/>
      <c r="AO815"/>
      <c r="AP815"/>
      <c r="AQ815"/>
      <c r="AR815"/>
      <c r="AS815"/>
      <c r="AT815"/>
      <c r="AU815" s="3"/>
      <c r="AV815"/>
      <c r="AW815"/>
      <c r="AX815"/>
      <c r="AY815"/>
      <c r="AZ815" s="26"/>
      <c r="BA815" s="26"/>
      <c r="BB815" s="14"/>
      <c r="BC815" s="14"/>
      <c r="BD815" s="14"/>
      <c r="BE815" s="14"/>
      <c r="BF815" s="14"/>
      <c r="BG815" s="14"/>
      <c r="BH815" s="14"/>
      <c r="BI815" s="14"/>
      <c r="BJ815" s="14"/>
      <c r="BK815" s="14"/>
      <c r="BL815" s="14"/>
      <c r="BM815" s="14"/>
      <c r="BN815" s="14"/>
      <c r="BO815" s="140" t="s">
        <v>903</v>
      </c>
      <c r="BP815" s="245">
        <v>307732</v>
      </c>
      <c r="BQ815" s="245">
        <v>354812</v>
      </c>
      <c r="BR815" s="245">
        <v>428000</v>
      </c>
      <c r="BS815" s="245">
        <v>547840</v>
      </c>
      <c r="BT815" s="245">
        <v>610328</v>
      </c>
      <c r="BU815" s="14"/>
      <c r="BV815" s="140" t="s">
        <v>903</v>
      </c>
      <c r="BW815" s="245">
        <v>307732</v>
      </c>
      <c r="BX815" s="245">
        <v>354812</v>
      </c>
      <c r="BY815" s="245">
        <v>428000</v>
      </c>
      <c r="BZ815" s="245">
        <v>547840</v>
      </c>
      <c r="CA815" s="245">
        <v>610328</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c r="FB815" s="3"/>
      <c r="FC815" s="3"/>
    </row>
    <row r="816" spans="1:159" s="4" customFormat="1" ht="12.95" customHeight="1">
      <c r="A816"/>
      <c r="B816"/>
      <c r="C816"/>
      <c r="D816"/>
      <c r="E816"/>
      <c r="F816"/>
      <c r="G816"/>
      <c r="H816" s="38" t="s">
        <v>1589</v>
      </c>
      <c r="I816" s="5"/>
      <c r="J816" s="5"/>
      <c r="K816" s="5"/>
      <c r="L816" s="5"/>
      <c r="M816" s="5"/>
      <c r="N816" s="5"/>
      <c r="O816" s="5"/>
      <c r="P816" s="1373" t="s">
        <v>1408</v>
      </c>
      <c r="Q816" s="1374"/>
      <c r="R816" s="1374"/>
      <c r="S816" s="1374"/>
      <c r="T816" s="1374"/>
      <c r="U816" s="1374"/>
      <c r="V816" s="1374"/>
      <c r="W816" s="1374"/>
      <c r="X816" s="1374"/>
      <c r="Y816" s="1375"/>
      <c r="Z816" s="1379"/>
      <c r="AA816" s="1380"/>
      <c r="AB816" s="1380"/>
      <c r="AC816" s="1380"/>
      <c r="AD816" s="1380"/>
      <c r="AE816" s="1381"/>
      <c r="AF816"/>
      <c r="AG816"/>
      <c r="AH816"/>
      <c r="AI816"/>
      <c r="AJ816"/>
      <c r="AK816"/>
      <c r="AL816"/>
      <c r="AM816"/>
      <c r="AN816"/>
      <c r="AO816"/>
      <c r="AP816"/>
      <c r="AQ816"/>
      <c r="AR816"/>
      <c r="AS816"/>
      <c r="AT816"/>
      <c r="AU816" s="3"/>
      <c r="AV816"/>
      <c r="AW816"/>
      <c r="AX816"/>
      <c r="AY816"/>
      <c r="AZ816" s="26"/>
      <c r="BA816" s="26"/>
      <c r="BB816" s="14"/>
      <c r="BC816" s="14"/>
      <c r="BD816" s="14"/>
      <c r="BE816" s="14"/>
      <c r="BF816" s="14"/>
      <c r="BG816" s="14"/>
      <c r="BH816" s="14"/>
      <c r="BI816" s="14"/>
      <c r="BJ816" s="14"/>
      <c r="BK816" s="14"/>
      <c r="BL816" s="14"/>
      <c r="BM816" s="14"/>
      <c r="BN816" s="14"/>
      <c r="BO816" s="140" t="s">
        <v>905</v>
      </c>
      <c r="BP816" s="247">
        <v>352022</v>
      </c>
      <c r="BQ816" s="247">
        <v>405878</v>
      </c>
      <c r="BR816" s="247">
        <v>489600</v>
      </c>
      <c r="BS816" s="247">
        <v>626688</v>
      </c>
      <c r="BT816" s="247">
        <v>698170</v>
      </c>
      <c r="BU816" s="14"/>
      <c r="BV816" s="140" t="s">
        <v>905</v>
      </c>
      <c r="BW816" s="247">
        <v>352022</v>
      </c>
      <c r="BX816" s="247">
        <v>405878</v>
      </c>
      <c r="BY816" s="247">
        <v>489600</v>
      </c>
      <c r="BZ816" s="247">
        <v>626688</v>
      </c>
      <c r="CA816" s="247">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row>
    <row r="817" spans="1:159" s="4" customFormat="1" ht="12.95" customHeight="1">
      <c r="A817"/>
      <c r="B817"/>
      <c r="C817"/>
      <c r="D817"/>
      <c r="E817"/>
      <c r="F817"/>
      <c r="G817"/>
      <c r="H817" s="38"/>
      <c r="I817" s="5"/>
      <c r="J817" s="5"/>
      <c r="K817" s="5"/>
      <c r="L817" s="5"/>
      <c r="M817" s="5"/>
      <c r="N817" s="5"/>
      <c r="O817" s="5"/>
      <c r="P817" s="5"/>
      <c r="Q817" s="5"/>
      <c r="R817" s="5"/>
      <c r="S817" s="5"/>
      <c r="T817" s="5"/>
      <c r="U817" s="5"/>
      <c r="V817" s="5"/>
      <c r="W817" s="5"/>
      <c r="X817" s="5"/>
      <c r="Y817" s="46" t="s">
        <v>1590</v>
      </c>
      <c r="Z817" s="1569">
        <f>SUM(Z813:AE816)</f>
        <v>250679.79199999999</v>
      </c>
      <c r="AA817" s="1570"/>
      <c r="AB817" s="1570"/>
      <c r="AC817" s="1570"/>
      <c r="AD817" s="1570"/>
      <c r="AE817" s="1571"/>
      <c r="AF817"/>
      <c r="AG817"/>
      <c r="AH817"/>
      <c r="AI817"/>
      <c r="AJ817"/>
      <c r="AK817"/>
      <c r="AL817"/>
      <c r="AM817"/>
      <c r="AN817"/>
      <c r="AO817"/>
      <c r="AP817"/>
      <c r="AQ817"/>
      <c r="AR817"/>
      <c r="AS817"/>
      <c r="AT817"/>
      <c r="AU817" s="3"/>
      <c r="AV817"/>
      <c r="AW817"/>
      <c r="AX817"/>
      <c r="AY817"/>
      <c r="AZ817" s="26"/>
      <c r="BA817" s="26"/>
      <c r="BB817" s="14"/>
      <c r="BC817" s="14"/>
      <c r="BD817" s="14"/>
      <c r="BE817" s="14"/>
      <c r="BF817" s="14"/>
      <c r="BG817" s="14"/>
      <c r="BH817" s="14"/>
      <c r="BI817" s="14"/>
      <c r="BJ817" s="14"/>
      <c r="BK817" s="14"/>
      <c r="BL817" s="14"/>
      <c r="BM817" s="14"/>
      <c r="BN817" s="14"/>
      <c r="BO817" s="140" t="s">
        <v>907</v>
      </c>
      <c r="BP817" s="245">
        <v>352022</v>
      </c>
      <c r="BQ817" s="245">
        <v>405878</v>
      </c>
      <c r="BR817" s="245">
        <v>489600</v>
      </c>
      <c r="BS817" s="245">
        <v>626688</v>
      </c>
      <c r="BT817" s="245">
        <v>698170</v>
      </c>
      <c r="BU817" s="14"/>
      <c r="BV817" s="140" t="s">
        <v>907</v>
      </c>
      <c r="BW817" s="245">
        <v>352022</v>
      </c>
      <c r="BX817" s="245">
        <v>405878</v>
      </c>
      <c r="BY817" s="245">
        <v>489600</v>
      </c>
      <c r="BZ817" s="245">
        <v>626688</v>
      </c>
      <c r="CA817" s="245">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row>
    <row r="818" spans="1:159" s="4" customFormat="1" ht="12.95" customHeight="1">
      <c r="A818"/>
      <c r="B818"/>
      <c r="C818"/>
      <c r="D818"/>
      <c r="E818"/>
      <c r="F818"/>
      <c r="G818"/>
      <c r="H818" s="38"/>
      <c r="I818" s="5"/>
      <c r="J818" s="5"/>
      <c r="K818" s="5"/>
      <c r="L818" s="5"/>
      <c r="M818" s="5"/>
      <c r="N818" s="5"/>
      <c r="O818" s="5"/>
      <c r="P818" s="5"/>
      <c r="Q818" s="5"/>
      <c r="R818" s="5"/>
      <c r="S818" s="5"/>
      <c r="T818" s="5"/>
      <c r="U818" s="5"/>
      <c r="V818" s="5"/>
      <c r="W818" s="5"/>
      <c r="X818" s="5"/>
      <c r="Y818" s="46" t="s">
        <v>1591</v>
      </c>
      <c r="Z818" s="1569">
        <f>Z817+Y801+Z809</f>
        <v>6816522.9919999996</v>
      </c>
      <c r="AA818" s="1570"/>
      <c r="AB818" s="1570"/>
      <c r="AC818" s="1570"/>
      <c r="AD818" s="1570"/>
      <c r="AE818" s="1571"/>
      <c r="AF818"/>
      <c r="AG818"/>
      <c r="AH818"/>
      <c r="AI818"/>
      <c r="AJ818"/>
      <c r="AK818"/>
      <c r="AL818"/>
      <c r="AM818"/>
      <c r="AN818"/>
      <c r="AO818"/>
      <c r="AP818"/>
      <c r="AQ818"/>
      <c r="AR818"/>
      <c r="AS818"/>
      <c r="AT818"/>
      <c r="AU818" s="3"/>
      <c r="AV818" s="3"/>
      <c r="AW818" s="3"/>
      <c r="AX818" s="3"/>
      <c r="AY818" s="3"/>
      <c r="AZ818" s="26"/>
      <c r="BA818" s="26"/>
      <c r="BB818" s="14"/>
      <c r="BC818" s="14"/>
      <c r="BD818" s="14"/>
      <c r="BE818" s="14"/>
      <c r="BF818" s="14"/>
      <c r="BG818" s="14"/>
      <c r="BH818" s="14"/>
      <c r="BI818" s="14"/>
      <c r="BJ818" s="14"/>
      <c r="BK818" s="14"/>
      <c r="BL818" s="14"/>
      <c r="BM818" s="14"/>
      <c r="BN818" s="14"/>
      <c r="BO818" s="140" t="s">
        <v>910</v>
      </c>
      <c r="BP818" s="247">
        <v>314634</v>
      </c>
      <c r="BQ818" s="247">
        <v>362770</v>
      </c>
      <c r="BR818" s="247">
        <v>437600</v>
      </c>
      <c r="BS818" s="247">
        <v>560128</v>
      </c>
      <c r="BT818" s="247">
        <v>624018</v>
      </c>
      <c r="BU818" s="14"/>
      <c r="BV818" s="140" t="s">
        <v>910</v>
      </c>
      <c r="BW818" s="247">
        <v>314634</v>
      </c>
      <c r="BX818" s="247">
        <v>362770</v>
      </c>
      <c r="BY818" s="247">
        <v>437600</v>
      </c>
      <c r="BZ818" s="247">
        <v>560128</v>
      </c>
      <c r="CA818" s="247">
        <v>624018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26"/>
      <c r="BA819" s="26"/>
      <c r="BB819" s="14"/>
      <c r="BC819" s="14"/>
      <c r="BD819" s="14"/>
      <c r="BE819" s="14"/>
      <c r="BF819" s="14"/>
      <c r="BG819" s="14"/>
      <c r="BH819" s="14"/>
      <c r="BI819" s="14"/>
      <c r="BJ819" s="14"/>
      <c r="BK819" s="14"/>
      <c r="BL819" s="14"/>
      <c r="BM819" s="14"/>
      <c r="BN819" s="14"/>
      <c r="BO819" s="140" t="s">
        <v>912</v>
      </c>
      <c r="BP819" s="245">
        <v>352022</v>
      </c>
      <c r="BQ819" s="245">
        <v>405878</v>
      </c>
      <c r="BR819" s="245">
        <v>489600</v>
      </c>
      <c r="BS819" s="245">
        <v>626688</v>
      </c>
      <c r="BT819" s="245">
        <v>698170</v>
      </c>
      <c r="BU819" s="14"/>
      <c r="BV819" s="140" t="s">
        <v>912</v>
      </c>
      <c r="BW819" s="245">
        <v>352022</v>
      </c>
      <c r="BX819" s="245">
        <v>405878</v>
      </c>
      <c r="BY819" s="245">
        <v>489600</v>
      </c>
      <c r="BZ819" s="245">
        <v>626688</v>
      </c>
      <c r="CA819" s="245">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row>
    <row r="820" spans="1:159" s="4" customFormat="1" ht="12.95" customHeight="1">
      <c r="A820" s="2" t="s">
        <v>1089</v>
      </c>
      <c r="B820" s="2"/>
      <c r="C820" s="2" t="s">
        <v>217</v>
      </c>
      <c r="D820"/>
      <c r="E820"/>
      <c r="F820"/>
      <c r="G820"/>
      <c r="H820"/>
      <c r="I820"/>
      <c r="J820"/>
      <c r="K820"/>
      <c r="L820"/>
      <c r="M820"/>
      <c r="N820"/>
      <c r="O820"/>
      <c r="P820"/>
      <c r="Q820"/>
      <c r="R820"/>
      <c r="S820"/>
      <c r="T820"/>
      <c r="U820"/>
      <c r="V820"/>
      <c r="W820" s="49"/>
      <c r="X820"/>
      <c r="Y820"/>
      <c r="Z820"/>
      <c r="AA820"/>
      <c r="AB820"/>
      <c r="AC820"/>
      <c r="AD820"/>
      <c r="AE820"/>
      <c r="AF820"/>
      <c r="AG820"/>
      <c r="AH820"/>
      <c r="AI820"/>
      <c r="AJ820"/>
      <c r="AK820"/>
      <c r="AL820"/>
      <c r="AM820"/>
      <c r="AN820"/>
      <c r="AO820"/>
      <c r="AP820"/>
      <c r="AQ820"/>
      <c r="AR820"/>
      <c r="AS820"/>
      <c r="AT820"/>
      <c r="AU820" s="3"/>
      <c r="AV820" s="3"/>
      <c r="AW820" s="3"/>
      <c r="AX820" s="3"/>
      <c r="AY820" s="3"/>
      <c r="AZ820" s="26"/>
      <c r="BA820" s="26"/>
      <c r="BB820" s="14"/>
      <c r="BC820" s="14"/>
      <c r="BD820" s="14"/>
      <c r="BE820" s="14"/>
      <c r="BF820" s="14"/>
      <c r="BG820" s="14"/>
      <c r="BH820" s="14"/>
      <c r="BI820" s="14"/>
      <c r="BJ820" s="14"/>
      <c r="BK820" s="14"/>
      <c r="BL820" s="14"/>
      <c r="BM820" s="14"/>
      <c r="BN820" s="14"/>
      <c r="BO820" s="140" t="s">
        <v>914</v>
      </c>
      <c r="BP820" s="247">
        <v>307732</v>
      </c>
      <c r="BQ820" s="247">
        <v>354812</v>
      </c>
      <c r="BR820" s="247">
        <v>428000</v>
      </c>
      <c r="BS820" s="247">
        <v>547840</v>
      </c>
      <c r="BT820" s="247">
        <v>610328</v>
      </c>
      <c r="BU820" s="14"/>
      <c r="BV820" s="140" t="s">
        <v>914</v>
      </c>
      <c r="BW820" s="247">
        <v>307732</v>
      </c>
      <c r="BX820" s="247">
        <v>354812</v>
      </c>
      <c r="BY820" s="247">
        <v>428000</v>
      </c>
      <c r="BZ820" s="247">
        <v>547840</v>
      </c>
      <c r="CA820" s="247">
        <v>610328</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row>
    <row r="821" spans="1:159" s="4" customFormat="1" ht="12.95" customHeight="1">
      <c r="A821"/>
      <c r="B821"/>
      <c r="C821" s="20" t="s">
        <v>1592</v>
      </c>
      <c r="D821"/>
      <c r="E821"/>
      <c r="F821"/>
      <c r="G821"/>
      <c r="H821"/>
      <c r="I821"/>
      <c r="J821"/>
      <c r="K821"/>
      <c r="L821"/>
      <c r="M821"/>
      <c r="N821"/>
      <c r="O821"/>
      <c r="P821"/>
      <c r="Q821"/>
      <c r="R821"/>
      <c r="S821"/>
      <c r="T821"/>
      <c r="U821"/>
      <c r="V821"/>
      <c r="W821" s="49"/>
      <c r="X821"/>
      <c r="Y821"/>
      <c r="Z821"/>
      <c r="AA821"/>
      <c r="AB821"/>
      <c r="AC821"/>
      <c r="AD821"/>
      <c r="AE821"/>
      <c r="AF821"/>
      <c r="AG821"/>
      <c r="AH821"/>
      <c r="AI821"/>
      <c r="AJ821"/>
      <c r="AK821"/>
      <c r="AL821"/>
      <c r="AM821"/>
      <c r="AN821"/>
      <c r="AO821"/>
      <c r="AP821"/>
      <c r="AQ821"/>
      <c r="AR821"/>
      <c r="AS821"/>
      <c r="AT821"/>
      <c r="AU821" s="3"/>
      <c r="AV821" s="3"/>
      <c r="AW821" s="3"/>
      <c r="AX821" s="3"/>
      <c r="AY821" s="3"/>
      <c r="AZ821" s="26"/>
      <c r="BA821" s="26"/>
      <c r="BB821" s="14"/>
      <c r="BC821" s="14"/>
      <c r="BD821" s="14"/>
      <c r="BE821" s="14"/>
      <c r="BF821" s="14"/>
      <c r="BG821" s="14"/>
      <c r="BH821" s="14"/>
      <c r="BI821" s="14"/>
      <c r="BJ821" s="14"/>
      <c r="BK821" s="14"/>
      <c r="BL821" s="14"/>
      <c r="BM821" s="14"/>
      <c r="BN821" s="14"/>
      <c r="BO821" s="140" t="s">
        <v>917</v>
      </c>
      <c r="BP821" s="245">
        <v>307732</v>
      </c>
      <c r="BQ821" s="245">
        <v>354812</v>
      </c>
      <c r="BR821" s="245">
        <v>428000</v>
      </c>
      <c r="BS821" s="245">
        <v>547840</v>
      </c>
      <c r="BT821" s="245">
        <v>610328</v>
      </c>
      <c r="BU821" s="14"/>
      <c r="BV821" s="140" t="s">
        <v>917</v>
      </c>
      <c r="BW821" s="245">
        <v>307732</v>
      </c>
      <c r="BX821" s="245">
        <v>354812</v>
      </c>
      <c r="BY821" s="245">
        <v>428000</v>
      </c>
      <c r="BZ821" s="245">
        <v>547840</v>
      </c>
      <c r="CA821" s="245">
        <v>610328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row>
    <row r="822" spans="1:159" s="4" customFormat="1" ht="12.95" customHeight="1">
      <c r="A822"/>
      <c r="B822"/>
      <c r="C822" s="20"/>
      <c r="D822"/>
      <c r="E822"/>
      <c r="F822"/>
      <c r="G822"/>
      <c r="H822"/>
      <c r="I822"/>
      <c r="J822"/>
      <c r="K822"/>
      <c r="L822"/>
      <c r="M822"/>
      <c r="N822"/>
      <c r="O822"/>
      <c r="P822"/>
      <c r="Q822"/>
      <c r="R822"/>
      <c r="S822"/>
      <c r="T822"/>
      <c r="U822"/>
      <c r="V822"/>
      <c r="W822" s="49"/>
      <c r="X822"/>
      <c r="Y822"/>
      <c r="Z822"/>
      <c r="AA822"/>
      <c r="AB822"/>
      <c r="AC822"/>
      <c r="AD822"/>
      <c r="AE822"/>
      <c r="AF822"/>
      <c r="AG822"/>
      <c r="AH822"/>
      <c r="AI822"/>
      <c r="AJ822"/>
      <c r="AK822"/>
      <c r="AL822"/>
      <c r="AM822"/>
      <c r="AN822"/>
      <c r="AO822"/>
      <c r="AP822"/>
      <c r="AQ822"/>
      <c r="AR822"/>
      <c r="AS822"/>
      <c r="AT822"/>
      <c r="AU822" s="3"/>
      <c r="AV822" s="3"/>
      <c r="AW822" s="3"/>
      <c r="AX822" s="3"/>
      <c r="AY822" s="3"/>
      <c r="AZ822" s="26"/>
      <c r="BA822" s="26"/>
      <c r="BB822" s="14"/>
      <c r="BC822" s="14"/>
      <c r="BD822" s="14"/>
      <c r="BE822" s="14"/>
      <c r="BF822" s="14"/>
      <c r="BG822" s="14"/>
      <c r="BH822" s="14"/>
      <c r="BI822" s="14"/>
      <c r="BJ822" s="14"/>
      <c r="BK822" s="14"/>
      <c r="BL822" s="14"/>
      <c r="BM822" s="14"/>
      <c r="BN822" s="14"/>
      <c r="BO822" s="140" t="s">
        <v>921</v>
      </c>
      <c r="BP822" s="247">
        <v>352022</v>
      </c>
      <c r="BQ822" s="247">
        <v>405878</v>
      </c>
      <c r="BR822" s="247">
        <v>489600</v>
      </c>
      <c r="BS822" s="247">
        <v>626688</v>
      </c>
      <c r="BT822" s="247">
        <v>698170</v>
      </c>
      <c r="BU822" s="14"/>
      <c r="BV822" s="140" t="s">
        <v>921</v>
      </c>
      <c r="BW822" s="247">
        <v>352022</v>
      </c>
      <c r="BX822" s="247">
        <v>405878</v>
      </c>
      <c r="BY822" s="247">
        <v>489600</v>
      </c>
      <c r="BZ822" s="247">
        <v>626688</v>
      </c>
      <c r="CA822" s="247">
        <v>698170</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row>
    <row r="823" spans="1:159" s="4" customFormat="1" ht="12.95" customHeight="1">
      <c r="A823"/>
      <c r="B823"/>
      <c r="C823" s="34"/>
      <c r="D823" s="35"/>
      <c r="E823" s="35"/>
      <c r="F823" s="35"/>
      <c r="G823" s="35"/>
      <c r="H823" s="35"/>
      <c r="I823" s="35"/>
      <c r="J823" s="35"/>
      <c r="K823" s="35"/>
      <c r="L823" s="51"/>
      <c r="M823" s="1685" t="s">
        <v>1593</v>
      </c>
      <c r="N823" s="1685"/>
      <c r="O823" s="1685"/>
      <c r="P823" s="1691"/>
      <c r="Q823" s="1611" t="s">
        <v>1594</v>
      </c>
      <c r="R823" s="1611"/>
      <c r="S823" s="1611"/>
      <c r="T823" s="1611"/>
      <c r="U823" s="1611" t="s">
        <v>1595</v>
      </c>
      <c r="V823" s="1611"/>
      <c r="W823" s="1611"/>
      <c r="X823" s="1611"/>
      <c r="Y823" s="1611" t="s">
        <v>1596</v>
      </c>
      <c r="Z823" s="1611"/>
      <c r="AA823" s="1611"/>
      <c r="AB823" s="1611"/>
      <c r="AC823" s="1611" t="s">
        <v>1597</v>
      </c>
      <c r="AD823" s="1611"/>
      <c r="AE823" s="1611"/>
      <c r="AF823" s="1611"/>
      <c r="AG823" s="1700" t="s">
        <v>1598</v>
      </c>
      <c r="AH823" s="1700"/>
      <c r="AI823" s="1700"/>
      <c r="AJ823" s="1700"/>
      <c r="AK823"/>
      <c r="AL823" s="3"/>
      <c r="AM823" s="3"/>
      <c r="AN823" s="3"/>
      <c r="AO823" s="3"/>
      <c r="AP823" s="3"/>
      <c r="AQ823" s="3"/>
      <c r="AR823" s="3"/>
      <c r="AS823" s="3"/>
      <c r="AT823" s="3"/>
      <c r="AU823" s="3"/>
      <c r="AV823" s="3"/>
      <c r="AW823" s="3"/>
      <c r="AX823" s="3"/>
      <c r="AY823" s="3"/>
      <c r="AZ823" s="26"/>
      <c r="BA823" s="26"/>
      <c r="BB823" s="14"/>
      <c r="BC823" s="14"/>
      <c r="BD823" s="14"/>
      <c r="BE823" s="14"/>
      <c r="BF823" s="14"/>
      <c r="BG823" s="14"/>
      <c r="BH823" s="14"/>
      <c r="BI823" s="14"/>
      <c r="BJ823" s="14"/>
      <c r="BK823" s="14"/>
      <c r="BL823" s="14"/>
      <c r="BM823" s="14"/>
      <c r="BN823" s="14"/>
      <c r="BO823" s="140" t="s">
        <v>926</v>
      </c>
      <c r="BP823" s="245">
        <v>352022</v>
      </c>
      <c r="BQ823" s="245">
        <v>405878</v>
      </c>
      <c r="BR823" s="245">
        <v>489600</v>
      </c>
      <c r="BS823" s="245">
        <v>626688</v>
      </c>
      <c r="BT823" s="245">
        <v>698170</v>
      </c>
      <c r="BU823" s="14"/>
      <c r="BV823" s="140" t="s">
        <v>926</v>
      </c>
      <c r="BW823" s="245">
        <v>352022</v>
      </c>
      <c r="BX823" s="245">
        <v>405878</v>
      </c>
      <c r="BY823" s="245">
        <v>489600</v>
      </c>
      <c r="BZ823" s="245">
        <v>626688</v>
      </c>
      <c r="CA823" s="245">
        <v>698170</v>
      </c>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row>
    <row r="824" spans="1:159" s="14" customFormat="1" ht="12.95" customHeight="1">
      <c r="A824"/>
      <c r="B824"/>
      <c r="C824" s="40"/>
      <c r="D824" s="41"/>
      <c r="E824" s="41"/>
      <c r="F824" s="41"/>
      <c r="G824" s="41"/>
      <c r="H824" s="41"/>
      <c r="I824" s="41"/>
      <c r="J824" s="41"/>
      <c r="K824" s="41"/>
      <c r="L824" s="42"/>
      <c r="M824" s="1359"/>
      <c r="N824" s="1359"/>
      <c r="O824" s="1359"/>
      <c r="P824" s="1360"/>
      <c r="Q824" s="1611"/>
      <c r="R824" s="1611"/>
      <c r="S824" s="1611"/>
      <c r="T824" s="1611"/>
      <c r="U824" s="1611"/>
      <c r="V824" s="1611"/>
      <c r="W824" s="1611"/>
      <c r="X824" s="1611"/>
      <c r="Y824" s="1611"/>
      <c r="Z824" s="1611"/>
      <c r="AA824" s="1611"/>
      <c r="AB824" s="1611"/>
      <c r="AC824" s="1611"/>
      <c r="AD824" s="1611"/>
      <c r="AE824" s="1611"/>
      <c r="AF824" s="1611"/>
      <c r="AG824" s="1700"/>
      <c r="AH824" s="1700"/>
      <c r="AI824" s="1700"/>
      <c r="AJ824" s="1700"/>
      <c r="AK824"/>
      <c r="AL824" s="3"/>
      <c r="AM824" s="3"/>
      <c r="AN824" s="3"/>
      <c r="AO824" s="3"/>
      <c r="AP824" s="3"/>
      <c r="AQ824" s="3"/>
      <c r="AR824" s="3"/>
      <c r="AS824" s="3"/>
      <c r="AT824" s="3"/>
      <c r="AU824"/>
      <c r="AV824" s="3"/>
      <c r="AW824" s="3"/>
      <c r="AX824" s="3"/>
      <c r="AY824" s="3"/>
      <c r="AZ824" s="26"/>
      <c r="BA824" s="26"/>
      <c r="BO824" s="140" t="s">
        <v>930</v>
      </c>
      <c r="BP824" s="247">
        <v>437727</v>
      </c>
      <c r="BQ824" s="247">
        <v>504695</v>
      </c>
      <c r="BR824" s="247">
        <v>608800</v>
      </c>
      <c r="BS824" s="247">
        <v>779264</v>
      </c>
      <c r="BT824" s="247">
        <v>868149</v>
      </c>
      <c r="BV824" s="140" t="s">
        <v>930</v>
      </c>
      <c r="BW824" s="247">
        <v>437727</v>
      </c>
      <c r="BX824" s="247">
        <v>504695</v>
      </c>
      <c r="BY824" s="247">
        <v>608800</v>
      </c>
      <c r="BZ824" s="247">
        <v>779264</v>
      </c>
      <c r="CA824" s="247">
        <v>868149</v>
      </c>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row>
    <row r="825" spans="1:159" s="14" customFormat="1" ht="12.95" customHeight="1">
      <c r="A825"/>
      <c r="B825"/>
      <c r="C825" s="1660" t="s">
        <v>1599</v>
      </c>
      <c r="D825" s="1401"/>
      <c r="E825" s="1401"/>
      <c r="F825" s="1401"/>
      <c r="G825" s="1401"/>
      <c r="H825" s="1401"/>
      <c r="I825" s="41"/>
      <c r="J825" s="41"/>
      <c r="K825" s="41"/>
      <c r="L825" s="42"/>
      <c r="M825" s="1392">
        <v>6</v>
      </c>
      <c r="N825" s="1392"/>
      <c r="O825" s="1392"/>
      <c r="P825" s="1392"/>
      <c r="Q825" s="1392">
        <v>8</v>
      </c>
      <c r="R825" s="1392"/>
      <c r="S825" s="1392"/>
      <c r="T825" s="1392"/>
      <c r="U825" s="1392"/>
      <c r="V825" s="1392"/>
      <c r="W825" s="1392"/>
      <c r="X825" s="1392"/>
      <c r="Y825" s="1392"/>
      <c r="Z825" s="1392"/>
      <c r="AA825" s="1392"/>
      <c r="AB825" s="1392"/>
      <c r="AC825" s="1389"/>
      <c r="AD825" s="1390"/>
      <c r="AE825" s="1390"/>
      <c r="AF825" s="1391"/>
      <c r="AG825" s="1389"/>
      <c r="AH825" s="1390"/>
      <c r="AI825" s="1390"/>
      <c r="AJ825" s="1391"/>
      <c r="AK825"/>
      <c r="AL825" s="3"/>
      <c r="AM825" s="3"/>
      <c r="AN825" s="3"/>
      <c r="AO825" s="3"/>
      <c r="AP825" s="3"/>
      <c r="AQ825" s="3"/>
      <c r="AR825" s="3"/>
      <c r="AS825" s="3"/>
      <c r="AT825" s="3"/>
      <c r="AU825"/>
      <c r="AV825" s="3"/>
      <c r="AW825" s="3"/>
      <c r="AX825" s="3"/>
      <c r="AY825" s="3"/>
      <c r="AZ825" s="26"/>
      <c r="BA825" s="26"/>
      <c r="BO825" s="140" t="s">
        <v>936</v>
      </c>
      <c r="BP825" s="245">
        <v>307732</v>
      </c>
      <c r="BQ825" s="245">
        <v>354812</v>
      </c>
      <c r="BR825" s="245">
        <v>428000</v>
      </c>
      <c r="BS825" s="245">
        <v>547840</v>
      </c>
      <c r="BT825" s="245">
        <v>610328</v>
      </c>
      <c r="BV825" s="140" t="s">
        <v>936</v>
      </c>
      <c r="BW825" s="245">
        <v>307732</v>
      </c>
      <c r="BX825" s="245">
        <v>354812</v>
      </c>
      <c r="BY825" s="245">
        <v>428000</v>
      </c>
      <c r="BZ825" s="245">
        <v>547840</v>
      </c>
      <c r="CA825" s="245">
        <v>610328</v>
      </c>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row>
    <row r="826" spans="1:159" s="14" customFormat="1" ht="12.95" customHeight="1">
      <c r="A826"/>
      <c r="B826"/>
      <c r="C826" s="1564" t="s">
        <v>1600</v>
      </c>
      <c r="D826" s="1565"/>
      <c r="E826" s="1565"/>
      <c r="F826" s="1565"/>
      <c r="G826" s="1565"/>
      <c r="H826" s="1565"/>
      <c r="I826" s="5"/>
      <c r="J826" s="5"/>
      <c r="K826" s="5"/>
      <c r="L826" s="39"/>
      <c r="M826" s="1392"/>
      <c r="N826" s="1392"/>
      <c r="O826" s="1392"/>
      <c r="P826" s="1392"/>
      <c r="Q826" s="1392"/>
      <c r="R826" s="1392"/>
      <c r="S826" s="1392"/>
      <c r="T826" s="1392"/>
      <c r="U826" s="1392"/>
      <c r="V826" s="1392"/>
      <c r="W826" s="1392"/>
      <c r="X826" s="1392"/>
      <c r="Y826" s="1392"/>
      <c r="Z826" s="1392"/>
      <c r="AA826" s="1392"/>
      <c r="AB826" s="1392"/>
      <c r="AC826" s="1389"/>
      <c r="AD826" s="1390"/>
      <c r="AE826" s="1390"/>
      <c r="AF826" s="1391"/>
      <c r="AG826" s="1389"/>
      <c r="AH826" s="1390"/>
      <c r="AI826" s="1390"/>
      <c r="AJ826" s="1391"/>
      <c r="AK826"/>
      <c r="AL826" s="3"/>
      <c r="AM826" s="3"/>
      <c r="AN826" s="3"/>
      <c r="AO826" s="3"/>
      <c r="AP826" s="3"/>
      <c r="AQ826" s="3"/>
      <c r="AR826" s="3"/>
      <c r="AS826" s="3"/>
      <c r="AT826" s="3"/>
      <c r="AU826"/>
      <c r="AV826" s="3"/>
      <c r="AW826" s="3"/>
      <c r="AX826" s="3"/>
      <c r="AY826" s="3"/>
      <c r="AZ826" s="26"/>
      <c r="BA826" s="26"/>
      <c r="BO826" s="140" t="s">
        <v>940</v>
      </c>
      <c r="BP826" s="247">
        <v>384234</v>
      </c>
      <c r="BQ826" s="247">
        <v>443018</v>
      </c>
      <c r="BR826" s="247">
        <v>534400</v>
      </c>
      <c r="BS826" s="247">
        <v>684032</v>
      </c>
      <c r="BT826" s="247">
        <v>762054</v>
      </c>
      <c r="BV826" s="140" t="s">
        <v>940</v>
      </c>
      <c r="BW826" s="247">
        <v>384234</v>
      </c>
      <c r="BX826" s="247">
        <v>443018</v>
      </c>
      <c r="BY826" s="247">
        <v>534400</v>
      </c>
      <c r="BZ826" s="247">
        <v>684032</v>
      </c>
      <c r="CA826" s="247">
        <v>762054</v>
      </c>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row>
    <row r="827" spans="1:159" s="14" customFormat="1" ht="12.95" customHeight="1">
      <c r="A827"/>
      <c r="B827"/>
      <c r="C827" s="1564" t="s">
        <v>1601</v>
      </c>
      <c r="D827" s="1565"/>
      <c r="E827" s="1565"/>
      <c r="F827" s="1565"/>
      <c r="G827" s="1565"/>
      <c r="H827" s="1565"/>
      <c r="I827" s="53"/>
      <c r="J827" s="53"/>
      <c r="K827" s="53"/>
      <c r="L827" s="54"/>
      <c r="M827" s="1392">
        <v>2</v>
      </c>
      <c r="N827" s="1392"/>
      <c r="O827" s="1392"/>
      <c r="P827" s="1392"/>
      <c r="Q827" s="1392">
        <v>3</v>
      </c>
      <c r="R827" s="1392"/>
      <c r="S827" s="1392"/>
      <c r="T827" s="1392"/>
      <c r="U827" s="1392"/>
      <c r="V827" s="1392"/>
      <c r="W827" s="1392"/>
      <c r="X827" s="1392"/>
      <c r="Y827" s="1392"/>
      <c r="Z827" s="1392"/>
      <c r="AA827" s="1392"/>
      <c r="AB827" s="1392"/>
      <c r="AC827" s="1389"/>
      <c r="AD827" s="1390"/>
      <c r="AE827" s="1390"/>
      <c r="AF827" s="1391"/>
      <c r="AG827" s="1389"/>
      <c r="AH827" s="1390"/>
      <c r="AI827" s="1390"/>
      <c r="AJ827" s="1391"/>
      <c r="AK827"/>
      <c r="AL827" s="3"/>
      <c r="AM827" s="3"/>
      <c r="AN827" s="3"/>
      <c r="AO827" s="3"/>
      <c r="AP827" s="3"/>
      <c r="AQ827" s="3"/>
      <c r="AR827" s="3"/>
      <c r="AS827" s="3"/>
      <c r="AT827" s="3"/>
      <c r="AU827"/>
      <c r="AV827" s="3"/>
      <c r="AW827" s="3"/>
      <c r="AX827" s="3"/>
      <c r="AY827" s="3"/>
      <c r="AZ827" s="26"/>
      <c r="BA827" s="26"/>
      <c r="BO827" s="140" t="s">
        <v>944</v>
      </c>
      <c r="BP827" s="245">
        <v>352022</v>
      </c>
      <c r="BQ827" s="245">
        <v>405878</v>
      </c>
      <c r="BR827" s="245">
        <v>489600</v>
      </c>
      <c r="BS827" s="245">
        <v>626688</v>
      </c>
      <c r="BT827" s="245">
        <v>698170</v>
      </c>
      <c r="BV827" s="140" t="s">
        <v>944</v>
      </c>
      <c r="BW827" s="245">
        <v>352022</v>
      </c>
      <c r="BX827" s="245">
        <v>405878</v>
      </c>
      <c r="BY827" s="245">
        <v>489600</v>
      </c>
      <c r="BZ827" s="245">
        <v>626688</v>
      </c>
      <c r="CA827" s="245">
        <v>698170</v>
      </c>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row>
    <row r="828" spans="1:159" s="14" customFormat="1" ht="12.95" customHeight="1">
      <c r="A828"/>
      <c r="B828"/>
      <c r="C828" s="1564" t="s">
        <v>1602</v>
      </c>
      <c r="D828" s="1565"/>
      <c r="E828" s="1565"/>
      <c r="F828" s="1565"/>
      <c r="G828" s="1565"/>
      <c r="H828" s="1565"/>
      <c r="I828" s="53"/>
      <c r="J828" s="53"/>
      <c r="K828" s="53"/>
      <c r="L828" s="54"/>
      <c r="M828" s="1392">
        <v>16</v>
      </c>
      <c r="N828" s="1392"/>
      <c r="O828" s="1392"/>
      <c r="P828" s="1392"/>
      <c r="Q828" s="1392">
        <v>23</v>
      </c>
      <c r="R828" s="1392"/>
      <c r="S828" s="1392"/>
      <c r="T828" s="1392"/>
      <c r="U828" s="1392"/>
      <c r="V828" s="1392"/>
      <c r="W828" s="1392"/>
      <c r="X828" s="1392"/>
      <c r="Y828" s="1392"/>
      <c r="Z828" s="1392"/>
      <c r="AA828" s="1392"/>
      <c r="AB828" s="1392"/>
      <c r="AC828" s="1389"/>
      <c r="AD828" s="1390"/>
      <c r="AE828" s="1390"/>
      <c r="AF828" s="1391"/>
      <c r="AG828" s="1389"/>
      <c r="AH828" s="1390"/>
      <c r="AI828" s="1390"/>
      <c r="AJ828" s="1391"/>
      <c r="AK828"/>
      <c r="AL828" s="3"/>
      <c r="AM828" s="3"/>
      <c r="AN828" s="3"/>
      <c r="AO828" s="3"/>
      <c r="AP828" s="3"/>
      <c r="AQ828" s="3"/>
      <c r="AR828" s="3"/>
      <c r="AS828" s="3"/>
      <c r="AT828" s="3"/>
      <c r="AU828"/>
      <c r="AV828" s="3"/>
      <c r="AW828" s="3"/>
      <c r="AX828" s="3"/>
      <c r="AY828" s="3"/>
      <c r="AZ828" s="26"/>
      <c r="BA828" s="26"/>
      <c r="BO828" s="140" t="s">
        <v>946</v>
      </c>
      <c r="BP828" s="247">
        <v>352022</v>
      </c>
      <c r="BQ828" s="247">
        <v>405878</v>
      </c>
      <c r="BR828" s="247">
        <v>489600</v>
      </c>
      <c r="BS828" s="247">
        <v>626688</v>
      </c>
      <c r="BT828" s="247">
        <v>698170</v>
      </c>
      <c r="BV828" s="140" t="s">
        <v>946</v>
      </c>
      <c r="BW828" s="247">
        <v>352022</v>
      </c>
      <c r="BX828" s="247">
        <v>405878</v>
      </c>
      <c r="BY828" s="247">
        <v>489600</v>
      </c>
      <c r="BZ828" s="247">
        <v>626688</v>
      </c>
      <c r="CA828" s="247">
        <v>698170</v>
      </c>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row>
    <row r="829" spans="1:159" s="14" customFormat="1" ht="12.95" customHeight="1">
      <c r="A829"/>
      <c r="B829"/>
      <c r="C829" s="1564" t="s">
        <v>1603</v>
      </c>
      <c r="D829" s="1565"/>
      <c r="E829" s="1565"/>
      <c r="F829" s="1565"/>
      <c r="G829" s="1565"/>
      <c r="H829" s="1565"/>
      <c r="I829" s="53"/>
      <c r="J829" s="53"/>
      <c r="K829" s="53"/>
      <c r="L829" s="54"/>
      <c r="M829" s="1392"/>
      <c r="N829" s="1392"/>
      <c r="O829" s="1392"/>
      <c r="P829" s="1392"/>
      <c r="Q829" s="1392"/>
      <c r="R829" s="1392"/>
      <c r="S829" s="1392"/>
      <c r="T829" s="1392"/>
      <c r="U829" s="1392"/>
      <c r="V829" s="1392"/>
      <c r="W829" s="1392"/>
      <c r="X829" s="1392"/>
      <c r="Y829" s="1392"/>
      <c r="Z829" s="1392"/>
      <c r="AA829" s="1392"/>
      <c r="AB829" s="1392"/>
      <c r="AC829" s="1389"/>
      <c r="AD829" s="1390"/>
      <c r="AE829" s="1390"/>
      <c r="AF829" s="1391"/>
      <c r="AG829" s="1389"/>
      <c r="AH829" s="1390"/>
      <c r="AI829" s="1390"/>
      <c r="AJ829" s="1391"/>
      <c r="AK829"/>
      <c r="AL829" s="3"/>
      <c r="AM829" s="3"/>
      <c r="AN829" s="3"/>
      <c r="AO829" s="3"/>
      <c r="AP829" s="3"/>
      <c r="AQ829" s="3"/>
      <c r="AR829" s="3"/>
      <c r="AS829" s="3"/>
      <c r="AT829" s="3"/>
      <c r="AU829"/>
      <c r="AV829" s="3"/>
      <c r="AW829" s="3"/>
      <c r="AX829" s="3"/>
      <c r="AY829" s="3"/>
      <c r="AZ829" s="26"/>
      <c r="BA829" s="26"/>
      <c r="BO829" s="140" t="s">
        <v>949</v>
      </c>
      <c r="BP829" s="245">
        <v>307732</v>
      </c>
      <c r="BQ829" s="245">
        <v>354812</v>
      </c>
      <c r="BR829" s="245">
        <v>428000</v>
      </c>
      <c r="BS829" s="245">
        <v>547840</v>
      </c>
      <c r="BT829" s="245">
        <v>610328</v>
      </c>
      <c r="BV829" s="140" t="s">
        <v>949</v>
      </c>
      <c r="BW829" s="245">
        <v>307732</v>
      </c>
      <c r="BX829" s="245">
        <v>354812</v>
      </c>
      <c r="BY829" s="245">
        <v>428000</v>
      </c>
      <c r="BZ829" s="245">
        <v>547840</v>
      </c>
      <c r="CA829" s="245">
        <v>610328</v>
      </c>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row>
    <row r="830" spans="1:159" s="14" customFormat="1" ht="12.95" customHeight="1">
      <c r="A830"/>
      <c r="B830"/>
      <c r="C830" s="1615" t="s">
        <v>1604</v>
      </c>
      <c r="D830" s="1565"/>
      <c r="E830" s="1565"/>
      <c r="F830" s="1565"/>
      <c r="G830" s="1565"/>
      <c r="H830" s="1565"/>
      <c r="I830" s="53"/>
      <c r="J830" s="53"/>
      <c r="K830" s="53"/>
      <c r="L830" s="54"/>
      <c r="M830" s="1392"/>
      <c r="N830" s="1392"/>
      <c r="O830" s="1392"/>
      <c r="P830" s="1392"/>
      <c r="Q830" s="1392"/>
      <c r="R830" s="1392"/>
      <c r="S830" s="1392"/>
      <c r="T830" s="1392"/>
      <c r="U830" s="1392"/>
      <c r="V830" s="1392"/>
      <c r="W830" s="1392"/>
      <c r="X830" s="1392"/>
      <c r="Y830" s="1392"/>
      <c r="Z830" s="1392"/>
      <c r="AA830" s="1392"/>
      <c r="AB830" s="1392"/>
      <c r="AC830" s="1389"/>
      <c r="AD830" s="1390"/>
      <c r="AE830" s="1390"/>
      <c r="AF830" s="1391"/>
      <c r="AG830" s="1389"/>
      <c r="AH830" s="1390"/>
      <c r="AI830" s="1390"/>
      <c r="AJ830" s="1391"/>
      <c r="AK830"/>
      <c r="AL830" s="3"/>
      <c r="AM830" s="3"/>
      <c r="AN830" s="3"/>
      <c r="AO830" s="3"/>
      <c r="AP830" s="3"/>
      <c r="AQ830" s="3"/>
      <c r="AR830" s="3"/>
      <c r="AS830" s="3"/>
      <c r="AT830" s="3"/>
      <c r="AU830"/>
      <c r="AV830" s="3"/>
      <c r="AW830" s="3"/>
      <c r="AX830" s="3"/>
      <c r="AY830" s="3"/>
      <c r="AZ830" s="26"/>
      <c r="BA830" s="26"/>
      <c r="BO830" s="140" t="s">
        <v>952</v>
      </c>
      <c r="BP830" s="247">
        <v>352022</v>
      </c>
      <c r="BQ830" s="247">
        <v>405878</v>
      </c>
      <c r="BR830" s="247">
        <v>489600</v>
      </c>
      <c r="BS830" s="247">
        <v>626688</v>
      </c>
      <c r="BT830" s="247">
        <v>698170</v>
      </c>
      <c r="BV830" s="140" t="s">
        <v>952</v>
      </c>
      <c r="BW830" s="247">
        <v>352022</v>
      </c>
      <c r="BX830" s="247">
        <v>405878</v>
      </c>
      <c r="BY830" s="247">
        <v>489600</v>
      </c>
      <c r="BZ830" s="247">
        <v>626688</v>
      </c>
      <c r="CA830" s="247">
        <v>698170</v>
      </c>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row>
    <row r="831" spans="1:159" s="14" customFormat="1" ht="12.95" customHeight="1">
      <c r="A831"/>
      <c r="B831"/>
      <c r="C831" s="52" t="s">
        <v>1605</v>
      </c>
      <c r="D831" s="53"/>
      <c r="E831" s="53"/>
      <c r="F831" s="1373" t="s">
        <v>2799</v>
      </c>
      <c r="G831" s="1374"/>
      <c r="H831" s="1374"/>
      <c r="I831" s="1374"/>
      <c r="J831" s="1374"/>
      <c r="K831" s="1374"/>
      <c r="L831" s="1374"/>
      <c r="M831" s="1392">
        <v>7</v>
      </c>
      <c r="N831" s="1392"/>
      <c r="O831" s="1392"/>
      <c r="P831" s="1392"/>
      <c r="Q831" s="1392">
        <v>10</v>
      </c>
      <c r="R831" s="1392"/>
      <c r="S831" s="1392"/>
      <c r="T831" s="1392"/>
      <c r="U831" s="1392"/>
      <c r="V831" s="1392"/>
      <c r="W831" s="1392"/>
      <c r="X831" s="1392"/>
      <c r="Y831" s="1392"/>
      <c r="Z831" s="1392"/>
      <c r="AA831" s="1392"/>
      <c r="AB831" s="1392"/>
      <c r="AC831" s="1389"/>
      <c r="AD831" s="1390"/>
      <c r="AE831" s="1390"/>
      <c r="AF831" s="1391"/>
      <c r="AG831" s="1389"/>
      <c r="AH831" s="1390"/>
      <c r="AI831" s="1390"/>
      <c r="AJ831" s="1391"/>
      <c r="AK831"/>
      <c r="AL831" s="3"/>
      <c r="AM831" s="3"/>
      <c r="AN831" s="3"/>
      <c r="AO831" s="3"/>
      <c r="AP831" s="3"/>
      <c r="AQ831" s="3"/>
      <c r="AR831" s="3"/>
      <c r="AS831" s="3"/>
      <c r="AT831" s="3"/>
      <c r="AU831"/>
      <c r="AV831" s="3"/>
      <c r="AW831" s="3"/>
      <c r="AX831" s="3"/>
      <c r="AY831" s="3"/>
      <c r="AZ831" s="26"/>
      <c r="BA831" s="26"/>
      <c r="BO831" s="140" t="s">
        <v>954</v>
      </c>
      <c r="BP831" s="245">
        <v>352022</v>
      </c>
      <c r="BQ831" s="245">
        <v>405878</v>
      </c>
      <c r="BR831" s="245">
        <v>489600</v>
      </c>
      <c r="BS831" s="245">
        <v>626688</v>
      </c>
      <c r="BT831" s="245">
        <v>698170</v>
      </c>
      <c r="BV831" s="140" t="s">
        <v>954</v>
      </c>
      <c r="BW831" s="245">
        <v>352022</v>
      </c>
      <c r="BX831" s="245">
        <v>405878</v>
      </c>
      <c r="BY831" s="245">
        <v>489600</v>
      </c>
      <c r="BZ831" s="245">
        <v>626688</v>
      </c>
      <c r="CA831" s="245">
        <v>698170</v>
      </c>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row>
    <row r="832" spans="1:159" s="14" customFormat="1" ht="12.95" customHeight="1">
      <c r="A832"/>
      <c r="B832"/>
      <c r="C832" s="1595" t="s">
        <v>1559</v>
      </c>
      <c r="D832" s="1596"/>
      <c r="E832" s="1596"/>
      <c r="F832" s="1596"/>
      <c r="G832" s="1596"/>
      <c r="H832" s="1596"/>
      <c r="I832" s="1596"/>
      <c r="J832" s="1596"/>
      <c r="K832" s="1596"/>
      <c r="L832" s="1597"/>
      <c r="M832" s="1659">
        <f>SUM(M825:P831)</f>
        <v>31</v>
      </c>
      <c r="N832" s="1659"/>
      <c r="O832" s="1659"/>
      <c r="P832" s="1659"/>
      <c r="Q832" s="1659">
        <f>SUM(Q825:T831)</f>
        <v>44</v>
      </c>
      <c r="R832" s="1659"/>
      <c r="S832" s="1659"/>
      <c r="T832" s="1659"/>
      <c r="U832" s="1659">
        <f>SUM(U825:X831)</f>
        <v>0</v>
      </c>
      <c r="V832" s="1659"/>
      <c r="W832" s="1659"/>
      <c r="X832" s="1659"/>
      <c r="Y832" s="1659">
        <f>SUM(Y825:AB831)</f>
        <v>0</v>
      </c>
      <c r="Z832" s="1659"/>
      <c r="AA832" s="1659"/>
      <c r="AB832" s="1659"/>
      <c r="AC832" s="1659">
        <f>SUM(AC825:AF831)</f>
        <v>0</v>
      </c>
      <c r="AD832" s="1659"/>
      <c r="AE832" s="1659"/>
      <c r="AF832" s="1659"/>
      <c r="AG832" s="1659">
        <f>SUM(AG825:AJ831)</f>
        <v>0</v>
      </c>
      <c r="AH832" s="1659"/>
      <c r="AI832" s="1659"/>
      <c r="AJ832" s="1659"/>
      <c r="AK832"/>
      <c r="AL832" s="3"/>
      <c r="AM832" s="3"/>
      <c r="AN832" s="3"/>
      <c r="AO832" s="3"/>
      <c r="AP832" s="3"/>
      <c r="AQ832" s="3"/>
      <c r="AR832" s="3"/>
      <c r="AS832" s="3"/>
      <c r="AT832" s="3"/>
      <c r="AU832"/>
      <c r="AV832" s="3"/>
      <c r="AW832" s="3"/>
      <c r="AX832" s="3"/>
      <c r="AY832" s="3"/>
      <c r="AZ832" s="26"/>
      <c r="BA832" s="26"/>
      <c r="BO832" s="140" t="s">
        <v>957</v>
      </c>
      <c r="BP832" s="247">
        <v>387110</v>
      </c>
      <c r="BQ832" s="247">
        <v>446334</v>
      </c>
      <c r="BR832" s="247">
        <v>538400</v>
      </c>
      <c r="BS832" s="247">
        <v>689152</v>
      </c>
      <c r="BT832" s="247">
        <v>767758</v>
      </c>
      <c r="BV832" s="140" t="s">
        <v>957</v>
      </c>
      <c r="BW832" s="247">
        <v>387110</v>
      </c>
      <c r="BX832" s="247">
        <v>446334</v>
      </c>
      <c r="BY832" s="247">
        <v>538400</v>
      </c>
      <c r="BZ832" s="247">
        <v>689152</v>
      </c>
      <c r="CA832" s="247">
        <v>767758</v>
      </c>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row>
    <row r="833" spans="1:159" s="14" customFormat="1" ht="12.95" customHeight="1">
      <c r="A833"/>
      <c r="B833"/>
      <c r="C833" s="50" t="s">
        <v>1606</v>
      </c>
      <c r="D833" s="49"/>
      <c r="E833" s="49"/>
      <c r="F833" s="49"/>
      <c r="G833" s="49"/>
      <c r="H833" s="49"/>
      <c r="I833" s="49"/>
      <c r="J833" s="49"/>
      <c r="K833" s="49"/>
      <c r="L833" s="49"/>
      <c r="M833" s="130"/>
      <c r="N833" s="130"/>
      <c r="O833" s="130"/>
      <c r="P833" s="130"/>
      <c r="Q833" s="130"/>
      <c r="R833" s="130"/>
      <c r="S833" s="130"/>
      <c r="T833" s="130"/>
      <c r="U833" s="130"/>
      <c r="V833" s="130"/>
      <c r="W833" s="130"/>
      <c r="X833" s="130"/>
      <c r="Y833" s="130"/>
      <c r="Z833" s="130"/>
      <c r="AA833" s="130"/>
      <c r="AB833" s="130"/>
      <c r="AC833" s="130"/>
      <c r="AD833" s="130"/>
      <c r="AE833" s="130"/>
      <c r="AF833" s="130"/>
      <c r="AG833" s="130"/>
      <c r="AH833" s="130"/>
      <c r="AI833" s="130"/>
      <c r="AJ833" s="130"/>
      <c r="AK833"/>
      <c r="AL833" s="3"/>
      <c r="AM833" s="3"/>
      <c r="AN833" s="3"/>
      <c r="AO833" s="3"/>
      <c r="AP833" s="3"/>
      <c r="AQ833" s="3"/>
      <c r="AR833" s="3"/>
      <c r="AS833" s="3"/>
      <c r="AT833" s="3"/>
      <c r="AU833"/>
      <c r="AV833" s="3"/>
      <c r="AW833" s="3"/>
      <c r="AX833" s="3"/>
      <c r="AY833" s="3"/>
      <c r="AZ833" s="26"/>
      <c r="BA833" s="26"/>
      <c r="BO833" s="140" t="s">
        <v>961</v>
      </c>
      <c r="BP833" s="245">
        <v>384234</v>
      </c>
      <c r="BQ833" s="245">
        <v>443018</v>
      </c>
      <c r="BR833" s="245">
        <v>534400</v>
      </c>
      <c r="BS833" s="245">
        <v>684032</v>
      </c>
      <c r="BT833" s="245">
        <v>762054</v>
      </c>
      <c r="BV833" s="140" t="s">
        <v>961</v>
      </c>
      <c r="BW833" s="245">
        <v>384234</v>
      </c>
      <c r="BX833" s="245">
        <v>443018</v>
      </c>
      <c r="BY833" s="245">
        <v>534400</v>
      </c>
      <c r="BZ833" s="245">
        <v>684032</v>
      </c>
      <c r="CA833" s="245">
        <v>762054</v>
      </c>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row>
    <row r="834" spans="1:159" s="14" customFormat="1" ht="12.95" customHeight="1">
      <c r="A834"/>
      <c r="B834"/>
      <c r="C834" s="50" t="s">
        <v>1607</v>
      </c>
      <c r="D834" s="49"/>
      <c r="E834" s="49"/>
      <c r="F834" s="49"/>
      <c r="G834" s="49"/>
      <c r="H834" s="49"/>
      <c r="I834" s="49"/>
      <c r="J834" s="49"/>
      <c r="K834" s="49"/>
      <c r="L834" s="49"/>
      <c r="M834" s="130"/>
      <c r="N834" s="130"/>
      <c r="O834" s="130"/>
      <c r="P834" s="130"/>
      <c r="Q834" s="130"/>
      <c r="R834" s="130"/>
      <c r="S834" s="130"/>
      <c r="T834" s="130"/>
      <c r="U834" s="130"/>
      <c r="V834" s="130"/>
      <c r="W834" s="130"/>
      <c r="X834" s="130"/>
      <c r="Y834" s="130"/>
      <c r="Z834" s="130"/>
      <c r="AA834" s="130"/>
      <c r="AB834" s="130"/>
      <c r="AC834" s="130"/>
      <c r="AD834" s="130"/>
      <c r="AE834" s="130"/>
      <c r="AF834" s="130"/>
      <c r="AG834" s="130"/>
      <c r="AH834" s="130"/>
      <c r="AI834" s="130"/>
      <c r="AJ834" s="130"/>
      <c r="AK834"/>
      <c r="AL834" s="3"/>
      <c r="AM834" s="3"/>
      <c r="AN834" s="3"/>
      <c r="AO834" s="3"/>
      <c r="AP834" s="3"/>
      <c r="AQ834" s="3"/>
      <c r="AR834" s="3"/>
      <c r="AS834" s="3"/>
      <c r="AT834" s="3"/>
      <c r="AU834"/>
      <c r="AV834"/>
      <c r="AW834"/>
      <c r="AX834"/>
      <c r="AY834"/>
      <c r="AZ834" s="26"/>
      <c r="BA834" s="26"/>
      <c r="BO834" s="140" t="s">
        <v>965</v>
      </c>
      <c r="BP834" s="247">
        <v>352022</v>
      </c>
      <c r="BQ834" s="247">
        <v>405878</v>
      </c>
      <c r="BR834" s="247">
        <v>489600</v>
      </c>
      <c r="BS834" s="247">
        <v>626688</v>
      </c>
      <c r="BT834" s="247">
        <v>698170</v>
      </c>
      <c r="BV834" s="140" t="s">
        <v>965</v>
      </c>
      <c r="BW834" s="247">
        <v>352022</v>
      </c>
      <c r="BX834" s="247">
        <v>405878</v>
      </c>
      <c r="BY834" s="247">
        <v>489600</v>
      </c>
      <c r="BZ834" s="247">
        <v>626688</v>
      </c>
      <c r="CA834" s="247">
        <v>698170</v>
      </c>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row>
    <row r="835" spans="1:159" s="14" customFormat="1" ht="12.95" customHeight="1">
      <c r="A835"/>
      <c r="B835"/>
      <c r="C835" s="49"/>
      <c r="D835" s="49"/>
      <c r="E835" s="49"/>
      <c r="F835" s="49"/>
      <c r="G835" s="49"/>
      <c r="H835" s="49"/>
      <c r="I835" s="49"/>
      <c r="J835" s="49"/>
      <c r="K835" s="49"/>
      <c r="L835" s="49"/>
      <c r="M835" s="130"/>
      <c r="N835" s="130"/>
      <c r="O835" s="130"/>
      <c r="P835" s="130"/>
      <c r="Q835" s="130"/>
      <c r="R835" s="130"/>
      <c r="S835" s="130"/>
      <c r="T835" s="130"/>
      <c r="U835" s="130"/>
      <c r="V835" s="130"/>
      <c r="W835" s="130"/>
      <c r="X835" s="130"/>
      <c r="Y835" s="130"/>
      <c r="Z835" s="130"/>
      <c r="AA835" s="130"/>
      <c r="AB835" s="130"/>
      <c r="AC835" s="130"/>
      <c r="AD835" s="130"/>
      <c r="AE835" s="130"/>
      <c r="AF835" s="130"/>
      <c r="AG835" s="130"/>
      <c r="AH835" s="130"/>
      <c r="AI835" s="130"/>
      <c r="AJ835" s="130"/>
      <c r="AK835"/>
      <c r="AL835" s="3"/>
      <c r="AM835" s="3"/>
      <c r="AN835" s="3"/>
      <c r="AO835" s="3"/>
      <c r="AP835" s="3"/>
      <c r="AQ835" s="3"/>
      <c r="AR835" s="3"/>
      <c r="AS835" s="3"/>
      <c r="AT835" s="3"/>
      <c r="AU835"/>
      <c r="AV835"/>
      <c r="AW835"/>
      <c r="AX835"/>
      <c r="AY835"/>
      <c r="AZ835" s="26"/>
      <c r="BA835" s="26"/>
      <c r="BO835" s="140" t="s">
        <v>968</v>
      </c>
      <c r="BP835" s="245">
        <v>396888</v>
      </c>
      <c r="BQ835" s="245">
        <v>457608</v>
      </c>
      <c r="BR835" s="245">
        <v>552000</v>
      </c>
      <c r="BS835" s="245">
        <v>706560</v>
      </c>
      <c r="BT835" s="245">
        <v>787152</v>
      </c>
      <c r="BV835" s="140" t="s">
        <v>968</v>
      </c>
      <c r="BW835" s="245">
        <v>396888</v>
      </c>
      <c r="BX835" s="245">
        <v>457608</v>
      </c>
      <c r="BY835" s="245">
        <v>552000</v>
      </c>
      <c r="BZ835" s="245">
        <v>706560</v>
      </c>
      <c r="CA835" s="245">
        <v>787152</v>
      </c>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row>
    <row r="836" spans="1:159" s="14" customFormat="1" ht="12.95" customHeight="1">
      <c r="A836"/>
      <c r="B836"/>
      <c r="C836" s="2" t="s">
        <v>1608</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26"/>
      <c r="BA836" s="26"/>
      <c r="BO836" s="140" t="s">
        <v>970</v>
      </c>
      <c r="BP836" s="247">
        <v>331890</v>
      </c>
      <c r="BQ836" s="247">
        <v>382666</v>
      </c>
      <c r="BR836" s="247">
        <v>461600</v>
      </c>
      <c r="BS836" s="247">
        <v>590848</v>
      </c>
      <c r="BT836" s="247">
        <v>658242</v>
      </c>
      <c r="BV836" s="140" t="s">
        <v>970</v>
      </c>
      <c r="BW836" s="247">
        <v>331890</v>
      </c>
      <c r="BX836" s="247">
        <v>382666</v>
      </c>
      <c r="BY836" s="247">
        <v>461600</v>
      </c>
      <c r="BZ836" s="247">
        <v>590848</v>
      </c>
      <c r="CA836" s="247">
        <v>658242</v>
      </c>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row>
    <row r="837" spans="1:159" s="14" customFormat="1" ht="12.95" customHeight="1">
      <c r="A837"/>
      <c r="B837"/>
      <c r="C837" s="1612" t="s">
        <v>1609</v>
      </c>
      <c r="D837" s="1613"/>
      <c r="E837" s="1613"/>
      <c r="F837" s="1613"/>
      <c r="G837" s="1613"/>
      <c r="H837" s="1613"/>
      <c r="I837" s="1613"/>
      <c r="J837" s="1613"/>
      <c r="K837" s="1613"/>
      <c r="L837" s="1613"/>
      <c r="M837" s="1613"/>
      <c r="N837" s="1613"/>
      <c r="O837" s="1613"/>
      <c r="P837" s="1613"/>
      <c r="Q837" s="1613"/>
      <c r="R837" s="1613"/>
      <c r="S837" s="1613"/>
      <c r="T837" s="1613"/>
      <c r="U837" s="1613"/>
      <c r="V837" s="1613"/>
      <c r="W837" s="1613"/>
      <c r="X837" s="1613"/>
      <c r="Y837" s="1613"/>
      <c r="Z837" s="1613"/>
      <c r="AA837" s="1613"/>
      <c r="AB837" s="1613"/>
      <c r="AC837" s="1613"/>
      <c r="AD837" s="1613"/>
      <c r="AE837" s="1613"/>
      <c r="AF837" s="1613"/>
      <c r="AG837" s="1613"/>
      <c r="AH837" s="1613"/>
      <c r="AI837" s="1613"/>
      <c r="AJ837" s="1614"/>
      <c r="AK837"/>
      <c r="AL837" s="3"/>
      <c r="AM837" s="3"/>
      <c r="AN837" s="3"/>
      <c r="AO837" s="3"/>
      <c r="AP837" s="3"/>
      <c r="AQ837" s="3"/>
      <c r="AR837" s="3"/>
      <c r="AS837" s="3"/>
      <c r="AT837" s="3"/>
      <c r="AU837"/>
      <c r="AV837"/>
      <c r="AW837"/>
      <c r="AX837"/>
      <c r="AY837"/>
      <c r="AZ837" s="26"/>
      <c r="BA837" s="26"/>
      <c r="BO837" s="140" t="s">
        <v>972</v>
      </c>
      <c r="BP837" s="245">
        <v>352022</v>
      </c>
      <c r="BQ837" s="245">
        <v>405878</v>
      </c>
      <c r="BR837" s="245">
        <v>489600</v>
      </c>
      <c r="BS837" s="245">
        <v>626688</v>
      </c>
      <c r="BT837" s="245">
        <v>698170</v>
      </c>
      <c r="BV837" s="140" t="s">
        <v>972</v>
      </c>
      <c r="BW837" s="245">
        <v>352022</v>
      </c>
      <c r="BX837" s="245">
        <v>405878</v>
      </c>
      <c r="BY837" s="245">
        <v>489600</v>
      </c>
      <c r="BZ837" s="245">
        <v>626688</v>
      </c>
      <c r="CA837" s="245">
        <v>698170</v>
      </c>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row>
    <row r="838" spans="1:159" s="14" customFormat="1" ht="12.95" customHeight="1">
      <c r="A838"/>
      <c r="B838" s="3"/>
      <c r="C838" s="3" t="s">
        <v>1610</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c r="BO838" s="140" t="s">
        <v>976</v>
      </c>
      <c r="BP838" s="247">
        <v>314634</v>
      </c>
      <c r="BQ838" s="247">
        <v>362770</v>
      </c>
      <c r="BR838" s="247">
        <v>437600</v>
      </c>
      <c r="BS838" s="247">
        <v>560128</v>
      </c>
      <c r="BT838" s="247">
        <v>624018</v>
      </c>
      <c r="BV838" s="140" t="s">
        <v>976</v>
      </c>
      <c r="BW838" s="247">
        <v>314634</v>
      </c>
      <c r="BX838" s="247">
        <v>362770</v>
      </c>
      <c r="BY838" s="247">
        <v>437600</v>
      </c>
      <c r="BZ838" s="247">
        <v>560128</v>
      </c>
      <c r="CA838" s="247">
        <v>624018</v>
      </c>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40" t="s">
        <v>981</v>
      </c>
      <c r="BP839" s="245">
        <v>331890</v>
      </c>
      <c r="BQ839" s="245">
        <v>382666</v>
      </c>
      <c r="BR839" s="245">
        <v>461600</v>
      </c>
      <c r="BS839" s="245">
        <v>590848</v>
      </c>
      <c r="BT839" s="245">
        <v>658242</v>
      </c>
      <c r="BV839" s="140" t="s">
        <v>981</v>
      </c>
      <c r="BW839" s="245">
        <v>331890</v>
      </c>
      <c r="BX839" s="245">
        <v>382666</v>
      </c>
      <c r="BY839" s="245">
        <v>461600</v>
      </c>
      <c r="BZ839" s="245">
        <v>590848</v>
      </c>
      <c r="CA839" s="245">
        <v>658242</v>
      </c>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row>
    <row r="840" spans="1:159" s="14" customFormat="1" ht="12.95" customHeight="1">
      <c r="A840" s="2" t="s">
        <v>1144</v>
      </c>
      <c r="B840"/>
      <c r="C840" s="2" t="s">
        <v>1611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40" t="s">
        <v>986</v>
      </c>
      <c r="BP840" s="247">
        <v>352022</v>
      </c>
      <c r="BQ840" s="247">
        <v>405878</v>
      </c>
      <c r="BR840" s="247">
        <v>489600</v>
      </c>
      <c r="BS840" s="247">
        <v>626688</v>
      </c>
      <c r="BT840" s="247">
        <v>698170</v>
      </c>
      <c r="BV840" s="140" t="s">
        <v>986</v>
      </c>
      <c r="BW840" s="247">
        <v>352022</v>
      </c>
      <c r="BX840" s="247">
        <v>405878</v>
      </c>
      <c r="BY840" s="247">
        <v>489600</v>
      </c>
      <c r="BZ840" s="247">
        <v>626688</v>
      </c>
      <c r="CA840" s="247">
        <v>698170</v>
      </c>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99">
        <f>ROUNDDOWN(BC939*2,2)</f>
        <v>0</v>
      </c>
      <c r="BJ841" s="1599"/>
      <c r="BK841" s="1599"/>
      <c r="BL841" s="1599"/>
      <c r="BO841" s="140" t="s">
        <v>990</v>
      </c>
      <c r="BP841" s="245">
        <v>314634</v>
      </c>
      <c r="BQ841" s="245">
        <v>362770</v>
      </c>
      <c r="BR841" s="245">
        <v>437600</v>
      </c>
      <c r="BS841" s="245">
        <v>560128</v>
      </c>
      <c r="BT841" s="245">
        <v>624018</v>
      </c>
      <c r="BV841" s="140" t="s">
        <v>990</v>
      </c>
      <c r="BW841" s="245">
        <v>314634</v>
      </c>
      <c r="BX841" s="245">
        <v>362770</v>
      </c>
      <c r="BY841" s="245">
        <v>437600</v>
      </c>
      <c r="BZ841" s="245">
        <v>560128</v>
      </c>
      <c r="CA841" s="245">
        <v>624018</v>
      </c>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row>
    <row r="842" spans="1:159" s="14" customFormat="1" ht="12.95" customHeight="1">
      <c r="A842"/>
      <c r="B842"/>
      <c r="C842" s="2" t="s">
        <v>1612</v>
      </c>
      <c r="D842"/>
      <c r="E842"/>
      <c r="F842"/>
      <c r="G842"/>
      <c r="H842"/>
      <c r="I842"/>
      <c r="J842" s="38" t="s">
        <v>1613</v>
      </c>
      <c r="K842" s="5"/>
      <c r="L842" s="5"/>
      <c r="M842" s="5"/>
      <c r="N842" s="5"/>
      <c r="O842" s="5"/>
      <c r="P842" s="5"/>
      <c r="Q842" s="5"/>
      <c r="R842" s="5"/>
      <c r="S842" s="5"/>
      <c r="T842" s="5"/>
      <c r="U842" s="5"/>
      <c r="V842" s="39"/>
      <c r="W842" s="1314">
        <v>6000</v>
      </c>
      <c r="X842" s="1314"/>
      <c r="Y842" s="1314"/>
      <c r="Z842" s="1314"/>
      <c r="AA842" s="1314"/>
      <c r="AB842" s="1314"/>
      <c r="AC842" s="1314"/>
      <c r="AD842"/>
      <c r="AE842"/>
      <c r="AF842"/>
      <c r="AG842"/>
      <c r="AH842"/>
      <c r="AI842"/>
      <c r="AJ842"/>
      <c r="AK842"/>
      <c r="AL842"/>
      <c r="AM842"/>
      <c r="AN842"/>
      <c r="AO842"/>
      <c r="AP842"/>
      <c r="AQ842"/>
      <c r="AR842"/>
      <c r="AS842"/>
      <c r="AT842"/>
      <c r="AU842"/>
      <c r="AV842"/>
      <c r="AW842"/>
      <c r="AX842"/>
      <c r="AY842"/>
      <c r="AZ842" s="26"/>
      <c r="BA842" s="26"/>
      <c r="BO842" s="140" t="s">
        <v>995</v>
      </c>
      <c r="BP842" s="247">
        <v>353173</v>
      </c>
      <c r="BQ842" s="247">
        <v>407205</v>
      </c>
      <c r="BR842" s="247">
        <v>491200</v>
      </c>
      <c r="BS842" s="247">
        <v>628736</v>
      </c>
      <c r="BT842" s="247">
        <v>700451</v>
      </c>
      <c r="BV842" s="140" t="s">
        <v>995</v>
      </c>
      <c r="BW842" s="247">
        <v>353173</v>
      </c>
      <c r="BX842" s="247">
        <v>407205</v>
      </c>
      <c r="BY842" s="247">
        <v>491200</v>
      </c>
      <c r="BZ842" s="247">
        <v>628736</v>
      </c>
      <c r="CA842" s="247">
        <v>700451</v>
      </c>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row>
    <row r="843" spans="1:159" s="14" customFormat="1" ht="12.95" customHeight="1">
      <c r="A843"/>
      <c r="B843"/>
      <c r="C843"/>
      <c r="D843"/>
      <c r="E843"/>
      <c r="F843"/>
      <c r="G843"/>
      <c r="H843"/>
      <c r="I843"/>
      <c r="J843" s="38" t="s">
        <v>1614</v>
      </c>
      <c r="K843" s="5"/>
      <c r="L843" s="5"/>
      <c r="M843" s="5"/>
      <c r="N843" s="5"/>
      <c r="O843" s="5"/>
      <c r="P843" s="5"/>
      <c r="Q843" s="5"/>
      <c r="R843" s="5"/>
      <c r="S843" s="5"/>
      <c r="T843" s="5"/>
      <c r="U843" s="5"/>
      <c r="V843" s="39"/>
      <c r="W843" s="1314">
        <v>17500</v>
      </c>
      <c r="X843" s="1314"/>
      <c r="Y843" s="1314"/>
      <c r="Z843" s="1314"/>
      <c r="AA843" s="1314"/>
      <c r="AB843" s="1314"/>
      <c r="AC843" s="1314"/>
      <c r="AD843"/>
      <c r="AE843"/>
      <c r="AF843"/>
      <c r="AG843"/>
      <c r="AH843"/>
      <c r="AI843"/>
      <c r="AJ843"/>
      <c r="AK843"/>
      <c r="AL843"/>
      <c r="AM843"/>
      <c r="AN843"/>
      <c r="AO843"/>
      <c r="AP843"/>
      <c r="AQ843"/>
      <c r="AR843"/>
      <c r="AS843"/>
      <c r="AT843"/>
      <c r="AU843"/>
      <c r="AV843"/>
      <c r="AW843"/>
      <c r="AX843"/>
      <c r="AY843"/>
      <c r="AZ843" s="26">
        <f>IF(AJ1028&gt;1,0.025,0)</f>
        <v>2.5000000000000001E-2</v>
      </c>
      <c r="BA843" s="26"/>
      <c r="BO843" s="140" t="s">
        <v>998</v>
      </c>
      <c r="BP843" s="245">
        <v>689665</v>
      </c>
      <c r="BQ843" s="245">
        <v>795177</v>
      </c>
      <c r="BR843" s="245">
        <v>959200</v>
      </c>
      <c r="BS843" s="245">
        <v>1227776</v>
      </c>
      <c r="BT843" s="245">
        <v>1367819</v>
      </c>
      <c r="BV843" s="140" t="s">
        <v>998</v>
      </c>
      <c r="BW843" s="245">
        <v>689665</v>
      </c>
      <c r="BX843" s="245">
        <v>795177</v>
      </c>
      <c r="BY843" s="245">
        <v>959200</v>
      </c>
      <c r="BZ843" s="245">
        <v>1227776</v>
      </c>
      <c r="CA843" s="245">
        <v>1367819</v>
      </c>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row>
    <row r="844" spans="1:159" ht="12.95" customHeight="1">
      <c r="J844" s="38" t="s">
        <v>1615</v>
      </c>
      <c r="K844" s="5"/>
      <c r="L844" s="5"/>
      <c r="M844" s="5"/>
      <c r="N844" s="5"/>
      <c r="O844" s="5"/>
      <c r="P844" s="5"/>
      <c r="Q844" s="5"/>
      <c r="R844" s="5"/>
      <c r="S844" s="5"/>
      <c r="T844" s="5"/>
      <c r="U844" s="5"/>
      <c r="V844" s="39"/>
      <c r="W844" s="1314">
        <v>15000</v>
      </c>
      <c r="X844" s="1314"/>
      <c r="Y844" s="1314"/>
      <c r="Z844" s="1314"/>
      <c r="AA844" s="1314"/>
      <c r="AB844" s="1314"/>
      <c r="AC844" s="1314"/>
      <c r="AZ844" s="26"/>
      <c r="BA844" s="26"/>
      <c r="BB844" s="14"/>
      <c r="BC844" s="14"/>
      <c r="BD844" s="14"/>
      <c r="BE844" s="14"/>
      <c r="BF844" s="14"/>
      <c r="BG844" s="14"/>
      <c r="BH844" s="14"/>
      <c r="BI844" s="14"/>
      <c r="BJ844" s="14"/>
      <c r="BK844" s="14"/>
      <c r="BL844" s="14"/>
      <c r="BM844" s="14"/>
      <c r="BN844" s="14"/>
      <c r="BO844" s="140" t="s">
        <v>1003</v>
      </c>
      <c r="BP844" s="247">
        <v>307732</v>
      </c>
      <c r="BQ844" s="247">
        <v>354812</v>
      </c>
      <c r="BR844" s="247">
        <v>428000</v>
      </c>
      <c r="BS844" s="247">
        <v>547840</v>
      </c>
      <c r="BT844" s="247">
        <v>610328</v>
      </c>
      <c r="BU844" s="14"/>
      <c r="BV844" s="140" t="s">
        <v>1003</v>
      </c>
      <c r="BW844" s="247">
        <v>307732</v>
      </c>
      <c r="BX844" s="247">
        <v>354812</v>
      </c>
      <c r="BY844" s="247">
        <v>428000</v>
      </c>
      <c r="BZ844" s="247">
        <v>547840</v>
      </c>
      <c r="CA844" s="247">
        <v>610328</v>
      </c>
      <c r="CB844" s="14"/>
      <c r="CC844" s="14"/>
      <c r="CD844" s="14"/>
      <c r="CE844" s="14"/>
      <c r="CF844" s="14"/>
      <c r="CG844" s="14"/>
      <c r="CH844" s="14"/>
      <c r="CI844" s="14"/>
      <c r="CJ844" s="14"/>
      <c r="CK844" s="14"/>
      <c r="CL844" s="14"/>
      <c r="CM844" s="14"/>
      <c r="CN844" s="14"/>
      <c r="CO844" s="14"/>
      <c r="CP844" s="14"/>
      <c r="CQ844" s="14"/>
      <c r="CR844" s="14"/>
      <c r="CS844" s="14"/>
      <c r="CT844" s="14"/>
      <c r="CU844" s="14"/>
      <c r="CV844" s="14"/>
      <c r="CW844" s="14"/>
      <c r="CX844" s="14"/>
      <c r="CY844" s="14"/>
      <c r="CZ844" s="14"/>
      <c r="DA844" s="14"/>
      <c r="DB844" s="14"/>
      <c r="DC844" s="14"/>
      <c r="DD844" s="14"/>
      <c r="DE844" s="14"/>
      <c r="DF844" s="14"/>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38" t="s">
        <v>1616</v>
      </c>
      <c r="K845" s="5"/>
      <c r="L845" s="5"/>
      <c r="M845" s="5"/>
      <c r="N845" s="5"/>
      <c r="O845" s="5"/>
      <c r="P845" s="5"/>
      <c r="Q845" s="5"/>
      <c r="R845" s="5"/>
      <c r="S845" s="5"/>
      <c r="T845" s="5"/>
      <c r="U845" s="5"/>
      <c r="V845" s="39"/>
      <c r="W845" s="1314">
        <v>88000</v>
      </c>
      <c r="X845" s="1314"/>
      <c r="Y845" s="1314"/>
      <c r="Z845" s="1314"/>
      <c r="AA845" s="1314"/>
      <c r="AB845" s="1314"/>
      <c r="AC845" s="1314"/>
      <c r="AZ845" s="26"/>
      <c r="BA845" s="26"/>
      <c r="BB845" s="14"/>
      <c r="BC845" s="14"/>
      <c r="BD845" s="14"/>
      <c r="BE845" s="14"/>
      <c r="BF845" s="14"/>
      <c r="BG845" s="14"/>
      <c r="BH845" s="14"/>
      <c r="BI845" s="14"/>
      <c r="BJ845" s="14"/>
      <c r="BK845" s="14"/>
      <c r="BL845" s="14"/>
      <c r="BM845" s="14"/>
      <c r="BN845" s="14"/>
      <c r="BO845" s="140" t="s">
        <v>1007</v>
      </c>
      <c r="BP845" s="245">
        <v>387110</v>
      </c>
      <c r="BQ845" s="245">
        <v>446334</v>
      </c>
      <c r="BR845" s="245">
        <v>538400</v>
      </c>
      <c r="BS845" s="245">
        <v>689152</v>
      </c>
      <c r="BT845" s="245">
        <v>767758</v>
      </c>
      <c r="BU845" s="14"/>
      <c r="BV845" s="140" t="s">
        <v>1007</v>
      </c>
      <c r="BW845" s="245">
        <v>387110</v>
      </c>
      <c r="BX845" s="245">
        <v>446334</v>
      </c>
      <c r="BY845" s="245">
        <v>538400</v>
      </c>
      <c r="BZ845" s="245">
        <v>689152</v>
      </c>
      <c r="CA845" s="245">
        <v>767758</v>
      </c>
      <c r="CB845" s="14"/>
      <c r="CC845" s="14"/>
      <c r="CD845" s="14"/>
      <c r="CE845" s="14"/>
      <c r="CF845" s="14"/>
      <c r="CG845" s="14"/>
      <c r="CH845" s="14"/>
      <c r="CI845" s="14"/>
      <c r="CJ845" s="14"/>
      <c r="CK845" s="14"/>
      <c r="CL845" s="14"/>
      <c r="CM845" s="14"/>
      <c r="CN845" s="14"/>
      <c r="CO845" s="14"/>
      <c r="CP845" s="14"/>
      <c r="CQ845" s="14"/>
      <c r="CR845" s="14"/>
      <c r="CS845" s="14"/>
      <c r="CT845" s="14"/>
      <c r="CU845" s="14"/>
      <c r="CV845" s="14"/>
      <c r="CW845" s="14"/>
      <c r="CX845" s="14"/>
      <c r="CY845" s="14"/>
      <c r="CZ845" s="14"/>
      <c r="DA845" s="14"/>
      <c r="DB845" s="14"/>
      <c r="DC845" s="14"/>
      <c r="DD845" s="14"/>
      <c r="DE845" s="14"/>
      <c r="DF845" s="14"/>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38" t="s">
        <v>232</v>
      </c>
      <c r="K846" s="5"/>
      <c r="L846" s="5"/>
      <c r="M846" s="1373" t="s">
        <v>1617</v>
      </c>
      <c r="N846" s="1374"/>
      <c r="O846" s="1374"/>
      <c r="P846" s="1374"/>
      <c r="Q846" s="1374"/>
      <c r="R846" s="1374"/>
      <c r="S846" s="1374"/>
      <c r="T846" s="1374"/>
      <c r="U846" s="1374"/>
      <c r="V846" s="1375"/>
      <c r="W846" s="1314">
        <v>15000</v>
      </c>
      <c r="X846" s="1314"/>
      <c r="Y846" s="1314"/>
      <c r="Z846" s="1314"/>
      <c r="AA846" s="1314"/>
      <c r="AB846" s="1314"/>
      <c r="AC846" s="1314"/>
      <c r="AZ846" s="26">
        <f>IF(AJ1028&gt;1,0.05,0)</f>
        <v>0.05</v>
      </c>
      <c r="BA846" s="26"/>
      <c r="BB846" s="14"/>
      <c r="BC846" s="14"/>
      <c r="BD846" s="14"/>
      <c r="BE846" s="14"/>
      <c r="BF846" s="14"/>
      <c r="BG846" s="14"/>
      <c r="BH846" s="14"/>
      <c r="BI846" s="14"/>
      <c r="BJ846" s="14"/>
      <c r="BK846" s="14"/>
      <c r="BL846" s="14"/>
      <c r="BM846" s="14"/>
      <c r="BN846" s="14"/>
      <c r="BO846" s="140" t="s">
        <v>1011</v>
      </c>
      <c r="BP846" s="246">
        <v>532060</v>
      </c>
      <c r="BQ846" s="246">
        <v>613460</v>
      </c>
      <c r="BR846" s="247">
        <v>740000</v>
      </c>
      <c r="BS846" s="246">
        <v>947200</v>
      </c>
      <c r="BT846" s="246">
        <v>1055240</v>
      </c>
      <c r="BU846" s="14"/>
      <c r="BV846" s="140" t="s">
        <v>1011</v>
      </c>
      <c r="BW846" s="246">
        <v>532060</v>
      </c>
      <c r="BX846" s="246">
        <v>613460</v>
      </c>
      <c r="BY846" s="246">
        <v>740000</v>
      </c>
      <c r="BZ846" s="246">
        <v>947200</v>
      </c>
      <c r="CA846" s="246">
        <v>1055240</v>
      </c>
      <c r="CB846" s="14"/>
      <c r="CC846" s="14"/>
      <c r="CD846" s="14"/>
      <c r="CE846" s="14"/>
      <c r="CF846" s="14"/>
      <c r="CG846" s="14"/>
      <c r="CH846" s="14"/>
      <c r="CI846" s="14"/>
      <c r="CJ846" s="14"/>
      <c r="CK846" s="14"/>
      <c r="CL846" s="14"/>
      <c r="CM846" s="14"/>
      <c r="CN846" s="14"/>
      <c r="CO846" s="14"/>
      <c r="CP846" s="14"/>
      <c r="CQ846" s="14"/>
      <c r="CR846" s="14"/>
      <c r="CS846" s="14"/>
      <c r="CT846" s="14"/>
      <c r="CU846" s="14"/>
      <c r="CV846" s="14"/>
      <c r="CW846" s="14"/>
      <c r="CX846" s="14"/>
      <c r="CY846" s="14"/>
      <c r="CZ846" s="14"/>
      <c r="DA846" s="14"/>
      <c r="DB846" s="14"/>
      <c r="DC846" s="14"/>
      <c r="DD846" s="14"/>
      <c r="DE846" s="14"/>
      <c r="DF846" s="14"/>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38"/>
      <c r="K847" s="5"/>
      <c r="L847" s="5"/>
      <c r="M847" s="5"/>
      <c r="N847" s="5"/>
      <c r="O847" s="5"/>
      <c r="P847" s="5"/>
      <c r="Q847" s="5"/>
      <c r="R847" s="5"/>
      <c r="S847" s="5"/>
      <c r="T847" s="5"/>
      <c r="U847" s="5"/>
      <c r="V847" s="47" t="s">
        <v>1618</v>
      </c>
      <c r="W847" s="1569">
        <f>SUM(W842:AC846)</f>
        <v>141500</v>
      </c>
      <c r="X847" s="1570"/>
      <c r="Y847" s="1570"/>
      <c r="Z847" s="1570"/>
      <c r="AA847" s="1570"/>
      <c r="AB847" s="1570"/>
      <c r="AC847" s="1571"/>
      <c r="AZ847" s="26"/>
      <c r="BA847" s="26"/>
      <c r="BB847" s="14"/>
      <c r="BC847" s="14"/>
      <c r="BD847" s="14"/>
      <c r="BE847" s="14"/>
      <c r="BF847" s="14"/>
      <c r="BG847" s="14"/>
      <c r="BH847" s="14"/>
      <c r="BI847" s="14"/>
      <c r="BJ847" s="14"/>
      <c r="BK847" s="14"/>
      <c r="BL847" s="14"/>
      <c r="BM847" s="14"/>
      <c r="BN847" s="14"/>
      <c r="BO847" s="140" t="s">
        <v>1015</v>
      </c>
      <c r="BP847" s="245">
        <v>387110</v>
      </c>
      <c r="BQ847" s="245">
        <v>446334</v>
      </c>
      <c r="BR847" s="245">
        <v>538400</v>
      </c>
      <c r="BS847" s="245">
        <v>689152</v>
      </c>
      <c r="BT847" s="245">
        <v>767758</v>
      </c>
      <c r="BU847" s="14"/>
      <c r="BV847" s="140" t="s">
        <v>1015</v>
      </c>
      <c r="BW847" s="245">
        <v>387110</v>
      </c>
      <c r="BX847" s="245">
        <v>446334</v>
      </c>
      <c r="BY847" s="245">
        <v>538400</v>
      </c>
      <c r="BZ847" s="245">
        <v>689152</v>
      </c>
      <c r="CA847" s="245">
        <v>767758</v>
      </c>
      <c r="CB847" s="14"/>
      <c r="CC847" s="14"/>
      <c r="CD847" s="14"/>
      <c r="CE847" s="14"/>
      <c r="CF847" s="14"/>
      <c r="CG847" s="14"/>
      <c r="CH847" s="14"/>
      <c r="CI847" s="14"/>
      <c r="CJ847" s="14"/>
      <c r="CK847" s="14"/>
      <c r="CL847" s="14"/>
      <c r="CM847" s="14"/>
      <c r="CN847" s="14"/>
      <c r="CO847" s="14"/>
      <c r="CP847" s="14"/>
      <c r="CQ847" s="14"/>
      <c r="CR847" s="14"/>
      <c r="CS847" s="14"/>
      <c r="CT847" s="14"/>
      <c r="CU847" s="14"/>
      <c r="CV847" s="14"/>
      <c r="CW847" s="14"/>
      <c r="CX847" s="14"/>
      <c r="CY847" s="14"/>
      <c r="CZ847" s="14"/>
      <c r="DA847" s="14"/>
      <c r="DB847" s="14"/>
      <c r="DC847" s="14"/>
      <c r="DD847" s="14"/>
      <c r="DE847" s="14"/>
      <c r="DF847" s="14"/>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26"/>
      <c r="BA848" s="26"/>
      <c r="BB848" s="14"/>
      <c r="BC848" s="14"/>
      <c r="BD848" s="14"/>
      <c r="BE848" s="14"/>
      <c r="BF848" s="14"/>
      <c r="BG848" s="1594"/>
      <c r="BH848" s="1594"/>
      <c r="BI848" s="1594"/>
      <c r="BJ848" s="1594"/>
      <c r="BK848" s="1594"/>
      <c r="BL848" s="1594"/>
      <c r="BM848" s="14"/>
      <c r="BN848" s="14"/>
      <c r="BO848" s="140" t="s">
        <v>1019</v>
      </c>
      <c r="BP848" s="246">
        <v>532060</v>
      </c>
      <c r="BQ848" s="246">
        <v>613460</v>
      </c>
      <c r="BR848" s="246">
        <v>740000</v>
      </c>
      <c r="BS848" s="246">
        <v>947200</v>
      </c>
      <c r="BT848" s="246">
        <v>1055240</v>
      </c>
      <c r="BU848" s="14"/>
      <c r="BV848" s="140" t="s">
        <v>1019</v>
      </c>
      <c r="BW848" s="246">
        <v>532060</v>
      </c>
      <c r="BX848" s="246">
        <v>613460</v>
      </c>
      <c r="BY848" s="246">
        <v>740000</v>
      </c>
      <c r="BZ848" s="246">
        <v>947200</v>
      </c>
      <c r="CA848" s="246">
        <v>1055240</v>
      </c>
      <c r="CB848" s="14"/>
      <c r="CC848" s="14"/>
      <c r="CD848" s="14"/>
      <c r="CE848" s="14"/>
      <c r="CF848" s="14"/>
      <c r="CG848" s="14"/>
      <c r="CH848" s="14"/>
      <c r="CI848" s="14"/>
      <c r="CJ848" s="14"/>
      <c r="CK848" s="14"/>
      <c r="CL848" s="14"/>
      <c r="CM848" s="14"/>
      <c r="CN848" s="14"/>
      <c r="CO848" s="14"/>
      <c r="CP848" s="14"/>
      <c r="CQ848" s="14"/>
      <c r="CR848" s="14"/>
      <c r="CS848" s="14"/>
      <c r="CT848" s="14"/>
      <c r="CU848" s="14"/>
      <c r="CV848" s="14"/>
      <c r="CW848" s="14"/>
      <c r="CX848" s="14"/>
      <c r="CY848" s="14"/>
      <c r="CZ848" s="14"/>
      <c r="DA848" s="14"/>
      <c r="DB848" s="14"/>
      <c r="DC848" s="14"/>
      <c r="DD848" s="14"/>
      <c r="DE848" s="14"/>
      <c r="DF848" s="14"/>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1619</v>
      </c>
      <c r="J849" s="1595" t="s">
        <v>1620</v>
      </c>
      <c r="K849" s="1596"/>
      <c r="L849" s="1596"/>
      <c r="M849" s="1596"/>
      <c r="N849" s="1596"/>
      <c r="O849" s="1596"/>
      <c r="P849" s="1596"/>
      <c r="Q849" s="1596"/>
      <c r="R849" s="1596"/>
      <c r="S849" s="1596"/>
      <c r="T849" s="1596"/>
      <c r="U849" s="1596"/>
      <c r="V849" s="1597"/>
      <c r="W849" s="1379">
        <f>145000</f>
        <v>145000</v>
      </c>
      <c r="X849" s="1380"/>
      <c r="Y849" s="1380"/>
      <c r="Z849" s="1380"/>
      <c r="AA849" s="1380"/>
      <c r="AB849" s="1380"/>
      <c r="AC849" s="1381"/>
      <c r="AD849" s="458"/>
      <c r="AZ849" s="26"/>
      <c r="BA849" s="26"/>
      <c r="BB849" s="14"/>
      <c r="BC849" s="14"/>
      <c r="BD849" s="14"/>
      <c r="BE849" s="14"/>
      <c r="BF849" s="14"/>
      <c r="BG849" s="66"/>
      <c r="BH849" s="66"/>
      <c r="BI849" s="66"/>
      <c r="BJ849" s="66"/>
      <c r="BK849" s="66"/>
      <c r="BL849" s="66"/>
      <c r="BM849" s="14"/>
      <c r="BN849" s="14"/>
      <c r="BO849" s="140" t="s">
        <v>1023</v>
      </c>
      <c r="BP849" s="245">
        <v>387110</v>
      </c>
      <c r="BQ849" s="245">
        <v>446334</v>
      </c>
      <c r="BR849" s="245">
        <v>538400</v>
      </c>
      <c r="BS849" s="245">
        <v>689152</v>
      </c>
      <c r="BT849" s="245">
        <v>767758</v>
      </c>
      <c r="BU849" s="14"/>
      <c r="BV849" s="140" t="s">
        <v>1023</v>
      </c>
      <c r="BW849" s="245">
        <v>387110</v>
      </c>
      <c r="BX849" s="245">
        <v>446334</v>
      </c>
      <c r="BY849" s="245">
        <v>538400</v>
      </c>
      <c r="BZ849" s="245">
        <v>689152</v>
      </c>
      <c r="CA849" s="245">
        <v>767758</v>
      </c>
      <c r="CB849" s="14"/>
      <c r="CC849" s="14"/>
      <c r="CD849" s="14"/>
      <c r="CE849" s="14"/>
      <c r="CF849" s="14"/>
      <c r="CG849" s="14"/>
      <c r="CH849" s="14"/>
      <c r="CI849" s="14"/>
      <c r="CJ849" s="14"/>
      <c r="CK849" s="14"/>
      <c r="CL849" s="14"/>
      <c r="CM849" s="14"/>
      <c r="CN849" s="14"/>
      <c r="CO849" s="14"/>
      <c r="CP849" s="14"/>
      <c r="CQ849" s="14"/>
      <c r="CR849" s="14"/>
      <c r="CS849" s="14"/>
      <c r="CT849" s="14"/>
      <c r="CU849" s="14"/>
      <c r="CV849" s="14"/>
      <c r="CW849" s="14"/>
      <c r="CX849" s="14"/>
      <c r="CY849" s="14"/>
      <c r="CZ849" s="14"/>
      <c r="DA849" s="14"/>
      <c r="DB849" s="14"/>
      <c r="DC849" s="14"/>
      <c r="DD849" s="14"/>
      <c r="DE849" s="14"/>
      <c r="DF849" s="14"/>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458"/>
      <c r="AZ850" s="26"/>
      <c r="BA850" s="26"/>
      <c r="BB850" s="14"/>
      <c r="BC850" s="14"/>
      <c r="BD850" s="14"/>
      <c r="BE850" s="14"/>
      <c r="BF850" s="14"/>
      <c r="BG850" s="66"/>
      <c r="BH850" s="66"/>
      <c r="BI850" s="66"/>
      <c r="BJ850" s="66"/>
      <c r="BK850" s="66"/>
      <c r="BL850" s="66"/>
      <c r="BM850" s="14"/>
      <c r="BN850" s="14"/>
      <c r="BO850" s="140" t="s">
        <v>1028</v>
      </c>
      <c r="BP850" s="247">
        <v>319236</v>
      </c>
      <c r="BQ850" s="247">
        <v>368076</v>
      </c>
      <c r="BR850" s="247">
        <v>444000</v>
      </c>
      <c r="BS850" s="247">
        <v>568320</v>
      </c>
      <c r="BT850" s="247">
        <v>633144</v>
      </c>
      <c r="BU850" s="14"/>
      <c r="BV850" s="140" t="s">
        <v>1028</v>
      </c>
      <c r="BW850" s="247">
        <v>319236</v>
      </c>
      <c r="BX850" s="247">
        <v>368076</v>
      </c>
      <c r="BY850" s="247">
        <v>444000</v>
      </c>
      <c r="BZ850" s="247">
        <v>568320</v>
      </c>
      <c r="CA850" s="247">
        <v>633144</v>
      </c>
      <c r="CB850" s="14"/>
      <c r="CC850" s="14"/>
      <c r="CD850" s="14"/>
      <c r="CE850" s="14"/>
      <c r="CF850" s="14"/>
      <c r="CG850" s="14"/>
      <c r="CH850" s="14"/>
      <c r="CI850" s="14"/>
      <c r="CJ850" s="14"/>
      <c r="CK850" s="14"/>
      <c r="CL850" s="14"/>
      <c r="CM850" s="14"/>
      <c r="CN850" s="14"/>
      <c r="CO850" s="14"/>
      <c r="CP850" s="14"/>
      <c r="CQ850" s="14"/>
      <c r="CR850" s="14"/>
      <c r="CS850" s="14"/>
      <c r="CT850" s="14"/>
      <c r="CU850" s="14"/>
      <c r="CV850" s="14"/>
      <c r="CW850" s="14"/>
      <c r="CX850" s="14"/>
      <c r="CY850" s="14"/>
      <c r="CZ850" s="14"/>
      <c r="DA850" s="14"/>
      <c r="DB850" s="14"/>
      <c r="DC850" s="14"/>
      <c r="DD850" s="14"/>
      <c r="DE850" s="14"/>
      <c r="DF850" s="14"/>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229</v>
      </c>
      <c r="J851" s="38" t="s">
        <v>1621</v>
      </c>
      <c r="K851" s="5"/>
      <c r="L851" s="5"/>
      <c r="M851" s="5"/>
      <c r="N851" s="5"/>
      <c r="O851" s="5"/>
      <c r="P851" s="5"/>
      <c r="Q851" s="5"/>
      <c r="R851" s="5"/>
      <c r="S851" s="5"/>
      <c r="T851" s="5"/>
      <c r="U851" s="5"/>
      <c r="V851" s="39"/>
      <c r="W851" s="1315"/>
      <c r="X851" s="1315"/>
      <c r="Y851" s="1315"/>
      <c r="Z851" s="1315"/>
      <c r="AA851" s="1315"/>
      <c r="AB851" s="1315"/>
      <c r="AC851" s="1315"/>
      <c r="AZ851" s="1602">
        <f>SUM(AZ818:AZ846)</f>
        <v>7.5000000000000011E-2</v>
      </c>
      <c r="BA851" s="1602"/>
      <c r="BB851" s="14"/>
      <c r="BC851" s="14"/>
      <c r="BD851" s="14"/>
      <c r="BE851" s="14"/>
      <c r="BF851" s="14"/>
      <c r="BG851" s="14"/>
      <c r="BH851" s="14"/>
      <c r="BI851" s="14"/>
      <c r="BJ851" s="14"/>
      <c r="BK851" s="14"/>
      <c r="BL851" s="14"/>
      <c r="BM851" s="14"/>
      <c r="BN851" s="14"/>
      <c r="BO851" s="140" t="s">
        <v>1031</v>
      </c>
      <c r="BP851" s="245">
        <v>352022</v>
      </c>
      <c r="BQ851" s="245">
        <v>405878</v>
      </c>
      <c r="BR851" s="245">
        <v>489600</v>
      </c>
      <c r="BS851" s="245">
        <v>626688</v>
      </c>
      <c r="BT851" s="245">
        <v>698170</v>
      </c>
      <c r="BU851" s="14"/>
      <c r="BV851" s="140" t="s">
        <v>1031</v>
      </c>
      <c r="BW851" s="245">
        <v>352022</v>
      </c>
      <c r="BX851" s="245">
        <v>405878</v>
      </c>
      <c r="BY851" s="245">
        <v>489600</v>
      </c>
      <c r="BZ851" s="245">
        <v>626688</v>
      </c>
      <c r="CA851" s="245">
        <v>698170</v>
      </c>
      <c r="CB851" s="14"/>
      <c r="CC851" s="14"/>
      <c r="CD851" s="14"/>
      <c r="CE851" s="14"/>
      <c r="CF851" s="14"/>
      <c r="CG851" s="14"/>
      <c r="CH851" s="14"/>
      <c r="CI851" s="14"/>
      <c r="CJ851" s="14"/>
      <c r="CK851" s="14"/>
      <c r="CL851" s="14"/>
      <c r="CM851" s="14"/>
      <c r="CN851" s="14"/>
      <c r="CO851" s="14"/>
      <c r="CP851" s="14"/>
      <c r="CQ851" s="14"/>
      <c r="CR851" s="14"/>
      <c r="CS851" s="14"/>
      <c r="CT851" s="14"/>
      <c r="CU851" s="14"/>
      <c r="CV851" s="14"/>
      <c r="CW851" s="14"/>
      <c r="CX851" s="14"/>
      <c r="CY851" s="14"/>
      <c r="CZ851" s="14"/>
      <c r="DA851" s="14"/>
      <c r="DB851" s="14"/>
      <c r="DC851" s="14"/>
      <c r="DD851" s="14"/>
      <c r="DE851" s="14"/>
      <c r="DF851" s="14"/>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38" t="s">
        <v>1622</v>
      </c>
      <c r="K852" s="5"/>
      <c r="L852" s="5"/>
      <c r="M852" s="5"/>
      <c r="N852" s="5"/>
      <c r="O852" s="5"/>
      <c r="P852" s="5"/>
      <c r="Q852" s="5"/>
      <c r="R852" s="5"/>
      <c r="S852" s="5"/>
      <c r="T852" s="5"/>
      <c r="U852" s="5"/>
      <c r="V852" s="39"/>
      <c r="W852" s="1315">
        <f>12500</f>
        <v>12500</v>
      </c>
      <c r="X852" s="1315"/>
      <c r="Y852" s="1315"/>
      <c r="Z852" s="1315"/>
      <c r="AA852" s="1315"/>
      <c r="AB852" s="1315"/>
      <c r="AC852" s="1315"/>
      <c r="AZ852" s="26"/>
      <c r="BA852" s="26"/>
      <c r="BB852" s="14"/>
      <c r="BC852" s="14"/>
      <c r="BD852" s="14"/>
      <c r="BE852" s="14"/>
      <c r="BF852" s="14"/>
      <c r="BG852" s="14"/>
      <c r="BH852" s="14"/>
      <c r="BI852" s="14"/>
      <c r="BJ852" s="14"/>
      <c r="BK852" s="14"/>
      <c r="BL852" s="14"/>
      <c r="BM852" s="14"/>
      <c r="BN852" s="14"/>
      <c r="BO852" s="140" t="s">
        <v>1036</v>
      </c>
      <c r="BP852" s="247">
        <v>352022</v>
      </c>
      <c r="BQ852" s="247">
        <v>405878</v>
      </c>
      <c r="BR852" s="247">
        <v>489600</v>
      </c>
      <c r="BS852" s="247">
        <v>626688</v>
      </c>
      <c r="BT852" s="247">
        <v>698170</v>
      </c>
      <c r="BU852" s="14"/>
      <c r="BV852" s="140" t="s">
        <v>1036</v>
      </c>
      <c r="BW852" s="247">
        <v>352022</v>
      </c>
      <c r="BX852" s="247">
        <v>405878</v>
      </c>
      <c r="BY852" s="247">
        <v>489600</v>
      </c>
      <c r="BZ852" s="247">
        <v>626688</v>
      </c>
      <c r="CA852" s="247">
        <v>698170</v>
      </c>
      <c r="CB852" s="14"/>
      <c r="CC852" s="14"/>
      <c r="CD852" s="14"/>
      <c r="CE852" s="14"/>
      <c r="CF852" s="14"/>
      <c r="CG852" s="14"/>
      <c r="CH852" s="14"/>
      <c r="CI852" s="14"/>
      <c r="CJ852" s="14"/>
      <c r="CK852" s="14"/>
      <c r="CL852" s="14"/>
      <c r="CM852" s="14"/>
      <c r="CN852" s="14"/>
      <c r="CO852" s="14"/>
      <c r="CP852" s="14"/>
      <c r="CQ852" s="14"/>
      <c r="CR852" s="14"/>
      <c r="CS852" s="14"/>
      <c r="CT852" s="14"/>
      <c r="CU852" s="14"/>
      <c r="CV852" s="14"/>
      <c r="CW852" s="14"/>
      <c r="CX852" s="14"/>
      <c r="CY852" s="14"/>
      <c r="CZ852" s="14"/>
      <c r="DA852" s="14"/>
      <c r="DB852" s="14"/>
      <c r="DC852" s="14"/>
      <c r="DD852" s="14"/>
      <c r="DE852" s="14"/>
      <c r="DF852" s="14"/>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38" t="s">
        <v>1603</v>
      </c>
      <c r="K853" s="5"/>
      <c r="L853" s="5"/>
      <c r="M853" s="5"/>
      <c r="N853" s="5"/>
      <c r="O853" s="5"/>
      <c r="P853" s="5"/>
      <c r="Q853" s="5"/>
      <c r="R853" s="5"/>
      <c r="S853" s="5"/>
      <c r="T853" s="5"/>
      <c r="U853" s="5"/>
      <c r="V853" s="39"/>
      <c r="W853" s="1315">
        <f>18500</f>
        <v>18500</v>
      </c>
      <c r="X853" s="1315"/>
      <c r="Y853" s="1315"/>
      <c r="Z853" s="1315"/>
      <c r="AA853" s="1315"/>
      <c r="AB853" s="1315"/>
      <c r="AC853" s="1315"/>
      <c r="AZ853" s="26"/>
      <c r="BA853" s="26"/>
      <c r="BB853" s="14"/>
      <c r="BC853" s="14"/>
      <c r="BD853" s="14"/>
      <c r="BE853" s="14"/>
      <c r="BF853" s="14"/>
      <c r="BG853" s="14"/>
      <c r="BH853" s="14"/>
      <c r="BI853" s="14"/>
      <c r="BJ853" s="14"/>
      <c r="BK853" s="14"/>
      <c r="BL853" s="14"/>
      <c r="BM853" s="14"/>
      <c r="BN853" s="14"/>
      <c r="BO853" s="140" t="s">
        <v>1041</v>
      </c>
      <c r="BP853" s="245">
        <v>384234</v>
      </c>
      <c r="BQ853" s="245">
        <v>443018</v>
      </c>
      <c r="BR853" s="245">
        <v>534400</v>
      </c>
      <c r="BS853" s="245">
        <v>684032</v>
      </c>
      <c r="BT853" s="245">
        <v>762054</v>
      </c>
      <c r="BU853" s="14"/>
      <c r="BV853" s="140" t="s">
        <v>1041</v>
      </c>
      <c r="BW853" s="245">
        <v>384234</v>
      </c>
      <c r="BX853" s="245">
        <v>443018</v>
      </c>
      <c r="BY853" s="245">
        <v>534400</v>
      </c>
      <c r="BZ853" s="245">
        <v>684032</v>
      </c>
      <c r="CA853" s="245">
        <v>762054</v>
      </c>
      <c r="CB853" s="14"/>
      <c r="CC853" s="14"/>
      <c r="CD853" s="14"/>
      <c r="CE853" s="14"/>
      <c r="CF853" s="14"/>
      <c r="CG853" s="14"/>
      <c r="CH853" s="14"/>
      <c r="CI853" s="14"/>
      <c r="CJ853" s="14"/>
      <c r="CK853" s="14"/>
      <c r="CL853" s="14"/>
      <c r="CM853" s="14"/>
      <c r="CN853" s="14"/>
      <c r="CO853" s="14"/>
      <c r="CP853" s="14"/>
      <c r="CQ853" s="14"/>
      <c r="CR853" s="14"/>
      <c r="CS853" s="14"/>
      <c r="CT853" s="14"/>
      <c r="CU853" s="14"/>
      <c r="CV853" s="14"/>
      <c r="CW853" s="14"/>
      <c r="CX853" s="14"/>
      <c r="CY853" s="14"/>
      <c r="CZ853" s="14"/>
      <c r="DA853" s="14"/>
      <c r="DB853" s="14"/>
      <c r="DC853" s="14"/>
      <c r="DD853" s="14"/>
      <c r="DE853" s="14"/>
      <c r="DF853" s="14"/>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1179" t="s">
        <v>1623</v>
      </c>
      <c r="K854" s="5"/>
      <c r="L854" s="5"/>
      <c r="M854" s="5"/>
      <c r="N854" s="5"/>
      <c r="O854" s="5"/>
      <c r="P854" s="5"/>
      <c r="Q854" s="5"/>
      <c r="R854" s="5"/>
      <c r="S854" s="5"/>
      <c r="T854" s="5"/>
      <c r="U854" s="5"/>
      <c r="V854" s="39"/>
      <c r="W854" s="1315">
        <f>36000+35000</f>
        <v>71000</v>
      </c>
      <c r="X854" s="1315"/>
      <c r="Y854" s="1315"/>
      <c r="Z854" s="1315"/>
      <c r="AA854" s="1315"/>
      <c r="AB854" s="1315"/>
      <c r="AC854" s="1315"/>
      <c r="AZ854" s="3"/>
      <c r="BA854" s="3"/>
      <c r="BB854" s="3"/>
      <c r="BC854" s="3"/>
      <c r="BD854" s="3"/>
      <c r="BE854" s="3"/>
      <c r="BF854" s="3"/>
      <c r="BG854" s="3"/>
      <c r="BH854" s="3"/>
      <c r="BI854" s="3"/>
      <c r="BJ854" s="3"/>
      <c r="BK854" s="3"/>
      <c r="BL854" s="3"/>
      <c r="BM854" s="3"/>
      <c r="BN854" s="3"/>
      <c r="BO854" s="140" t="s">
        <v>1047</v>
      </c>
      <c r="BP854" s="247">
        <v>384234</v>
      </c>
      <c r="BQ854" s="247">
        <v>443018</v>
      </c>
      <c r="BR854" s="247">
        <v>534400</v>
      </c>
      <c r="BS854" s="247">
        <v>684032</v>
      </c>
      <c r="BT854" s="247">
        <v>762054</v>
      </c>
      <c r="BU854" s="14"/>
      <c r="BV854" s="140" t="s">
        <v>1047</v>
      </c>
      <c r="BW854" s="247">
        <v>384234</v>
      </c>
      <c r="BX854" s="247">
        <v>443018</v>
      </c>
      <c r="BY854" s="247">
        <v>534400</v>
      </c>
      <c r="BZ854" s="247">
        <v>684032</v>
      </c>
      <c r="CA854" s="247">
        <v>762054</v>
      </c>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55"/>
      <c r="K855" s="41"/>
      <c r="L855" s="41"/>
      <c r="M855" s="41"/>
      <c r="N855" s="41"/>
      <c r="O855" s="41"/>
      <c r="P855" s="41"/>
      <c r="Q855" s="41"/>
      <c r="R855" s="41"/>
      <c r="S855" s="41"/>
      <c r="T855" s="41"/>
      <c r="U855" s="41"/>
      <c r="V855" s="47" t="s">
        <v>1624</v>
      </c>
      <c r="W855" s="1598">
        <f>SUM(W851:AC854)</f>
        <v>102000</v>
      </c>
      <c r="X855" s="1598"/>
      <c r="Y855" s="1598"/>
      <c r="Z855" s="1598"/>
      <c r="AA855" s="1598"/>
      <c r="AB855" s="1598"/>
      <c r="AC855" s="1598"/>
      <c r="AZ855" s="3"/>
      <c r="BA855" s="3"/>
      <c r="BB855" s="3"/>
      <c r="BC855" s="3"/>
      <c r="BD855" s="3"/>
      <c r="BE855" s="3"/>
      <c r="BF855" s="3"/>
      <c r="BG855" s="3"/>
      <c r="BH855" s="3"/>
      <c r="BI855" s="3"/>
      <c r="BJ855" s="3"/>
      <c r="BK855" s="3"/>
      <c r="BL855" s="3"/>
      <c r="BM855" s="3"/>
      <c r="BN855" s="3"/>
      <c r="BO855" s="140" t="s">
        <v>1050</v>
      </c>
      <c r="BP855" s="245">
        <v>307732</v>
      </c>
      <c r="BQ855" s="245">
        <v>354812</v>
      </c>
      <c r="BR855" s="245">
        <v>428000</v>
      </c>
      <c r="BS855" s="245">
        <v>547840</v>
      </c>
      <c r="BT855" s="245">
        <v>610328</v>
      </c>
      <c r="BU855" s="14"/>
      <c r="BV855" s="140" t="s">
        <v>1050</v>
      </c>
      <c r="BW855" s="245">
        <v>307732</v>
      </c>
      <c r="BX855" s="245">
        <v>354812</v>
      </c>
      <c r="BY855" s="245">
        <v>428000</v>
      </c>
      <c r="BZ855" s="245">
        <v>547840</v>
      </c>
      <c r="CA855" s="245">
        <v>610328</v>
      </c>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
      <c r="BA856" s="3"/>
      <c r="BB856" s="3"/>
      <c r="BC856" s="3"/>
      <c r="BD856" s="3"/>
      <c r="BE856" s="3"/>
      <c r="BF856" s="3"/>
      <c r="BG856" s="3"/>
      <c r="BH856" s="3"/>
      <c r="BI856" s="3"/>
      <c r="BJ856" s="3"/>
      <c r="BK856" s="3"/>
      <c r="BL856" s="3"/>
      <c r="BM856" s="3"/>
      <c r="BN856" s="3"/>
      <c r="BO856" s="140" t="s">
        <v>1055</v>
      </c>
      <c r="BP856" s="247">
        <v>331890</v>
      </c>
      <c r="BQ856" s="247">
        <v>382666</v>
      </c>
      <c r="BR856" s="247">
        <v>461600</v>
      </c>
      <c r="BS856" s="247">
        <v>590848</v>
      </c>
      <c r="BT856" s="247">
        <v>658242</v>
      </c>
      <c r="BU856" s="14"/>
      <c r="BV856" s="140" t="s">
        <v>1055</v>
      </c>
      <c r="BW856" s="247">
        <v>331890</v>
      </c>
      <c r="BX856" s="247">
        <v>382666</v>
      </c>
      <c r="BY856" s="247">
        <v>461600</v>
      </c>
      <c r="BZ856" s="247">
        <v>590848</v>
      </c>
      <c r="CA856" s="247">
        <v>658242</v>
      </c>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1625</v>
      </c>
      <c r="J857" s="38" t="s">
        <v>1626</v>
      </c>
      <c r="K857" s="5"/>
      <c r="L857" s="5"/>
      <c r="M857" s="5"/>
      <c r="N857" s="5"/>
      <c r="O857" s="5"/>
      <c r="P857" s="5"/>
      <c r="Q857" s="5"/>
      <c r="R857" s="5"/>
      <c r="S857" s="5"/>
      <c r="T857" s="5"/>
      <c r="U857" s="5"/>
      <c r="V857" s="39"/>
      <c r="W857" s="1396">
        <f>60000</f>
        <v>60000</v>
      </c>
      <c r="X857" s="1397"/>
      <c r="Y857" s="1397"/>
      <c r="Z857" s="1397"/>
      <c r="AA857" s="1397"/>
      <c r="AB857" s="1397"/>
      <c r="AC857" s="1398"/>
      <c r="AD857" s="453"/>
      <c r="AZ857" s="3"/>
      <c r="BA857" s="3"/>
      <c r="BB857" s="3"/>
      <c r="BC857" s="3"/>
      <c r="BD857" s="3"/>
      <c r="BE857" s="3"/>
      <c r="BF857" s="3"/>
      <c r="BG857" s="3"/>
      <c r="BH857" s="3"/>
      <c r="BI857" s="3"/>
      <c r="BJ857" s="3"/>
      <c r="BK857" s="3"/>
      <c r="BL857" s="3"/>
      <c r="BM857" s="3"/>
      <c r="BN857" s="3"/>
      <c r="BO857" s="140" t="s">
        <v>1059</v>
      </c>
      <c r="BP857" s="245">
        <v>352022</v>
      </c>
      <c r="BQ857" s="245">
        <v>405878</v>
      </c>
      <c r="BR857" s="245">
        <v>489600</v>
      </c>
      <c r="BS857" s="245">
        <v>626688</v>
      </c>
      <c r="BT857" s="245">
        <v>698170</v>
      </c>
      <c r="BU857" s="14"/>
      <c r="BV857" s="140" t="s">
        <v>1059</v>
      </c>
      <c r="BW857" s="245">
        <v>352022</v>
      </c>
      <c r="BX857" s="245">
        <v>405878</v>
      </c>
      <c r="BY857" s="245">
        <v>489600</v>
      </c>
      <c r="BZ857" s="245">
        <v>626688</v>
      </c>
      <c r="CA857" s="245">
        <v>698170</v>
      </c>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1627</v>
      </c>
      <c r="J858" s="88" t="s">
        <v>1628</v>
      </c>
      <c r="K858" s="5"/>
      <c r="L858" s="5"/>
      <c r="M858" s="5"/>
      <c r="N858" s="5"/>
      <c r="O858" s="5"/>
      <c r="P858" s="5"/>
      <c r="Q858" s="5"/>
      <c r="R858" s="5"/>
      <c r="S858" s="5"/>
      <c r="T858" s="1603">
        <v>4</v>
      </c>
      <c r="U858" s="1604"/>
      <c r="V858" s="1605"/>
      <c r="W858" s="798"/>
      <c r="X858" s="799"/>
      <c r="Y858" s="799"/>
      <c r="Z858" s="799"/>
      <c r="AA858" s="799"/>
      <c r="AB858" s="799"/>
      <c r="AC858" s="800"/>
      <c r="AD858" s="453"/>
      <c r="AZ858" s="3"/>
      <c r="BA858" s="3"/>
      <c r="BB858" s="3"/>
      <c r="BC858" s="3"/>
      <c r="BD858" s="3"/>
      <c r="BE858" s="3"/>
      <c r="BF858" s="3"/>
      <c r="BG858" s="3"/>
      <c r="BH858" s="3"/>
      <c r="BI858" s="3"/>
      <c r="BJ858" s="3"/>
      <c r="BK858" s="3"/>
      <c r="BL858" s="3"/>
      <c r="BM858" s="3"/>
      <c r="BN858" s="3"/>
      <c r="BO858" s="140" t="s">
        <v>1062</v>
      </c>
      <c r="BP858" s="247">
        <v>352022</v>
      </c>
      <c r="BQ858" s="247">
        <v>405878</v>
      </c>
      <c r="BR858" s="247">
        <v>489600</v>
      </c>
      <c r="BS858" s="247">
        <v>626688</v>
      </c>
      <c r="BT858" s="247">
        <v>698170</v>
      </c>
      <c r="BU858" s="14"/>
      <c r="BV858" s="140" t="s">
        <v>1062</v>
      </c>
      <c r="BW858" s="247">
        <v>352022</v>
      </c>
      <c r="BX858" s="247">
        <v>405878</v>
      </c>
      <c r="BY858" s="247">
        <v>489600</v>
      </c>
      <c r="BZ858" s="247">
        <v>626688</v>
      </c>
      <c r="CA858" s="247">
        <v>698170</v>
      </c>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38" t="s">
        <v>1629</v>
      </c>
      <c r="K859" s="5"/>
      <c r="L859" s="5"/>
      <c r="M859" s="5"/>
      <c r="N859" s="5"/>
      <c r="O859" s="5"/>
      <c r="P859" s="5"/>
      <c r="Q859" s="5"/>
      <c r="R859" s="5"/>
      <c r="S859" s="5"/>
      <c r="T859" s="5"/>
      <c r="U859" s="5"/>
      <c r="V859" s="39"/>
      <c r="W859" s="1396">
        <f>44000+75000</f>
        <v>119000</v>
      </c>
      <c r="X859" s="1397"/>
      <c r="Y859" s="1397"/>
      <c r="Z859" s="1397"/>
      <c r="AA859" s="1397"/>
      <c r="AB859" s="1397"/>
      <c r="AC859" s="1398"/>
      <c r="AD859" s="458"/>
      <c r="AZ859" s="3"/>
      <c r="BA859" s="3"/>
      <c r="BB859" s="3"/>
      <c r="BC859" s="3"/>
      <c r="BD859" s="3"/>
      <c r="BE859" s="3"/>
      <c r="BF859" s="3"/>
      <c r="BG859" s="3"/>
      <c r="BH859" s="3"/>
      <c r="BI859" s="3"/>
      <c r="BJ859" s="3"/>
      <c r="BK859" s="3"/>
      <c r="BL859" s="3"/>
      <c r="BM859" s="3"/>
      <c r="BN859" s="3"/>
      <c r="BO859" s="140" t="s">
        <v>1066</v>
      </c>
      <c r="BP859" s="245">
        <v>307732</v>
      </c>
      <c r="BQ859" s="245">
        <v>354812</v>
      </c>
      <c r="BR859" s="245">
        <v>428000</v>
      </c>
      <c r="BS859" s="245">
        <v>547840</v>
      </c>
      <c r="BT859" s="245">
        <v>610328</v>
      </c>
      <c r="BU859" s="14"/>
      <c r="BV859" s="140" t="s">
        <v>1066</v>
      </c>
      <c r="BW859" s="245">
        <v>307732</v>
      </c>
      <c r="BX859" s="245">
        <v>354812</v>
      </c>
      <c r="BY859" s="245">
        <v>428000</v>
      </c>
      <c r="BZ859" s="245">
        <v>547840</v>
      </c>
      <c r="CA859" s="245">
        <v>610328</v>
      </c>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88" t="s">
        <v>1630</v>
      </c>
      <c r="K860" s="5"/>
      <c r="L860" s="5"/>
      <c r="M860" s="5"/>
      <c r="N860" s="5"/>
      <c r="O860" s="5"/>
      <c r="P860" s="5"/>
      <c r="Q860" s="5"/>
      <c r="R860" s="5"/>
      <c r="S860" s="5"/>
      <c r="T860" s="1603">
        <v>3</v>
      </c>
      <c r="U860" s="1604"/>
      <c r="V860" s="1605"/>
      <c r="W860" s="798"/>
      <c r="X860" s="799"/>
      <c r="Y860" s="799"/>
      <c r="Z860" s="799"/>
      <c r="AA860" s="799"/>
      <c r="AB860" s="799"/>
      <c r="AC860" s="800"/>
      <c r="AD860" s="458"/>
      <c r="AZ860" s="3"/>
      <c r="BA860" s="3"/>
      <c r="BB860" s="3"/>
      <c r="BC860" s="3"/>
      <c r="BD860" s="3"/>
      <c r="BE860" s="3"/>
      <c r="BF860" s="3"/>
      <c r="BG860" s="3"/>
      <c r="BH860" s="3"/>
      <c r="BI860" s="3"/>
      <c r="BJ860" s="3"/>
      <c r="BK860" s="3"/>
      <c r="BL860" s="3"/>
      <c r="BM860" s="3"/>
      <c r="BN860" s="3"/>
      <c r="BO860" s="140" t="s">
        <v>1068</v>
      </c>
      <c r="BP860" s="247">
        <v>352022</v>
      </c>
      <c r="BQ860" s="247">
        <v>405878</v>
      </c>
      <c r="BR860" s="247">
        <v>489600</v>
      </c>
      <c r="BS860" s="247">
        <v>626688</v>
      </c>
      <c r="BT860" s="247">
        <v>698170</v>
      </c>
      <c r="BU860" s="14"/>
      <c r="BV860" s="140" t="s">
        <v>1068</v>
      </c>
      <c r="BW860" s="247">
        <v>352022</v>
      </c>
      <c r="BX860" s="247">
        <v>405878</v>
      </c>
      <c r="BY860" s="247">
        <v>489600</v>
      </c>
      <c r="BZ860" s="247">
        <v>626688</v>
      </c>
      <c r="CA860" s="247">
        <v>698170</v>
      </c>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38" t="s">
        <v>232</v>
      </c>
      <c r="K861" s="5"/>
      <c r="L861" s="5"/>
      <c r="M861" s="1373" t="s">
        <v>1631</v>
      </c>
      <c r="N861" s="1374"/>
      <c r="O861" s="1374"/>
      <c r="P861" s="1374"/>
      <c r="Q861" s="1374"/>
      <c r="R861" s="1374"/>
      <c r="S861" s="1374"/>
      <c r="T861" s="1374"/>
      <c r="U861" s="1374"/>
      <c r="V861" s="1375"/>
      <c r="W861" s="1396">
        <f>3500+9500+37500</f>
        <v>50500</v>
      </c>
      <c r="X861" s="1397"/>
      <c r="Y861" s="1397"/>
      <c r="Z861" s="1397"/>
      <c r="AA861" s="1397"/>
      <c r="AB861" s="1397"/>
      <c r="AC861" s="1398"/>
      <c r="AD861" s="453"/>
      <c r="AU861" s="14"/>
      <c r="AZ861" s="3"/>
      <c r="BA861" s="3"/>
      <c r="BB861" s="3"/>
      <c r="BC861" s="3"/>
      <c r="BD861" s="3"/>
      <c r="BE861" s="3"/>
      <c r="BF861" s="3"/>
      <c r="BG861" s="3"/>
      <c r="BH861" s="3"/>
      <c r="BI861" s="3"/>
      <c r="BJ861" s="3"/>
      <c r="BK861" s="3"/>
      <c r="BL861" s="3"/>
      <c r="BM861" s="3"/>
      <c r="BN861" s="3"/>
      <c r="BO861" s="140" t="s">
        <v>1072</v>
      </c>
      <c r="BP861" s="245">
        <v>387110</v>
      </c>
      <c r="BQ861" s="245">
        <v>446334</v>
      </c>
      <c r="BR861" s="245">
        <v>538400</v>
      </c>
      <c r="BS861" s="245">
        <v>689152</v>
      </c>
      <c r="BT861" s="245">
        <v>767758</v>
      </c>
      <c r="BU861" s="14"/>
      <c r="BV861" s="140" t="s">
        <v>1072</v>
      </c>
      <c r="BW861" s="245">
        <v>387110</v>
      </c>
      <c r="BX861" s="245">
        <v>446334</v>
      </c>
      <c r="BY861" s="245">
        <v>538400</v>
      </c>
      <c r="BZ861" s="245">
        <v>689152</v>
      </c>
      <c r="CA861" s="245">
        <v>767758</v>
      </c>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38"/>
      <c r="K862" s="5"/>
      <c r="L862" s="5"/>
      <c r="M862" s="5"/>
      <c r="N862" s="5"/>
      <c r="O862" s="5"/>
      <c r="P862" s="5"/>
      <c r="Q862" s="5"/>
      <c r="R862" s="5"/>
      <c r="S862" s="5"/>
      <c r="T862" s="5"/>
      <c r="U862" s="5"/>
      <c r="V862" s="47" t="s">
        <v>1632</v>
      </c>
      <c r="W862" s="1666">
        <f>SUM(W857:AC861)</f>
        <v>229500</v>
      </c>
      <c r="X862" s="1667"/>
      <c r="Y862" s="1667"/>
      <c r="Z862" s="1667"/>
      <c r="AA862" s="1667"/>
      <c r="AB862" s="1667"/>
      <c r="AC862" s="1668"/>
      <c r="AD862" s="458"/>
      <c r="AU862" s="14"/>
      <c r="AZ862" s="3"/>
      <c r="BA862" s="3"/>
      <c r="BB862" s="3"/>
      <c r="BC862" s="3"/>
      <c r="BD862" s="3"/>
      <c r="BE862" s="3"/>
      <c r="BF862" s="3"/>
      <c r="BG862" s="3"/>
      <c r="BH862" s="3"/>
      <c r="BI862" s="3"/>
      <c r="BJ862" s="3"/>
      <c r="BK862" s="3"/>
      <c r="BL862" s="3"/>
      <c r="BM862" s="3"/>
      <c r="BN862" s="3"/>
      <c r="BO862" s="140" t="s">
        <v>1076</v>
      </c>
      <c r="BP862" s="247">
        <v>331890</v>
      </c>
      <c r="BQ862" s="247">
        <v>382666</v>
      </c>
      <c r="BR862" s="247">
        <v>461600</v>
      </c>
      <c r="BS862" s="247">
        <v>590848</v>
      </c>
      <c r="BT862" s="247">
        <v>658242</v>
      </c>
      <c r="BU862" s="14"/>
      <c r="BV862" s="140" t="s">
        <v>1076</v>
      </c>
      <c r="BW862" s="247">
        <v>331890</v>
      </c>
      <c r="BX862" s="247">
        <v>382666</v>
      </c>
      <c r="BY862" s="247">
        <v>461600</v>
      </c>
      <c r="BZ862" s="247">
        <v>590848</v>
      </c>
      <c r="CA862" s="247">
        <v>658242</v>
      </c>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38"/>
      <c r="K863" s="5"/>
      <c r="L863" s="5"/>
      <c r="M863" s="5"/>
      <c r="N863" s="5"/>
      <c r="O863" s="5"/>
      <c r="P863" s="5"/>
      <c r="Q863" s="5"/>
      <c r="R863" s="5"/>
      <c r="S863" s="5"/>
      <c r="T863" s="5"/>
      <c r="U863" s="5"/>
      <c r="V863" s="47" t="s">
        <v>1633</v>
      </c>
      <c r="W863" s="1396">
        <f>204500</f>
        <v>204500</v>
      </c>
      <c r="X863" s="1397"/>
      <c r="Y863" s="1397"/>
      <c r="Z863" s="1397"/>
      <c r="AA863" s="1397"/>
      <c r="AB863" s="1397"/>
      <c r="AC863" s="1398"/>
      <c r="AU863" s="14"/>
      <c r="AZ863" s="3"/>
      <c r="BA863" s="3"/>
      <c r="BB863" s="3"/>
      <c r="BC863" s="3"/>
      <c r="BD863" s="3"/>
      <c r="BE863" s="3"/>
      <c r="BF863" s="3"/>
      <c r="BG863" s="3"/>
      <c r="BH863" s="3"/>
      <c r="BI863" s="3"/>
      <c r="BJ863" s="3"/>
      <c r="BK863" s="3"/>
      <c r="BL863" s="3"/>
      <c r="BM863" s="3"/>
      <c r="BN863" s="3"/>
      <c r="BO863" s="140" t="s">
        <v>1080</v>
      </c>
      <c r="BP863" s="245">
        <v>331890</v>
      </c>
      <c r="BQ863" s="245">
        <v>382666</v>
      </c>
      <c r="BR863" s="245">
        <v>461600</v>
      </c>
      <c r="BS863" s="245">
        <v>590848</v>
      </c>
      <c r="BT863" s="245">
        <v>658242</v>
      </c>
      <c r="BU863" s="14"/>
      <c r="BV863" s="140" t="s">
        <v>1080</v>
      </c>
      <c r="BW863" s="245">
        <v>331890</v>
      </c>
      <c r="BX863" s="245">
        <v>382666</v>
      </c>
      <c r="BY863" s="245">
        <v>461600</v>
      </c>
      <c r="BZ863" s="245">
        <v>590848</v>
      </c>
      <c r="CA863" s="245">
        <v>658242</v>
      </c>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437"/>
      <c r="AU864" s="14"/>
      <c r="AZ864" s="3"/>
      <c r="BA864" s="3"/>
      <c r="BB864" s="3"/>
      <c r="BC864" s="3"/>
      <c r="BD864" s="3"/>
      <c r="BE864" s="3"/>
      <c r="BF864" s="3"/>
      <c r="BG864" s="3"/>
      <c r="BH864" s="3"/>
      <c r="BI864" s="3"/>
      <c r="BJ864" s="3"/>
      <c r="BK864" s="3"/>
      <c r="BL864" s="3"/>
      <c r="BM864" s="3"/>
      <c r="BN864" s="3"/>
      <c r="BU864" s="14"/>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3:110" ht="12.95" customHeight="1">
      <c r="C865" s="2" t="s">
        <v>231</v>
      </c>
      <c r="J865" s="38" t="s">
        <v>1634</v>
      </c>
      <c r="K865" s="5"/>
      <c r="L865" s="5"/>
      <c r="M865" s="5"/>
      <c r="N865" s="5"/>
      <c r="O865" s="5"/>
      <c r="P865" s="5"/>
      <c r="Q865" s="5"/>
      <c r="R865" s="5"/>
      <c r="S865" s="5"/>
      <c r="T865" s="5"/>
      <c r="U865" s="5"/>
      <c r="V865" s="39"/>
      <c r="W865" s="1314">
        <f>38500</f>
        <v>38500</v>
      </c>
      <c r="X865" s="1314"/>
      <c r="Y865" s="1314"/>
      <c r="Z865" s="1314"/>
      <c r="AA865" s="1314"/>
      <c r="AB865" s="1314"/>
      <c r="AC865" s="1314"/>
      <c r="AU865" s="14"/>
      <c r="AZ865" s="3"/>
      <c r="BA865" s="3"/>
      <c r="BB865" s="3"/>
      <c r="BC865" s="3"/>
      <c r="BD865" s="3"/>
      <c r="BE865" s="3"/>
      <c r="BF865" s="3"/>
      <c r="BG865" s="3"/>
      <c r="BH865" s="3"/>
      <c r="BI865" s="3"/>
      <c r="BJ865" s="3"/>
      <c r="BK865" s="3"/>
      <c r="BL865" s="3"/>
      <c r="BM865" s="3"/>
      <c r="BN865" s="3"/>
      <c r="BU865" s="14"/>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3:110" ht="12.95" customHeight="1">
      <c r="J866" s="38" t="s">
        <v>1635</v>
      </c>
      <c r="K866" s="5"/>
      <c r="L866" s="5"/>
      <c r="M866" s="5"/>
      <c r="N866" s="5"/>
      <c r="O866" s="5"/>
      <c r="P866" s="5"/>
      <c r="Q866" s="5"/>
      <c r="R866" s="5"/>
      <c r="S866" s="5"/>
      <c r="T866" s="5"/>
      <c r="U866" s="5"/>
      <c r="V866" s="39"/>
      <c r="W866" s="1314">
        <v>40000</v>
      </c>
      <c r="X866" s="1314"/>
      <c r="Y866" s="1314"/>
      <c r="Z866" s="1314"/>
      <c r="AA866" s="1314"/>
      <c r="AB866" s="1314"/>
      <c r="AC866" s="1314"/>
      <c r="AU866" s="3"/>
      <c r="AZ866" s="3"/>
      <c r="BA866" s="3"/>
      <c r="BB866" s="3"/>
      <c r="BC866" s="3"/>
      <c r="BD866" s="3"/>
      <c r="BE866" s="3"/>
      <c r="BF866" s="3"/>
      <c r="BG866" s="3"/>
      <c r="BH866" s="3"/>
      <c r="BI866" s="3"/>
      <c r="BJ866" s="3"/>
      <c r="BK866" s="3"/>
      <c r="BL866" s="3"/>
      <c r="BM866" s="3"/>
      <c r="BN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3:110" ht="12.95" customHeight="1">
      <c r="J867" s="38" t="s">
        <v>1636</v>
      </c>
      <c r="K867" s="5"/>
      <c r="L867" s="5"/>
      <c r="M867" s="5"/>
      <c r="N867" s="5"/>
      <c r="O867" s="5"/>
      <c r="P867" s="5"/>
      <c r="Q867" s="5"/>
      <c r="R867" s="5"/>
      <c r="S867" s="5"/>
      <c r="T867" s="5"/>
      <c r="U867" s="5"/>
      <c r="V867" s="39"/>
      <c r="W867" s="1314">
        <v>68000</v>
      </c>
      <c r="X867" s="1314"/>
      <c r="Y867" s="1314"/>
      <c r="Z867" s="1314"/>
      <c r="AA867" s="1314"/>
      <c r="AB867" s="1314"/>
      <c r="AC867" s="1314"/>
      <c r="AU867" s="3"/>
      <c r="AZ867" s="3"/>
      <c r="BA867" s="3"/>
      <c r="BB867" s="3"/>
      <c r="BC867" s="3"/>
      <c r="BD867" s="3"/>
      <c r="BE867" s="3"/>
      <c r="BF867" s="3"/>
      <c r="BG867" s="3"/>
      <c r="BH867" s="3"/>
      <c r="BI867" s="3"/>
      <c r="BJ867" s="3"/>
      <c r="BK867" s="3"/>
      <c r="BL867" s="3"/>
      <c r="BM867" s="3"/>
      <c r="BN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3:110" ht="12.95" customHeight="1">
      <c r="J868" s="38" t="s">
        <v>1637</v>
      </c>
      <c r="K868" s="5"/>
      <c r="L868" s="5"/>
      <c r="M868" s="5"/>
      <c r="N868" s="5"/>
      <c r="O868" s="5"/>
      <c r="P868" s="5"/>
      <c r="Q868" s="5"/>
      <c r="R868" s="5"/>
      <c r="S868" s="5"/>
      <c r="T868" s="5"/>
      <c r="U868" s="5"/>
      <c r="V868" s="39"/>
      <c r="W868" s="1314">
        <v>18500</v>
      </c>
      <c r="X868" s="1314"/>
      <c r="Y868" s="1314"/>
      <c r="Z868" s="1314"/>
      <c r="AA868" s="1314"/>
      <c r="AB868" s="1314"/>
      <c r="AC868" s="1314"/>
      <c r="AU868" s="3"/>
      <c r="AZ868" s="3"/>
      <c r="BA868" s="3"/>
      <c r="BB868" s="3"/>
      <c r="BC868" s="3"/>
      <c r="BD868" s="3"/>
      <c r="BE868" s="3"/>
      <c r="BF868" s="3"/>
      <c r="BG868" s="3"/>
      <c r="BH868" s="3"/>
      <c r="BI868" s="3"/>
      <c r="BJ868" s="3"/>
      <c r="BK868" s="3"/>
      <c r="BL868" s="3"/>
      <c r="BM868" s="3"/>
      <c r="BN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3:110" ht="12.95" customHeight="1">
      <c r="J869" s="38" t="s">
        <v>1638</v>
      </c>
      <c r="K869" s="5"/>
      <c r="L869" s="5"/>
      <c r="M869" s="5"/>
      <c r="N869" s="5"/>
      <c r="O869" s="5"/>
      <c r="P869" s="5"/>
      <c r="Q869" s="5"/>
      <c r="R869" s="5"/>
      <c r="S869" s="5"/>
      <c r="T869" s="5"/>
      <c r="U869" s="5"/>
      <c r="V869" s="39"/>
      <c r="W869" s="1314">
        <v>24000</v>
      </c>
      <c r="X869" s="1314"/>
      <c r="Y869" s="1314"/>
      <c r="Z869" s="1314"/>
      <c r="AA869" s="1314"/>
      <c r="AB869" s="1314"/>
      <c r="AC869" s="1314"/>
      <c r="AU869" s="3"/>
      <c r="AZ869" s="3"/>
      <c r="BA869" s="3"/>
      <c r="BB869" s="3"/>
      <c r="BC869" s="3"/>
      <c r="BD869" s="3"/>
      <c r="BE869" s="3"/>
      <c r="BF869" s="3"/>
      <c r="BG869" s="3"/>
      <c r="BH869" s="3"/>
      <c r="BI869" s="3"/>
      <c r="BJ869" s="3"/>
      <c r="BK869" s="3"/>
      <c r="BL869" s="3"/>
      <c r="BM869" s="3"/>
      <c r="BN869" s="3"/>
      <c r="BU869" s="14"/>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3:110" ht="12.95" customHeight="1">
      <c r="J870" s="38" t="s">
        <v>1639</v>
      </c>
      <c r="K870" s="5"/>
      <c r="L870" s="5"/>
      <c r="M870" s="5"/>
      <c r="N870" s="5"/>
      <c r="O870" s="5"/>
      <c r="P870" s="5"/>
      <c r="Q870" s="5"/>
      <c r="R870" s="5"/>
      <c r="S870" s="5"/>
      <c r="T870" s="5"/>
      <c r="U870" s="5"/>
      <c r="V870" s="39"/>
      <c r="W870" s="1314">
        <f>21500</f>
        <v>21500</v>
      </c>
      <c r="X870" s="1314"/>
      <c r="Y870" s="1314"/>
      <c r="Z870" s="1314"/>
      <c r="AA870" s="1314"/>
      <c r="AB870" s="1314"/>
      <c r="AC870" s="1314"/>
      <c r="AU870" s="3"/>
      <c r="AZ870" s="3"/>
      <c r="BA870" s="3"/>
      <c r="BB870" s="3"/>
      <c r="BC870" s="3"/>
      <c r="BD870" s="3"/>
      <c r="BE870" s="3"/>
      <c r="BF870" s="3"/>
      <c r="BG870" s="3"/>
      <c r="BH870" s="3"/>
      <c r="BI870" s="3"/>
      <c r="BJ870" s="3"/>
      <c r="BK870" s="3"/>
      <c r="BL870" s="3"/>
      <c r="BM870" s="3"/>
      <c r="BN870" s="3"/>
      <c r="BU870" s="14"/>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3:110" ht="12.95" customHeight="1">
      <c r="J871" s="38" t="s">
        <v>232</v>
      </c>
      <c r="K871" s="5"/>
      <c r="L871" s="5"/>
      <c r="M871" s="1373" t="s">
        <v>1640</v>
      </c>
      <c r="N871" s="1374"/>
      <c r="O871" s="1374"/>
      <c r="P871" s="1374"/>
      <c r="Q871" s="1374"/>
      <c r="R871" s="1374"/>
      <c r="S871" s="1374"/>
      <c r="T871" s="1374"/>
      <c r="U871" s="1374"/>
      <c r="V871" s="1375"/>
      <c r="W871" s="1314">
        <f>310200-W865-W866-W867-W868-W869-W870-W845</f>
        <v>11700</v>
      </c>
      <c r="X871" s="1314"/>
      <c r="Y871" s="1314"/>
      <c r="Z871" s="1314"/>
      <c r="AA871" s="1314"/>
      <c r="AB871" s="1314"/>
      <c r="AC871" s="1314"/>
      <c r="AD871" s="458"/>
      <c r="AU871" s="3"/>
      <c r="AV871" s="14"/>
      <c r="AW871" s="14"/>
      <c r="AX871" s="14"/>
      <c r="AY871" s="14"/>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3:110" ht="12.95" customHeight="1">
      <c r="J872" s="38"/>
      <c r="K872" s="5"/>
      <c r="L872" s="5"/>
      <c r="M872" s="5"/>
      <c r="N872" s="5"/>
      <c r="O872" s="5"/>
      <c r="P872" s="5"/>
      <c r="Q872" s="5"/>
      <c r="R872" s="5"/>
      <c r="S872" s="5"/>
      <c r="T872" s="5"/>
      <c r="U872" s="5"/>
      <c r="V872" s="47" t="s">
        <v>1641</v>
      </c>
      <c r="W872" s="1568">
        <f>SUM(W865:AC871)</f>
        <v>222200</v>
      </c>
      <c r="X872" s="1568"/>
      <c r="Y872" s="1568"/>
      <c r="Z872" s="1568"/>
      <c r="AA872" s="1568"/>
      <c r="AB872" s="1568"/>
      <c r="AC872" s="1568"/>
      <c r="AU872" s="3"/>
      <c r="AV872" s="14"/>
      <c r="AW872" s="14"/>
      <c r="AX872" s="14"/>
      <c r="AY872" s="14"/>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3:110" ht="12.95" customHeight="1">
      <c r="AU873" s="3"/>
      <c r="AV873" s="14"/>
      <c r="AW873" s="14"/>
      <c r="AX873" s="14"/>
      <c r="AY873" s="14"/>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3:110" ht="12.95" customHeight="1">
      <c r="C874" s="2" t="s">
        <v>1642</v>
      </c>
      <c r="J874" s="38" t="s">
        <v>232</v>
      </c>
      <c r="K874" s="5"/>
      <c r="L874" s="5"/>
      <c r="M874" s="1373" t="s">
        <v>2795</v>
      </c>
      <c r="N874" s="1374"/>
      <c r="O874" s="1374"/>
      <c r="P874" s="1374"/>
      <c r="Q874" s="1374"/>
      <c r="R874" s="1374"/>
      <c r="S874" s="1374"/>
      <c r="T874" s="1374"/>
      <c r="U874" s="1374"/>
      <c r="V874" s="1375"/>
      <c r="W874" s="1379">
        <v>35500</v>
      </c>
      <c r="X874" s="1380"/>
      <c r="Y874" s="1380"/>
      <c r="Z874" s="1380"/>
      <c r="AA874" s="1380"/>
      <c r="AB874" s="1380"/>
      <c r="AC874" s="1381"/>
      <c r="AD874" s="458"/>
      <c r="AV874" s="14"/>
      <c r="AW874" s="14"/>
      <c r="AX874" s="14"/>
      <c r="AY874" s="14"/>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3:110" ht="12.95" customHeight="1">
      <c r="C875" s="2" t="s">
        <v>1643</v>
      </c>
      <c r="J875" s="38" t="s">
        <v>232</v>
      </c>
      <c r="K875" s="5"/>
      <c r="L875" s="5"/>
      <c r="M875" s="1373" t="s">
        <v>2795</v>
      </c>
      <c r="N875" s="1374"/>
      <c r="O875" s="1374"/>
      <c r="P875" s="1374"/>
      <c r="Q875" s="1374"/>
      <c r="R875" s="1374"/>
      <c r="S875" s="1374"/>
      <c r="T875" s="1374"/>
      <c r="U875" s="1374"/>
      <c r="V875" s="1375"/>
      <c r="W875" s="1379">
        <f>123000-35500</f>
        <v>87500</v>
      </c>
      <c r="X875" s="1380"/>
      <c r="Y875" s="1380"/>
      <c r="Z875" s="1380"/>
      <c r="AA875" s="1380"/>
      <c r="AB875" s="1380"/>
      <c r="AC875" s="1381"/>
      <c r="AD875" s="458"/>
      <c r="AV875" s="14"/>
      <c r="AW875" s="14"/>
      <c r="AX875" s="14"/>
      <c r="AY875" s="14"/>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3:110" ht="12.95" customHeight="1">
      <c r="J876" s="38" t="s">
        <v>232</v>
      </c>
      <c r="K876" s="5"/>
      <c r="L876" s="5"/>
      <c r="M876" s="1373" t="s">
        <v>2798</v>
      </c>
      <c r="N876" s="1374"/>
      <c r="O876" s="1374"/>
      <c r="P876" s="1374"/>
      <c r="Q876" s="1374"/>
      <c r="R876" s="1374"/>
      <c r="S876" s="1374"/>
      <c r="T876" s="1374"/>
      <c r="U876" s="1374"/>
      <c r="V876" s="1375"/>
      <c r="W876" s="1379">
        <v>65000</v>
      </c>
      <c r="X876" s="1380"/>
      <c r="Y876" s="1380"/>
      <c r="Z876" s="1380"/>
      <c r="AA876" s="1380"/>
      <c r="AB876" s="1380"/>
      <c r="AC876" s="1381"/>
      <c r="AL876" s="14"/>
      <c r="AM876" s="14"/>
      <c r="AN876" s="14"/>
      <c r="AO876" s="14"/>
      <c r="AP876" s="14"/>
      <c r="AQ876" s="14"/>
      <c r="AR876" s="14"/>
      <c r="AS876" s="14"/>
      <c r="AT876" s="14"/>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3:110" ht="12.95" customHeight="1">
      <c r="J877" s="38" t="s">
        <v>232</v>
      </c>
      <c r="K877" s="5"/>
      <c r="L877" s="5"/>
      <c r="M877" s="1373" t="s">
        <v>1644</v>
      </c>
      <c r="N877" s="1374"/>
      <c r="O877" s="1374"/>
      <c r="P877" s="1374"/>
      <c r="Q877" s="1374"/>
      <c r="R877" s="1374"/>
      <c r="S877" s="1374"/>
      <c r="T877" s="1374"/>
      <c r="U877" s="1374"/>
      <c r="V877" s="1375"/>
      <c r="W877" s="1379"/>
      <c r="X877" s="1380"/>
      <c r="Y877" s="1380"/>
      <c r="Z877" s="1380"/>
      <c r="AA877" s="1380"/>
      <c r="AB877" s="1380"/>
      <c r="AC877" s="1381"/>
      <c r="AL877" s="14"/>
      <c r="AM877" s="14"/>
      <c r="AN877" s="14"/>
      <c r="AO877" s="14"/>
      <c r="AP877" s="14"/>
      <c r="AQ877" s="14"/>
      <c r="AR877" s="14"/>
      <c r="AS877" s="14"/>
      <c r="AT877" s="14"/>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3:110" ht="12.95" customHeight="1">
      <c r="J878" s="38" t="s">
        <v>232</v>
      </c>
      <c r="K878" s="5"/>
      <c r="L878" s="5"/>
      <c r="M878" s="1373" t="s">
        <v>1408</v>
      </c>
      <c r="N878" s="1374"/>
      <c r="O878" s="1374"/>
      <c r="P878" s="1374"/>
      <c r="Q878" s="1374"/>
      <c r="R878" s="1374"/>
      <c r="S878" s="1374"/>
      <c r="T878" s="1374"/>
      <c r="U878" s="1374"/>
      <c r="V878" s="1375"/>
      <c r="W878" s="1379"/>
      <c r="X878" s="1380"/>
      <c r="Y878" s="1380"/>
      <c r="Z878" s="1380"/>
      <c r="AA878" s="1380"/>
      <c r="AB878" s="1380"/>
      <c r="AC878" s="1381"/>
      <c r="AL878" s="14"/>
      <c r="AM878" s="14"/>
      <c r="AN878" s="14"/>
      <c r="AO878" s="14"/>
      <c r="AP878" s="14"/>
      <c r="AQ878" s="14"/>
      <c r="AR878" s="14"/>
      <c r="AS878" s="14"/>
      <c r="AT878" s="14"/>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3:110" ht="12.95" customHeight="1">
      <c r="J879" s="38"/>
      <c r="K879" s="5"/>
      <c r="L879" s="5"/>
      <c r="M879" s="5"/>
      <c r="N879" s="5"/>
      <c r="O879" s="5"/>
      <c r="P879" s="5"/>
      <c r="Q879" s="5"/>
      <c r="R879" s="5"/>
      <c r="S879" s="5"/>
      <c r="T879" s="5"/>
      <c r="U879" s="5"/>
      <c r="V879" s="47" t="s">
        <v>1645</v>
      </c>
      <c r="W879" s="1569">
        <f>SUM(W874:AC878)</f>
        <v>188000</v>
      </c>
      <c r="X879" s="1570"/>
      <c r="Y879" s="1570"/>
      <c r="Z879" s="1570"/>
      <c r="AA879" s="1570"/>
      <c r="AB879" s="1570"/>
      <c r="AC879" s="1571"/>
      <c r="AL879" s="14"/>
      <c r="AM879" s="14"/>
      <c r="AN879" s="14"/>
      <c r="AO879" s="14"/>
      <c r="AP879" s="14"/>
      <c r="AQ879" s="14"/>
      <c r="AR879" s="14"/>
      <c r="AS879" s="14"/>
      <c r="AT879" s="14"/>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3:110" ht="12.95" customHeight="1">
      <c r="E880" s="437"/>
      <c r="V880" s="49"/>
      <c r="W880" s="56"/>
      <c r="X880" s="56"/>
      <c r="Y880" s="56"/>
      <c r="Z880" s="56"/>
      <c r="AA880" s="56"/>
      <c r="AB880" s="56"/>
      <c r="AL880" s="14"/>
      <c r="AM880" s="14"/>
      <c r="AN880" s="14"/>
      <c r="AO880" s="14"/>
      <c r="AP880" s="14"/>
      <c r="AQ880" s="14"/>
      <c r="AR880" s="14"/>
      <c r="AS880" s="14"/>
      <c r="AT880" s="14"/>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C881" s="2" t="s">
        <v>1646</v>
      </c>
      <c r="I881" s="458"/>
      <c r="J881" s="458"/>
      <c r="V881" s="49"/>
      <c r="W881" s="56"/>
      <c r="X881" s="56"/>
      <c r="Y881" s="56"/>
      <c r="Z881" s="56"/>
      <c r="AA881" s="56"/>
      <c r="AB881" s="56"/>
      <c r="AL881" s="3"/>
      <c r="AM881" s="3"/>
      <c r="AN881" s="3"/>
      <c r="AO881" s="3"/>
      <c r="AP881" s="3"/>
      <c r="AQ881" s="3"/>
      <c r="AR881" s="3"/>
      <c r="AS881" s="3"/>
      <c r="AT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E882" s="437"/>
      <c r="V882" s="49"/>
      <c r="W882" s="56"/>
      <c r="X882" s="56"/>
      <c r="Y882" s="56"/>
      <c r="Z882" s="56"/>
      <c r="AA882" s="56"/>
      <c r="AB882" s="56"/>
      <c r="AL882" s="3"/>
      <c r="AM882" s="3"/>
      <c r="AN882" s="3"/>
      <c r="AO882" s="3"/>
      <c r="AP882" s="3"/>
      <c r="AQ882" s="3"/>
      <c r="AR882" s="3"/>
      <c r="AS882" s="3"/>
      <c r="AT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C883" s="34"/>
      <c r="D883" s="35"/>
      <c r="E883" s="35"/>
      <c r="F883" s="35"/>
      <c r="G883" s="35"/>
      <c r="H883" s="35"/>
      <c r="I883" s="35"/>
      <c r="J883" s="35"/>
      <c r="K883" s="35"/>
      <c r="L883" s="35"/>
      <c r="M883" s="35"/>
      <c r="N883" s="35"/>
      <c r="O883" s="35"/>
      <c r="P883" s="35"/>
      <c r="Q883" s="35"/>
      <c r="R883" s="35"/>
      <c r="S883" s="35"/>
      <c r="T883" s="35"/>
      <c r="U883" s="35"/>
      <c r="V883" s="35"/>
      <c r="W883" s="35"/>
      <c r="X883" s="35"/>
      <c r="Y883" s="35"/>
      <c r="Z883" s="35"/>
      <c r="AA883" s="35"/>
      <c r="AB883" s="814" t="s">
        <v>1647</v>
      </c>
      <c r="AC883" s="1570">
        <f>W847+W855+W862+W863+W872+W879+W849</f>
        <v>1232700</v>
      </c>
      <c r="AD883" s="1570"/>
      <c r="AE883" s="1570"/>
      <c r="AF883" s="1570"/>
      <c r="AG883" s="1570"/>
      <c r="AH883" s="1571"/>
      <c r="AL883" s="3"/>
      <c r="AM883" s="3"/>
      <c r="AN883" s="3"/>
      <c r="AO883" s="3"/>
      <c r="AP883" s="3"/>
      <c r="AQ883" s="3"/>
      <c r="AR883" s="3"/>
      <c r="AS883" s="3"/>
      <c r="AT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C884" s="34"/>
      <c r="D884" s="35"/>
      <c r="E884" s="35"/>
      <c r="F884" s="35"/>
      <c r="G884" s="35"/>
      <c r="H884" s="35"/>
      <c r="I884" s="35"/>
      <c r="J884" s="35"/>
      <c r="K884" s="35"/>
      <c r="L884" s="35"/>
      <c r="M884" s="35"/>
      <c r="N884" s="35"/>
      <c r="O884" s="35"/>
      <c r="P884" s="35"/>
      <c r="Q884" s="35"/>
      <c r="R884" s="35"/>
      <c r="S884" s="35"/>
      <c r="T884" s="35"/>
      <c r="U884" s="35"/>
      <c r="V884" s="35"/>
      <c r="W884" s="35"/>
      <c r="X884" s="35"/>
      <c r="Y884" s="35"/>
      <c r="Z884" s="35"/>
      <c r="AA884" s="35"/>
      <c r="AB884" s="814" t="s">
        <v>1648</v>
      </c>
      <c r="AC884" s="1682">
        <f>O797+O777+G753</f>
        <v>237</v>
      </c>
      <c r="AD884" s="1682"/>
      <c r="AE884" s="1682"/>
      <c r="AF884" s="1682"/>
      <c r="AG884" s="1682"/>
      <c r="AH884" s="1683"/>
      <c r="AL884" s="3"/>
      <c r="AM884" s="3"/>
      <c r="AN884" s="3"/>
      <c r="AO884" s="3"/>
      <c r="AP884" s="3"/>
      <c r="AQ884" s="3"/>
      <c r="AR884" s="3"/>
      <c r="AS884" s="3"/>
      <c r="AT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C885" s="34"/>
      <c r="D885" s="35"/>
      <c r="E885" s="1657" t="s">
        <v>1649</v>
      </c>
      <c r="F885" s="1657"/>
      <c r="G885" s="1657"/>
      <c r="H885" s="1657"/>
      <c r="I885" s="1657"/>
      <c r="J885" s="1657"/>
      <c r="K885" s="1657"/>
      <c r="L885" s="1657"/>
      <c r="M885" s="1657"/>
      <c r="N885" s="1657"/>
      <c r="O885" s="1657"/>
      <c r="P885" s="1657"/>
      <c r="Q885" s="1657"/>
      <c r="R885" s="1657"/>
      <c r="S885" s="1657"/>
      <c r="T885" s="1657"/>
      <c r="U885" s="1657"/>
      <c r="V885" s="1657"/>
      <c r="W885" s="1657"/>
      <c r="X885" s="1657"/>
      <c r="Y885" s="1657"/>
      <c r="Z885" s="1657"/>
      <c r="AA885" s="1657"/>
      <c r="AB885" s="1658"/>
      <c r="AC885" s="1568">
        <f>IF(ISERROR((ROUNDDOWN(AC883/AC884,0))),0,(ROUNDDOWN(AC883/AC884,0)))</f>
        <v>5201</v>
      </c>
      <c r="AD885" s="1568"/>
      <c r="AE885" s="1568"/>
      <c r="AF885" s="1568"/>
      <c r="AG885" s="1568"/>
      <c r="AH885" s="1568"/>
      <c r="AL885" s="3"/>
      <c r="AM885" s="3"/>
      <c r="AN885" s="3"/>
      <c r="AO885" s="3"/>
      <c r="AP885" s="3"/>
      <c r="AQ885" s="3"/>
      <c r="AR885" s="3"/>
      <c r="AS885" s="3"/>
      <c r="AT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38"/>
      <c r="D886" s="5"/>
      <c r="E886" s="5"/>
      <c r="F886" s="5"/>
      <c r="G886" s="5"/>
      <c r="H886" s="5"/>
      <c r="I886" s="5"/>
      <c r="J886" s="5"/>
      <c r="K886" s="5"/>
      <c r="L886" s="5"/>
      <c r="M886" s="5"/>
      <c r="N886" s="5"/>
      <c r="O886" s="5"/>
      <c r="P886" s="5"/>
      <c r="Q886" s="5"/>
      <c r="R886" s="5"/>
      <c r="S886" s="5"/>
      <c r="T886" s="5"/>
      <c r="U886" s="5"/>
      <c r="V886" s="5"/>
      <c r="W886" s="5"/>
      <c r="X886" s="5"/>
      <c r="Y886" s="5"/>
      <c r="Z886" s="5"/>
      <c r="AA886" s="5"/>
      <c r="AB886" s="47" t="s">
        <v>1650</v>
      </c>
      <c r="AC886" s="1664">
        <f>'Sources and Uses Budget'!C75</f>
        <v>1450000</v>
      </c>
      <c r="AD886" s="1665"/>
      <c r="AE886" s="1665"/>
      <c r="AF886" s="1665"/>
      <c r="AG886" s="1665"/>
      <c r="AH886" s="1665"/>
      <c r="AL886" s="3"/>
      <c r="AM886" s="3"/>
      <c r="AN886" s="3"/>
      <c r="AO886" s="3"/>
      <c r="AP886" s="3"/>
      <c r="AQ886" s="3"/>
      <c r="AR886" s="3"/>
      <c r="AS886" s="3"/>
      <c r="AT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s="38"/>
      <c r="D887" s="5"/>
      <c r="E887" s="5"/>
      <c r="F887" s="5"/>
      <c r="G887" s="5"/>
      <c r="H887" s="5"/>
      <c r="I887" s="5"/>
      <c r="J887" s="5"/>
      <c r="K887" s="5"/>
      <c r="L887" s="5"/>
      <c r="M887" s="5"/>
      <c r="N887" s="5"/>
      <c r="O887" s="5"/>
      <c r="P887" s="5"/>
      <c r="Q887" s="5"/>
      <c r="R887" s="5"/>
      <c r="S887" s="5"/>
      <c r="T887" s="5"/>
      <c r="U887" s="5"/>
      <c r="V887" s="5"/>
      <c r="W887" s="5"/>
      <c r="X887" s="5"/>
      <c r="Y887" s="5"/>
      <c r="Z887" s="5"/>
      <c r="AA887" s="5"/>
      <c r="AB887" s="47" t="s">
        <v>1651</v>
      </c>
      <c r="AC887" s="1381"/>
      <c r="AD887" s="1314"/>
      <c r="AE887" s="1314"/>
      <c r="AF887" s="1314"/>
      <c r="AG887" s="1314"/>
      <c r="AH887" s="1314"/>
      <c r="AL887" s="3"/>
      <c r="AM887" s="3"/>
      <c r="AN887" s="3"/>
      <c r="AO887" s="3"/>
      <c r="AP887" s="3"/>
      <c r="AQ887" s="3"/>
      <c r="AR887" s="3"/>
      <c r="AS887" s="3"/>
      <c r="AT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38"/>
      <c r="D888" s="5"/>
      <c r="E888" s="5"/>
      <c r="F888" s="5"/>
      <c r="G888" s="5"/>
      <c r="H888" s="5"/>
      <c r="I888" s="5"/>
      <c r="J888" s="5"/>
      <c r="K888" s="5"/>
      <c r="L888" s="5"/>
      <c r="M888" s="5"/>
      <c r="N888" s="5"/>
      <c r="O888" s="5"/>
      <c r="P888" s="5"/>
      <c r="Q888" s="5"/>
      <c r="R888" s="5"/>
      <c r="S888" s="5"/>
      <c r="T888" s="5"/>
      <c r="U888" s="5"/>
      <c r="V888" s="5"/>
      <c r="W888" s="5"/>
      <c r="X888" s="5"/>
      <c r="Y888" s="5"/>
      <c r="Z888" s="5"/>
      <c r="AA888" s="5"/>
      <c r="AB888" s="47" t="s">
        <v>1652</v>
      </c>
      <c r="AC888" s="1380">
        <f>74500</f>
        <v>74500</v>
      </c>
      <c r="AD888" s="1380"/>
      <c r="AE888" s="1380"/>
      <c r="AF888" s="1380"/>
      <c r="AG888" s="1380"/>
      <c r="AH888" s="1381"/>
      <c r="AL888" s="3"/>
      <c r="AM888" s="3"/>
      <c r="AN888" s="3"/>
      <c r="AO888" s="3"/>
      <c r="AP888" s="3"/>
      <c r="AQ888" s="3"/>
      <c r="AR888" s="3"/>
      <c r="AS888" s="3"/>
      <c r="AT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38"/>
      <c r="D889" s="5"/>
      <c r="E889" s="5"/>
      <c r="F889" s="5"/>
      <c r="G889" s="5"/>
      <c r="H889" s="5"/>
      <c r="I889" s="5"/>
      <c r="J889" s="5"/>
      <c r="K889" s="5"/>
      <c r="L889" s="5"/>
      <c r="M889" s="5"/>
      <c r="N889" s="5"/>
      <c r="O889" s="5"/>
      <c r="P889" s="5"/>
      <c r="Q889" s="5"/>
      <c r="R889" s="5"/>
      <c r="S889" s="5"/>
      <c r="T889" s="5"/>
      <c r="U889" s="5"/>
      <c r="V889" s="5"/>
      <c r="W889" s="5"/>
      <c r="X889" s="5"/>
      <c r="Y889" s="5"/>
      <c r="Z889" s="5"/>
      <c r="AA889" s="5"/>
      <c r="AB889" s="47" t="s">
        <v>1653</v>
      </c>
      <c r="AC889" s="1380">
        <f>350*AC884</f>
        <v>82950</v>
      </c>
      <c r="AD889" s="1380"/>
      <c r="AE889" s="1380"/>
      <c r="AF889" s="1380"/>
      <c r="AG889" s="1380"/>
      <c r="AH889" s="1381"/>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38"/>
      <c r="D890" s="5"/>
      <c r="E890" s="5"/>
      <c r="F890" s="5"/>
      <c r="G890" s="5"/>
      <c r="H890" s="5"/>
      <c r="I890" s="5"/>
      <c r="J890" s="5"/>
      <c r="K890" s="5"/>
      <c r="L890" s="5"/>
      <c r="M890" s="5"/>
      <c r="N890" s="5"/>
      <c r="O890" s="5"/>
      <c r="P890" s="5"/>
      <c r="Q890" s="5"/>
      <c r="R890" s="5"/>
      <c r="S890" s="5"/>
      <c r="T890" s="5"/>
      <c r="U890" s="5"/>
      <c r="V890" s="5"/>
      <c r="W890" s="5"/>
      <c r="X890" s="5"/>
      <c r="Y890" s="5"/>
      <c r="Z890" s="5"/>
      <c r="AA890" s="5"/>
      <c r="AB890" s="47" t="s">
        <v>1654</v>
      </c>
      <c r="AC890" s="1389">
        <v>17500</v>
      </c>
      <c r="AD890" s="1390"/>
      <c r="AE890" s="1390"/>
      <c r="AF890" s="1390"/>
      <c r="AG890" s="1390"/>
      <c r="AH890" s="1391"/>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C891" s="38"/>
      <c r="D891" s="5"/>
      <c r="E891" s="5"/>
      <c r="F891" s="5"/>
      <c r="G891" s="5"/>
      <c r="H891" s="5"/>
      <c r="I891" s="5"/>
      <c r="J891" s="5"/>
      <c r="K891" s="5"/>
      <c r="L891" s="5"/>
      <c r="M891" s="5"/>
      <c r="N891" s="5"/>
      <c r="O891" s="5"/>
      <c r="P891" s="5"/>
      <c r="Q891" s="5"/>
      <c r="R891" s="5"/>
      <c r="S891" s="5"/>
      <c r="T891" s="5"/>
      <c r="U891" s="5"/>
      <c r="V891" s="5"/>
      <c r="W891" s="5"/>
      <c r="X891" s="5"/>
      <c r="Y891" s="5"/>
      <c r="Z891" s="5"/>
      <c r="AA891" s="5"/>
      <c r="AB891" s="47" t="s">
        <v>1655</v>
      </c>
      <c r="AC891" s="1380">
        <v>17500</v>
      </c>
      <c r="AD891" s="1380"/>
      <c r="AE891" s="1380"/>
      <c r="AF891" s="1380"/>
      <c r="AG891" s="1380"/>
      <c r="AH891" s="1381"/>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C892" s="38"/>
      <c r="D892" s="5"/>
      <c r="E892" s="5"/>
      <c r="F892" s="5"/>
      <c r="G892" s="5"/>
      <c r="H892" s="5"/>
      <c r="I892" s="5"/>
      <c r="J892" s="5"/>
      <c r="K892" s="5"/>
      <c r="L892" s="5"/>
      <c r="M892" s="5"/>
      <c r="N892" s="5"/>
      <c r="O892" s="5"/>
      <c r="P892" s="5"/>
      <c r="Q892" s="5"/>
      <c r="R892" s="5"/>
      <c r="S892" s="5"/>
      <c r="T892" s="5"/>
      <c r="U892" s="5"/>
      <c r="V892" s="5"/>
      <c r="W892" s="5"/>
      <c r="X892" s="5"/>
      <c r="Y892" s="5"/>
      <c r="Z892" s="5"/>
      <c r="AA892" s="5"/>
      <c r="AB892" s="47" t="s">
        <v>1656</v>
      </c>
      <c r="AC892" s="1380"/>
      <c r="AD892" s="1380"/>
      <c r="AE892" s="1380"/>
      <c r="AF892" s="1380"/>
      <c r="AG892" s="1380"/>
      <c r="AH892" s="1381"/>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C893" s="1661" t="s">
        <v>1657</v>
      </c>
      <c r="D893" s="1662"/>
      <c r="E893" s="1662"/>
      <c r="F893" s="1662"/>
      <c r="G893" s="1662"/>
      <c r="H893" s="1662"/>
      <c r="I893" s="1662"/>
      <c r="J893" s="1662"/>
      <c r="K893" s="1662"/>
      <c r="L893" s="1662"/>
      <c r="M893" s="1662"/>
      <c r="N893" s="1662"/>
      <c r="O893" s="1662"/>
      <c r="P893" s="1662"/>
      <c r="Q893" s="1662"/>
      <c r="R893" s="1662"/>
      <c r="S893" s="1662"/>
      <c r="T893" s="1662"/>
      <c r="U893" s="1662"/>
      <c r="V893" s="1662"/>
      <c r="W893" s="1662"/>
      <c r="X893" s="1662"/>
      <c r="Y893" s="1662"/>
      <c r="Z893" s="1662"/>
      <c r="AA893" s="1662"/>
      <c r="AB893" s="1663"/>
      <c r="AC893" s="1314"/>
      <c r="AD893" s="1314"/>
      <c r="AE893" s="1314"/>
      <c r="AF893" s="1314"/>
      <c r="AG893" s="1314"/>
      <c r="AH893" s="1314"/>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c r="C894" s="1661" t="s">
        <v>1657</v>
      </c>
      <c r="D894" s="1662"/>
      <c r="E894" s="1662"/>
      <c r="F894" s="1662"/>
      <c r="G894" s="1662"/>
      <c r="H894" s="1662"/>
      <c r="I894" s="1662"/>
      <c r="J894" s="1662"/>
      <c r="K894" s="1662"/>
      <c r="L894" s="1662"/>
      <c r="M894" s="1662"/>
      <c r="N894" s="1662"/>
      <c r="O894" s="1662"/>
      <c r="P894" s="1662"/>
      <c r="Q894" s="1662"/>
      <c r="R894" s="1662"/>
      <c r="S894" s="1662"/>
      <c r="T894" s="1662"/>
      <c r="U894" s="1662"/>
      <c r="V894" s="1662"/>
      <c r="W894" s="1662"/>
      <c r="X894" s="1662"/>
      <c r="Y894" s="1662"/>
      <c r="Z894" s="1662"/>
      <c r="AA894" s="1662"/>
      <c r="AB894" s="1663"/>
      <c r="AC894" s="1314"/>
      <c r="AD894" s="1314"/>
      <c r="AE894" s="1314"/>
      <c r="AF894" s="1314"/>
      <c r="AG894" s="1314"/>
      <c r="AH894" s="1314"/>
      <c r="AU894" s="71"/>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c r="E895" s="437"/>
      <c r="AB895" s="49"/>
      <c r="AC895" s="90"/>
      <c r="AD895" s="90"/>
      <c r="AE895" s="90"/>
      <c r="AF895" s="90"/>
      <c r="AG895" s="90"/>
      <c r="AH895" s="90"/>
      <c r="AU895" s="71"/>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1352</v>
      </c>
      <c r="C896" s="2" t="s">
        <v>1658</v>
      </c>
      <c r="X896" s="12"/>
      <c r="Y896" s="12"/>
      <c r="Z896" s="12"/>
      <c r="AA896" s="12"/>
      <c r="AB896" s="12"/>
      <c r="AC896" s="12"/>
      <c r="AD896" s="12"/>
      <c r="AU896" s="71"/>
      <c r="AZ896" s="3"/>
      <c r="BB896" s="26"/>
      <c r="BC896" s="26"/>
      <c r="BD896" s="14"/>
      <c r="BE896" s="14"/>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1:110" ht="12.95" customHeight="1">
      <c r="X897" s="12"/>
      <c r="Y897" s="12"/>
      <c r="Z897" s="12"/>
      <c r="AA897" s="12"/>
      <c r="AB897" s="12"/>
      <c r="AC897" s="12"/>
      <c r="AD897" s="12"/>
      <c r="AF897" s="458"/>
      <c r="AG897" s="955"/>
      <c r="AH897" s="955"/>
      <c r="AI897" s="955"/>
      <c r="AU897" s="71"/>
      <c r="AZ897" s="3"/>
      <c r="BB897" s="26"/>
      <c r="BC897" s="26"/>
      <c r="BD897" s="14"/>
      <c r="BE897" s="14"/>
      <c r="BF897" s="14"/>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1:110" ht="12.95" customHeight="1">
      <c r="B898" s="2"/>
      <c r="H898" s="88" t="s">
        <v>1659</v>
      </c>
      <c r="I898" s="5"/>
      <c r="J898" s="5"/>
      <c r="K898" s="5"/>
      <c r="L898" s="5"/>
      <c r="M898" s="5"/>
      <c r="N898" s="5"/>
      <c r="O898" s="5"/>
      <c r="P898" s="5"/>
      <c r="Q898" s="5"/>
      <c r="R898" s="5"/>
      <c r="S898" s="5"/>
      <c r="T898" s="5"/>
      <c r="U898" s="5"/>
      <c r="V898" s="5"/>
      <c r="W898" s="5"/>
      <c r="X898" s="5"/>
      <c r="Y898" s="39"/>
      <c r="Z898" s="1379"/>
      <c r="AA898" s="1380"/>
      <c r="AB898" s="1380"/>
      <c r="AC898" s="1380"/>
      <c r="AD898" s="1380"/>
      <c r="AE898" s="1381"/>
      <c r="AF898" s="458"/>
      <c r="AZ898" s="3"/>
      <c r="BB898" s="26"/>
      <c r="BC898" s="741"/>
      <c r="BD898" s="1601"/>
      <c r="BE898" s="1601"/>
      <c r="BF898" s="1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1:110" ht="12.95" customHeight="1">
      <c r="H899" s="88" t="s">
        <v>1660</v>
      </c>
      <c r="I899" s="5"/>
      <c r="J899" s="5"/>
      <c r="K899" s="5"/>
      <c r="L899" s="5"/>
      <c r="M899" s="5"/>
      <c r="N899" s="5"/>
      <c r="O899" s="5"/>
      <c r="P899" s="5"/>
      <c r="Q899" s="5"/>
      <c r="R899" s="5"/>
      <c r="S899" s="5"/>
      <c r="T899" s="5"/>
      <c r="U899" s="5"/>
      <c r="V899" s="5"/>
      <c r="W899" s="5"/>
      <c r="X899" s="5"/>
      <c r="Y899" s="5"/>
      <c r="Z899" s="1379"/>
      <c r="AA899" s="1380"/>
      <c r="AB899" s="1380"/>
      <c r="AC899" s="1380"/>
      <c r="AD899" s="1380"/>
      <c r="AE899" s="1381"/>
      <c r="AZ899" s="3"/>
      <c r="BB899" s="26"/>
      <c r="BC899" s="741"/>
      <c r="BD899" s="1601"/>
      <c r="BE899" s="1601"/>
      <c r="BF899" s="14"/>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1:110" ht="12.95" customHeight="1">
      <c r="H900" s="88" t="s">
        <v>1661</v>
      </c>
      <c r="I900" s="5"/>
      <c r="J900" s="5"/>
      <c r="K900" s="5"/>
      <c r="L900" s="5"/>
      <c r="M900" s="5"/>
      <c r="N900" s="5"/>
      <c r="O900" s="5"/>
      <c r="P900" s="5"/>
      <c r="Q900" s="5"/>
      <c r="R900" s="5"/>
      <c r="S900" s="5"/>
      <c r="T900" s="5"/>
      <c r="U900" s="5"/>
      <c r="V900" s="5"/>
      <c r="W900" s="5"/>
      <c r="X900" s="5"/>
      <c r="Y900" s="5"/>
      <c r="Z900" s="1379"/>
      <c r="AA900" s="1380"/>
      <c r="AB900" s="1380"/>
      <c r="AC900" s="1380"/>
      <c r="AD900" s="1380"/>
      <c r="AE900" s="1381"/>
      <c r="AZ900" s="3"/>
      <c r="BB900" s="26"/>
      <c r="BC900" s="741"/>
      <c r="BD900" s="1594"/>
      <c r="BE900" s="1594"/>
      <c r="BF900" s="14"/>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1:110" ht="12.95" customHeight="1">
      <c r="H901" s="38"/>
      <c r="I901" s="5"/>
      <c r="J901" s="5"/>
      <c r="K901" s="5"/>
      <c r="L901" s="5"/>
      <c r="M901" s="5"/>
      <c r="N901" s="5"/>
      <c r="O901" s="5"/>
      <c r="P901" s="5"/>
      <c r="Q901" s="5"/>
      <c r="R901" s="5"/>
      <c r="S901" s="5"/>
      <c r="T901" s="5"/>
      <c r="U901" s="5"/>
      <c r="V901" s="5"/>
      <c r="W901" s="5"/>
      <c r="X901" s="5"/>
      <c r="Y901" s="131" t="s">
        <v>1662</v>
      </c>
      <c r="Z901" s="1569">
        <f>Z898-(Z899+Z900)</f>
        <v>0</v>
      </c>
      <c r="AA901" s="1570"/>
      <c r="AB901" s="1570"/>
      <c r="AC901" s="1570"/>
      <c r="AD901" s="1570"/>
      <c r="AE901" s="1571"/>
      <c r="AZ901" s="3"/>
      <c r="BB901" s="26"/>
      <c r="BC901" s="741"/>
      <c r="BD901" s="1594"/>
      <c r="BE901" s="1594"/>
      <c r="BF901" s="14"/>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1:110" ht="12.95" customHeight="1">
      <c r="C902" s="437"/>
      <c r="D902" s="279"/>
      <c r="E902" s="955"/>
      <c r="F902" s="955"/>
      <c r="G902" s="955"/>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955"/>
      <c r="AZ902" s="3"/>
      <c r="BB902" s="26"/>
      <c r="BC902" s="741"/>
      <c r="BD902" s="1594"/>
      <c r="BE902" s="1594"/>
      <c r="BF902" s="14"/>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1:110" ht="12.95" customHeight="1">
      <c r="C903" t="s">
        <v>1663</v>
      </c>
      <c r="D903" s="15"/>
      <c r="E903" s="955"/>
      <c r="F903" s="955"/>
      <c r="G903" s="955"/>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55"/>
      <c r="AZ903" s="3"/>
      <c r="BB903" s="26"/>
      <c r="BC903" s="741"/>
      <c r="BD903" s="1601"/>
      <c r="BE903" s="1594"/>
      <c r="BF903" s="14"/>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1:110" ht="12.95" customHeight="1">
      <c r="C904" s="132" t="s">
        <v>1664</v>
      </c>
      <c r="D904" s="15"/>
      <c r="E904" s="955"/>
      <c r="F904" s="955"/>
      <c r="G904" s="955"/>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55"/>
      <c r="AV904" s="71"/>
      <c r="AW904" s="71"/>
      <c r="AX904" s="71"/>
      <c r="AY904" s="71"/>
      <c r="AZ904" s="3"/>
      <c r="BB904" s="26"/>
      <c r="BC904" s="741"/>
      <c r="BD904" s="1600"/>
      <c r="BE904" s="1600"/>
      <c r="BF904" s="1600"/>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1:110" ht="12.95" customHeight="1">
      <c r="C905" s="132" t="s">
        <v>1665</v>
      </c>
      <c r="D905" s="15"/>
      <c r="E905" s="955"/>
      <c r="F905" s="955"/>
      <c r="G905" s="955"/>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55"/>
      <c r="AV905" s="71"/>
      <c r="AW905" s="71"/>
      <c r="AX905" s="71"/>
      <c r="AY905" s="71"/>
      <c r="AZ905" s="3"/>
      <c r="BB905" s="26"/>
      <c r="BC905" s="741"/>
      <c r="BD905" s="1599"/>
      <c r="BE905" s="1599"/>
      <c r="BF905" s="1599"/>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1:110" ht="12.95" customHeight="1">
      <c r="C906" s="262" t="s">
        <v>1666</v>
      </c>
      <c r="D906" s="15"/>
      <c r="E906" s="955"/>
      <c r="F906" s="955"/>
      <c r="G906" s="955"/>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55"/>
      <c r="AV906" s="71"/>
      <c r="AW906" s="71"/>
      <c r="AX906" s="71"/>
      <c r="AY906" s="71"/>
      <c r="AZ906" s="3"/>
      <c r="BB906" s="26"/>
      <c r="BC906" s="741"/>
      <c r="BD906" s="1594"/>
      <c r="BE906" s="1594"/>
      <c r="BF906" s="14"/>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1:110" ht="12.95" customHeight="1">
      <c r="D907" s="15"/>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V907" s="71"/>
      <c r="AW907" s="71"/>
      <c r="AX907" s="71"/>
      <c r="AY907" s="71"/>
      <c r="AZ907" s="3"/>
      <c r="BB907" s="26"/>
      <c r="BC907" s="741"/>
      <c r="BD907" s="1601"/>
      <c r="BE907" s="1594"/>
      <c r="BF907" s="14"/>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1:110" ht="12.95" customHeight="1">
      <c r="AZ908" s="3"/>
      <c r="BB908" s="26"/>
      <c r="BC908" s="741"/>
      <c r="BG908" s="66"/>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1:110" ht="12.95" customHeight="1">
      <c r="A909" s="1345" t="s">
        <v>1667</v>
      </c>
      <c r="B909" s="1345"/>
      <c r="C909" s="1345"/>
      <c r="D909" s="1345"/>
      <c r="E909" s="1345"/>
      <c r="F909" s="1345"/>
      <c r="G909" s="1345"/>
      <c r="H909" s="1345"/>
      <c r="I909" s="1345"/>
      <c r="J909" s="1345"/>
      <c r="K909" s="1345"/>
      <c r="L909" s="1345"/>
      <c r="M909" s="1345"/>
      <c r="N909" s="1345"/>
      <c r="O909" s="1345"/>
      <c r="P909" s="1345"/>
      <c r="Q909" s="1345"/>
      <c r="R909" s="1345"/>
      <c r="S909" s="1345"/>
      <c r="T909" s="1345"/>
      <c r="U909" s="1345"/>
      <c r="V909" s="1345"/>
      <c r="W909" s="1345"/>
      <c r="X909" s="1345"/>
      <c r="Y909" s="1345"/>
      <c r="Z909" s="1345"/>
      <c r="AA909" s="1345"/>
      <c r="AB909" s="1345"/>
      <c r="AC909" s="1345"/>
      <c r="AD909" s="1345"/>
      <c r="AE909" s="1345"/>
      <c r="AF909" s="1345"/>
      <c r="AG909" s="1345"/>
      <c r="AH909" s="1345"/>
      <c r="AI909" s="1345"/>
      <c r="AJ909" s="1345"/>
      <c r="AK909" s="1345"/>
      <c r="AL909" s="1345"/>
      <c r="AM909" s="1345"/>
      <c r="AN909" s="1345"/>
      <c r="AO909" s="1345"/>
      <c r="AP909" s="1345"/>
      <c r="AQ909" s="1345"/>
      <c r="AR909" s="1345"/>
      <c r="AS909" s="1345"/>
      <c r="AT909" s="1345"/>
      <c r="AZ909" s="3"/>
      <c r="BA909" s="3"/>
      <c r="BB909" s="26"/>
      <c r="BC909" s="26"/>
      <c r="BD909" s="1601"/>
      <c r="BE909" s="1594"/>
      <c r="BF909" s="83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1:110" ht="12.95" customHeight="1">
      <c r="A910" s="1345"/>
      <c r="B910" s="1345"/>
      <c r="C910" s="1345"/>
      <c r="D910" s="1345"/>
      <c r="E910" s="1345"/>
      <c r="F910" s="1345"/>
      <c r="G910" s="1345"/>
      <c r="H910" s="1345"/>
      <c r="I910" s="1345"/>
      <c r="J910" s="1345"/>
      <c r="K910" s="1345"/>
      <c r="L910" s="1345"/>
      <c r="M910" s="1345"/>
      <c r="N910" s="1345"/>
      <c r="O910" s="1345"/>
      <c r="P910" s="1345"/>
      <c r="Q910" s="1345"/>
      <c r="R910" s="1345"/>
      <c r="S910" s="1345"/>
      <c r="T910" s="1345"/>
      <c r="U910" s="1345"/>
      <c r="V910" s="1345"/>
      <c r="W910" s="1345"/>
      <c r="X910" s="1345"/>
      <c r="Y910" s="1345"/>
      <c r="Z910" s="1345"/>
      <c r="AA910" s="1345"/>
      <c r="AB910" s="1345"/>
      <c r="AC910" s="1345"/>
      <c r="AD910" s="1345"/>
      <c r="AE910" s="1345"/>
      <c r="AF910" s="1345"/>
      <c r="AG910" s="1345"/>
      <c r="AH910" s="1345"/>
      <c r="AI910" s="1345"/>
      <c r="AJ910" s="1345"/>
      <c r="AK910" s="1345"/>
      <c r="AL910" s="1345"/>
      <c r="AM910" s="1345"/>
      <c r="AN910" s="1345"/>
      <c r="AO910" s="1345"/>
      <c r="AP910" s="1345"/>
      <c r="AQ910" s="1345"/>
      <c r="AR910" s="1345"/>
      <c r="AS910" s="1345"/>
      <c r="AT910" s="1345"/>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1:110" ht="12.95" customHeight="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1:110" ht="12.95" customHeight="1">
      <c r="A912" s="2" t="s">
        <v>916</v>
      </c>
      <c r="C912" s="2" t="s">
        <v>241</v>
      </c>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Z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2:110" ht="12.95" customHeight="1">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2:110" ht="12.95" customHeight="1">
      <c r="F914" s="1686" t="s">
        <v>1668</v>
      </c>
      <c r="G914" s="1687"/>
      <c r="H914" s="1687"/>
      <c r="I914" s="1687"/>
      <c r="J914" s="1687"/>
      <c r="K914" s="1687"/>
      <c r="L914" s="1687"/>
      <c r="M914" s="1687"/>
      <c r="N914" s="1687"/>
      <c r="O914" s="1687"/>
      <c r="P914" s="1687"/>
      <c r="Q914" s="1687"/>
      <c r="R914" s="1687"/>
      <c r="S914" s="1687"/>
      <c r="T914" s="1688"/>
      <c r="U914" s="1684" t="s">
        <v>1669</v>
      </c>
      <c r="V914" s="1685"/>
      <c r="W914" s="1685"/>
      <c r="X914" s="1685"/>
      <c r="Y914" s="1685"/>
      <c r="Z914" s="1685"/>
      <c r="AA914" s="36"/>
      <c r="AB914" s="232"/>
      <c r="AC914" s="232"/>
      <c r="AD914" s="232"/>
      <c r="AE914" s="232"/>
      <c r="AF914" s="1180"/>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2:110" ht="12.95" customHeight="1">
      <c r="B915" s="2"/>
      <c r="F915" s="1355" t="s">
        <v>1670</v>
      </c>
      <c r="G915" s="1356"/>
      <c r="H915" s="1356"/>
      <c r="I915" s="1356"/>
      <c r="J915" s="1356"/>
      <c r="K915" s="1356"/>
      <c r="L915" s="1356"/>
      <c r="M915" s="1356"/>
      <c r="N915" s="1356"/>
      <c r="O915" s="1356"/>
      <c r="P915" s="1356"/>
      <c r="Q915" s="1356"/>
      <c r="R915" s="1356"/>
      <c r="S915" s="1356"/>
      <c r="T915" s="1357"/>
      <c r="U915" s="1355"/>
      <c r="V915" s="1356"/>
      <c r="W915" s="1356"/>
      <c r="X915" s="1356"/>
      <c r="Y915" s="1356"/>
      <c r="Z915" s="1356"/>
      <c r="AA915" s="37"/>
      <c r="AB915" s="3"/>
      <c r="AC915" s="3"/>
      <c r="AD915" s="3"/>
      <c r="AE915" s="3"/>
      <c r="AF915" s="1181"/>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2:110" ht="12.95" customHeight="1">
      <c r="B916" s="2"/>
      <c r="F916" s="1358"/>
      <c r="G916" s="1359"/>
      <c r="H916" s="1359"/>
      <c r="I916" s="1359"/>
      <c r="J916" s="1359"/>
      <c r="K916" s="1359"/>
      <c r="L916" s="1359"/>
      <c r="M916" s="1359"/>
      <c r="N916" s="1359"/>
      <c r="O916" s="1359"/>
      <c r="P916" s="1359"/>
      <c r="Q916" s="1359"/>
      <c r="R916" s="1359"/>
      <c r="S916" s="1359"/>
      <c r="T916" s="1360"/>
      <c r="U916" s="1358"/>
      <c r="V916" s="1359"/>
      <c r="W916" s="1359"/>
      <c r="X916" s="1359"/>
      <c r="Y916" s="1359"/>
      <c r="Z916" s="1359"/>
      <c r="AA916" s="819"/>
      <c r="AB916" s="1689" t="s">
        <v>1671</v>
      </c>
      <c r="AC916" s="1689"/>
      <c r="AD916" s="1689"/>
      <c r="AE916" s="1689"/>
      <c r="AF916" s="1182"/>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2:110" ht="12.95" customHeight="1">
      <c r="B917" s="2"/>
      <c r="F917" s="38" t="s">
        <v>1672</v>
      </c>
      <c r="G917" s="41"/>
      <c r="H917" s="41"/>
      <c r="I917" s="41"/>
      <c r="J917" s="41"/>
      <c r="K917" s="41"/>
      <c r="L917" s="41"/>
      <c r="M917" s="41"/>
      <c r="N917" s="41"/>
      <c r="O917" s="41"/>
      <c r="P917" s="41"/>
      <c r="Q917" s="41"/>
      <c r="R917" s="41"/>
      <c r="S917" s="41"/>
      <c r="T917" s="42"/>
      <c r="U917" s="1346" t="s">
        <v>891</v>
      </c>
      <c r="V917" s="1347"/>
      <c r="W917" s="1347"/>
      <c r="X917" s="1347"/>
      <c r="Y917" s="1347"/>
      <c r="Z917" s="1348"/>
      <c r="AA917" s="1349">
        <f>AM554</f>
        <v>74000000</v>
      </c>
      <c r="AB917" s="1350"/>
      <c r="AC917" s="1350"/>
      <c r="AD917" s="1350"/>
      <c r="AE917" s="1350"/>
      <c r="AF917" s="1351"/>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2:110" ht="12.95" customHeight="1">
      <c r="B918" s="2"/>
      <c r="F918" s="88" t="s">
        <v>1673</v>
      </c>
      <c r="G918" s="41"/>
      <c r="H918" s="41"/>
      <c r="I918" s="41"/>
      <c r="J918" s="41"/>
      <c r="K918" s="41"/>
      <c r="L918" s="41"/>
      <c r="M918" s="41"/>
      <c r="N918" s="41"/>
      <c r="O918" s="41"/>
      <c r="P918" s="41"/>
      <c r="Q918" s="41"/>
      <c r="R918" s="41"/>
      <c r="S918" s="41"/>
      <c r="T918" s="42"/>
      <c r="U918" s="1346" t="s">
        <v>891</v>
      </c>
      <c r="V918" s="1347"/>
      <c r="W918" s="1347"/>
      <c r="X918" s="1347"/>
      <c r="Y918" s="1347"/>
      <c r="Z918" s="1348"/>
      <c r="AA918" s="1349">
        <f>AM556</f>
        <v>12000000</v>
      </c>
      <c r="AB918" s="1350"/>
      <c r="AC918" s="1350"/>
      <c r="AD918" s="1350"/>
      <c r="AE918" s="1350"/>
      <c r="AF918" s="1351"/>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2:110" ht="12.95" customHeight="1">
      <c r="F919" s="38" t="s">
        <v>1674</v>
      </c>
      <c r="G919" s="5"/>
      <c r="H919" s="5"/>
      <c r="I919" s="5"/>
      <c r="J919" s="5"/>
      <c r="K919" s="5"/>
      <c r="L919" s="5"/>
      <c r="M919" s="5"/>
      <c r="N919" s="5"/>
      <c r="O919" s="5"/>
      <c r="P919" s="5"/>
      <c r="Q919" s="5"/>
      <c r="R919" s="5"/>
      <c r="S919" s="5"/>
      <c r="T919" s="39"/>
      <c r="U919" s="1346" t="s">
        <v>299</v>
      </c>
      <c r="V919" s="1347"/>
      <c r="W919" s="1347"/>
      <c r="X919" s="1347"/>
      <c r="Y919" s="1347"/>
      <c r="Z919" s="1348"/>
      <c r="AA919" s="1349"/>
      <c r="AB919" s="1350"/>
      <c r="AC919" s="1350"/>
      <c r="AD919" s="1350"/>
      <c r="AE919" s="1350"/>
      <c r="AF919" s="1351"/>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2:110" ht="12.95" customHeight="1">
      <c r="F920" s="38" t="s">
        <v>1675</v>
      </c>
      <c r="G920" s="5"/>
      <c r="H920" s="5"/>
      <c r="I920" s="5"/>
      <c r="J920" s="5"/>
      <c r="K920" s="5"/>
      <c r="L920" s="5"/>
      <c r="M920" s="5"/>
      <c r="N920" s="5"/>
      <c r="O920" s="5"/>
      <c r="P920" s="5"/>
      <c r="Q920" s="5"/>
      <c r="R920" s="5"/>
      <c r="S920" s="5"/>
      <c r="T920" s="39"/>
      <c r="U920" s="1346" t="s">
        <v>299</v>
      </c>
      <c r="V920" s="1347"/>
      <c r="W920" s="1347"/>
      <c r="X920" s="1347"/>
      <c r="Y920" s="1347"/>
      <c r="Z920" s="1348"/>
      <c r="AA920" s="1349"/>
      <c r="AB920" s="1350"/>
      <c r="AC920" s="1350"/>
      <c r="AD920" s="1350"/>
      <c r="AE920" s="1350"/>
      <c r="AF920" s="1351"/>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2:110" ht="12.95" customHeight="1">
      <c r="F921" s="88" t="s">
        <v>1676</v>
      </c>
      <c r="G921" s="5"/>
      <c r="H921" s="5"/>
      <c r="I921" s="5"/>
      <c r="J921" s="5"/>
      <c r="K921" s="5"/>
      <c r="L921" s="5"/>
      <c r="M921" s="5"/>
      <c r="N921" s="5"/>
      <c r="O921" s="5"/>
      <c r="P921" s="5"/>
      <c r="Q921" s="5"/>
      <c r="R921" s="5"/>
      <c r="S921" s="5"/>
      <c r="T921" s="39"/>
      <c r="U921" s="1346" t="s">
        <v>299</v>
      </c>
      <c r="V921" s="1347"/>
      <c r="W921" s="1347"/>
      <c r="X921" s="1347"/>
      <c r="Y921" s="1347"/>
      <c r="Z921" s="1348"/>
      <c r="AA921" s="1349"/>
      <c r="AB921" s="1350"/>
      <c r="AC921" s="1350"/>
      <c r="AD921" s="1350"/>
      <c r="AE921" s="1350"/>
      <c r="AF921" s="135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2:110" ht="12.95" customHeight="1">
      <c r="F922" s="88" t="s">
        <v>1677</v>
      </c>
      <c r="G922" s="5"/>
      <c r="H922" s="5"/>
      <c r="I922" s="5"/>
      <c r="J922" s="5"/>
      <c r="K922" s="5"/>
      <c r="L922" s="5"/>
      <c r="M922" s="5"/>
      <c r="N922" s="5"/>
      <c r="O922" s="5"/>
      <c r="P922" s="5"/>
      <c r="Q922" s="5"/>
      <c r="R922" s="5"/>
      <c r="S922" s="5"/>
      <c r="T922" s="39"/>
      <c r="U922" s="1346" t="s">
        <v>299</v>
      </c>
      <c r="V922" s="1347"/>
      <c r="W922" s="1347"/>
      <c r="X922" s="1347"/>
      <c r="Y922" s="1347"/>
      <c r="Z922" s="1348"/>
      <c r="AA922" s="1349"/>
      <c r="AB922" s="1350"/>
      <c r="AC922" s="1350"/>
      <c r="AD922" s="1350"/>
      <c r="AE922" s="1350"/>
      <c r="AF922" s="1351"/>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2:110" ht="12.95" customHeight="1">
      <c r="F923" s="88" t="s">
        <v>1678</v>
      </c>
      <c r="G923" s="5"/>
      <c r="H923" s="5"/>
      <c r="I923" s="5"/>
      <c r="J923" s="5"/>
      <c r="K923" s="5"/>
      <c r="L923" s="5"/>
      <c r="M923" s="5"/>
      <c r="N923" s="5"/>
      <c r="O923" s="5"/>
      <c r="P923" s="5"/>
      <c r="Q923" s="5"/>
      <c r="R923" s="5"/>
      <c r="S923" s="5"/>
      <c r="T923" s="39"/>
      <c r="U923" s="1346" t="s">
        <v>299</v>
      </c>
      <c r="V923" s="1347"/>
      <c r="W923" s="1347"/>
      <c r="X923" s="1347"/>
      <c r="Y923" s="1347"/>
      <c r="Z923" s="1348"/>
      <c r="AA923" s="1349"/>
      <c r="AB923" s="1350"/>
      <c r="AC923" s="1350"/>
      <c r="AD923" s="1350"/>
      <c r="AE923" s="1350"/>
      <c r="AF923" s="1351"/>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2:110" ht="12.95" customHeight="1">
      <c r="F924" s="38" t="s">
        <v>1679</v>
      </c>
      <c r="G924" s="5"/>
      <c r="H924" s="5"/>
      <c r="I924" s="5"/>
      <c r="J924" s="5"/>
      <c r="K924" s="5"/>
      <c r="L924" s="5"/>
      <c r="M924" s="5"/>
      <c r="N924" s="5"/>
      <c r="O924" s="5"/>
      <c r="P924" s="5"/>
      <c r="Q924" s="5"/>
      <c r="R924" s="5"/>
      <c r="S924" s="5"/>
      <c r="T924" s="39"/>
      <c r="U924" s="1346" t="s">
        <v>299</v>
      </c>
      <c r="V924" s="1347"/>
      <c r="W924" s="1347"/>
      <c r="X924" s="1347"/>
      <c r="Y924" s="1347"/>
      <c r="Z924" s="1348"/>
      <c r="AA924" s="1349"/>
      <c r="AB924" s="1350"/>
      <c r="AC924" s="1350"/>
      <c r="AD924" s="1350"/>
      <c r="AE924" s="1350"/>
      <c r="AF924" s="1351"/>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2:110" ht="12.95" customHeight="1">
      <c r="F925" s="1370" t="s">
        <v>1680</v>
      </c>
      <c r="G925" s="1371"/>
      <c r="H925" s="1371"/>
      <c r="I925" s="1371"/>
      <c r="J925" s="1371"/>
      <c r="K925" s="1371"/>
      <c r="L925" s="1371"/>
      <c r="M925" s="1371"/>
      <c r="N925" s="1371"/>
      <c r="O925" s="1371"/>
      <c r="P925" s="1371"/>
      <c r="Q925" s="1371"/>
      <c r="R925" s="1371"/>
      <c r="S925" s="1371"/>
      <c r="T925" s="1372"/>
      <c r="U925" s="1346" t="s">
        <v>299</v>
      </c>
      <c r="V925" s="1347"/>
      <c r="W925" s="1347"/>
      <c r="X925" s="1347"/>
      <c r="Y925" s="1347"/>
      <c r="Z925" s="1348"/>
      <c r="AA925" s="1349"/>
      <c r="AB925" s="1350"/>
      <c r="AC925" s="1350"/>
      <c r="AD925" s="1350"/>
      <c r="AE925" s="1350"/>
      <c r="AF925" s="1351"/>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2:110" ht="12.95" customHeight="1">
      <c r="F926" s="1370" t="s">
        <v>1681</v>
      </c>
      <c r="G926" s="1371"/>
      <c r="H926" s="1371"/>
      <c r="I926" s="1371"/>
      <c r="J926" s="1371"/>
      <c r="K926" s="1371"/>
      <c r="L926" s="1371"/>
      <c r="M926" s="1371"/>
      <c r="N926" s="1371"/>
      <c r="O926" s="1371"/>
      <c r="P926" s="1371"/>
      <c r="Q926" s="1371"/>
      <c r="R926" s="1371"/>
      <c r="S926" s="1371"/>
      <c r="T926" s="1372"/>
      <c r="U926" s="1346" t="s">
        <v>299</v>
      </c>
      <c r="V926" s="1347"/>
      <c r="W926" s="1347"/>
      <c r="X926" s="1347"/>
      <c r="Y926" s="1347"/>
      <c r="Z926" s="1348"/>
      <c r="AA926" s="1349"/>
      <c r="AB926" s="1350"/>
      <c r="AC926" s="1350"/>
      <c r="AD926" s="1350"/>
      <c r="AE926" s="1350"/>
      <c r="AF926" s="1351"/>
      <c r="AU926" s="2"/>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2:110" ht="12.95" customHeight="1">
      <c r="F927" s="1370" t="s">
        <v>1682</v>
      </c>
      <c r="G927" s="1371"/>
      <c r="H927" s="1371"/>
      <c r="I927" s="1371"/>
      <c r="J927" s="1371"/>
      <c r="K927" s="1371"/>
      <c r="L927" s="1371"/>
      <c r="M927" s="1371"/>
      <c r="N927" s="1371"/>
      <c r="O927" s="1371"/>
      <c r="P927" s="1371"/>
      <c r="Q927" s="1371"/>
      <c r="R927" s="1371"/>
      <c r="S927" s="1371"/>
      <c r="T927" s="1372"/>
      <c r="U927" s="1346" t="s">
        <v>299</v>
      </c>
      <c r="V927" s="1347"/>
      <c r="W927" s="1347"/>
      <c r="X927" s="1347"/>
      <c r="Y927" s="1347"/>
      <c r="Z927" s="1348"/>
      <c r="AA927" s="1349"/>
      <c r="AB927" s="1350"/>
      <c r="AC927" s="1350"/>
      <c r="AD927" s="1350"/>
      <c r="AE927" s="1350"/>
      <c r="AF927" s="1351"/>
      <c r="AU927" s="2"/>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2:110" ht="12.95" customHeight="1">
      <c r="F928" s="1370" t="s">
        <v>1683</v>
      </c>
      <c r="G928" s="1371"/>
      <c r="H928" s="1371"/>
      <c r="I928" s="1371"/>
      <c r="J928" s="1371"/>
      <c r="K928" s="1371"/>
      <c r="L928" s="1371"/>
      <c r="M928" s="1371"/>
      <c r="N928" s="1371"/>
      <c r="O928" s="1371"/>
      <c r="P928" s="1371"/>
      <c r="Q928" s="1371"/>
      <c r="R928" s="1371"/>
      <c r="S928" s="1371"/>
      <c r="T928" s="1372"/>
      <c r="U928" s="1346" t="s">
        <v>299</v>
      </c>
      <c r="V928" s="1347"/>
      <c r="W928" s="1347"/>
      <c r="X928" s="1347"/>
      <c r="Y928" s="1347"/>
      <c r="Z928" s="1348"/>
      <c r="AA928" s="1349"/>
      <c r="AB928" s="1350"/>
      <c r="AC928" s="1350"/>
      <c r="AD928" s="1350"/>
      <c r="AE928" s="1350"/>
      <c r="AF928" s="1351"/>
      <c r="AU928" s="2"/>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6:110" ht="12.95" customHeight="1">
      <c r="F929" s="1370" t="s">
        <v>1684</v>
      </c>
      <c r="G929" s="1371"/>
      <c r="H929" s="1371"/>
      <c r="I929" s="1371"/>
      <c r="J929" s="1371"/>
      <c r="K929" s="1371"/>
      <c r="L929" s="1371"/>
      <c r="M929" s="1371"/>
      <c r="N929" s="1371"/>
      <c r="O929" s="1371"/>
      <c r="P929" s="1371"/>
      <c r="Q929" s="1371"/>
      <c r="R929" s="1371"/>
      <c r="S929" s="1371"/>
      <c r="T929" s="1372"/>
      <c r="U929" s="1346" t="s">
        <v>299</v>
      </c>
      <c r="V929" s="1347"/>
      <c r="W929" s="1347"/>
      <c r="X929" s="1347"/>
      <c r="Y929" s="1347"/>
      <c r="Z929" s="1348"/>
      <c r="AA929" s="1349"/>
      <c r="AB929" s="1350"/>
      <c r="AC929" s="1350"/>
      <c r="AD929" s="1350"/>
      <c r="AE929" s="1350"/>
      <c r="AF929" s="1351"/>
      <c r="AU929" s="2"/>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6:110" ht="12.95" customHeight="1">
      <c r="F930" s="1370" t="s">
        <v>1685</v>
      </c>
      <c r="G930" s="1371"/>
      <c r="H930" s="1371"/>
      <c r="I930" s="1371"/>
      <c r="J930" s="1371"/>
      <c r="K930" s="1371"/>
      <c r="L930" s="1371"/>
      <c r="M930" s="1371"/>
      <c r="N930" s="1371"/>
      <c r="O930" s="1371"/>
      <c r="P930" s="1371"/>
      <c r="Q930" s="1371"/>
      <c r="R930" s="1371"/>
      <c r="S930" s="1371"/>
      <c r="T930" s="1372"/>
      <c r="U930" s="1346" t="s">
        <v>299</v>
      </c>
      <c r="V930" s="1347"/>
      <c r="W930" s="1347"/>
      <c r="X930" s="1347"/>
      <c r="Y930" s="1347"/>
      <c r="Z930" s="1348"/>
      <c r="AA930" s="1349"/>
      <c r="AB930" s="1350"/>
      <c r="AC930" s="1350"/>
      <c r="AD930" s="1350"/>
      <c r="AE930" s="1350"/>
      <c r="AF930" s="1351"/>
      <c r="AU930" s="2"/>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6:110" ht="12.95" customHeight="1">
      <c r="F931" s="1370" t="s">
        <v>1686</v>
      </c>
      <c r="G931" s="1371"/>
      <c r="H931" s="1371"/>
      <c r="I931" s="1371"/>
      <c r="J931" s="1371"/>
      <c r="K931" s="1371"/>
      <c r="L931" s="1371"/>
      <c r="M931" s="1371"/>
      <c r="N931" s="1371"/>
      <c r="O931" s="1371"/>
      <c r="P931" s="1371"/>
      <c r="Q931" s="1371"/>
      <c r="R931" s="1371"/>
      <c r="S931" s="1371"/>
      <c r="T931" s="1372"/>
      <c r="U931" s="1346" t="s">
        <v>299</v>
      </c>
      <c r="V931" s="1347"/>
      <c r="W931" s="1347"/>
      <c r="X931" s="1347"/>
      <c r="Y931" s="1347"/>
      <c r="Z931" s="1348"/>
      <c r="AA931" s="1349"/>
      <c r="AB931" s="1350"/>
      <c r="AC931" s="1350"/>
      <c r="AD931" s="1350"/>
      <c r="AE931" s="1350"/>
      <c r="AF931" s="1351"/>
      <c r="AZ931" s="26"/>
      <c r="BA931" s="26"/>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6:110" ht="12.95" customHeight="1">
      <c r="F932" s="129" t="s">
        <v>1687</v>
      </c>
      <c r="G932" s="5"/>
      <c r="H932" s="5"/>
      <c r="I932" s="5"/>
      <c r="J932" s="5"/>
      <c r="K932" s="5"/>
      <c r="L932" s="5"/>
      <c r="M932" s="5"/>
      <c r="N932" s="5"/>
      <c r="O932" s="5"/>
      <c r="P932" s="5"/>
      <c r="Q932" s="5"/>
      <c r="R932" s="5"/>
      <c r="S932" s="5"/>
      <c r="T932" s="39"/>
      <c r="U932" s="1346" t="s">
        <v>299</v>
      </c>
      <c r="V932" s="1347"/>
      <c r="W932" s="1347"/>
      <c r="X932" s="1347"/>
      <c r="Y932" s="1347"/>
      <c r="Z932" s="1348"/>
      <c r="AA932" s="1349"/>
      <c r="AB932" s="1350"/>
      <c r="AC932" s="1350"/>
      <c r="AD932" s="1350"/>
      <c r="AE932" s="1350"/>
      <c r="AF932" s="1351"/>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6:110" ht="12.95" customHeight="1">
      <c r="F933" s="88" t="s">
        <v>1688</v>
      </c>
      <c r="G933" s="5"/>
      <c r="H933" s="5"/>
      <c r="I933" s="5"/>
      <c r="J933" s="5"/>
      <c r="K933" s="5"/>
      <c r="L933" s="5"/>
      <c r="M933" s="5"/>
      <c r="N933" s="5"/>
      <c r="O933" s="5"/>
      <c r="P933" s="5"/>
      <c r="Q933" s="5"/>
      <c r="R933" s="5"/>
      <c r="S933" s="5"/>
      <c r="T933" s="39"/>
      <c r="U933" s="1346" t="s">
        <v>299</v>
      </c>
      <c r="V933" s="1347"/>
      <c r="W933" s="1347"/>
      <c r="X933" s="1347"/>
      <c r="Y933" s="1347"/>
      <c r="Z933" s="1348"/>
      <c r="AA933" s="1349"/>
      <c r="AB933" s="1350"/>
      <c r="AC933" s="1350"/>
      <c r="AD933" s="1350"/>
      <c r="AE933" s="1350"/>
      <c r="AF933" s="1351"/>
      <c r="AZ933" s="26"/>
      <c r="BA933" s="14"/>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6:110" ht="12.95" customHeight="1">
      <c r="F934" s="88" t="s">
        <v>1689</v>
      </c>
      <c r="G934" s="5"/>
      <c r="H934" s="5"/>
      <c r="I934" s="5"/>
      <c r="J934" s="5"/>
      <c r="K934" s="5"/>
      <c r="L934" s="5"/>
      <c r="M934" s="5"/>
      <c r="N934" s="5"/>
      <c r="O934" s="5"/>
      <c r="P934" s="5"/>
      <c r="Q934" s="5"/>
      <c r="R934" s="5"/>
      <c r="S934" s="5"/>
      <c r="T934" s="39"/>
      <c r="U934" s="1346" t="s">
        <v>299</v>
      </c>
      <c r="V934" s="1347"/>
      <c r="W934" s="1347"/>
      <c r="X934" s="1347"/>
      <c r="Y934" s="1347"/>
      <c r="Z934" s="1348"/>
      <c r="AA934" s="1349"/>
      <c r="AB934" s="1350"/>
      <c r="AC934" s="1350"/>
      <c r="AD934" s="1350"/>
      <c r="AE934" s="1350"/>
      <c r="AF934" s="1351"/>
      <c r="AZ934" s="26"/>
      <c r="BA934" s="14"/>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6:110" ht="12.95" customHeight="1">
      <c r="F935" s="1352" t="s">
        <v>1690</v>
      </c>
      <c r="G935" s="1353"/>
      <c r="H935" s="1353"/>
      <c r="I935" s="1353"/>
      <c r="J935" s="1353"/>
      <c r="K935" s="1353"/>
      <c r="L935" s="1353"/>
      <c r="M935" s="1353"/>
      <c r="N935" s="1353"/>
      <c r="O935" s="1353"/>
      <c r="P935" s="1353"/>
      <c r="Q935" s="1353"/>
      <c r="R935" s="1353"/>
      <c r="S935" s="1353"/>
      <c r="T935" s="1354"/>
      <c r="U935" s="1346" t="s">
        <v>299</v>
      </c>
      <c r="V935" s="1347"/>
      <c r="W935" s="1347"/>
      <c r="X935" s="1347"/>
      <c r="Y935" s="1347"/>
      <c r="Z935" s="1348"/>
      <c r="AA935" s="1349"/>
      <c r="AB935" s="1350"/>
      <c r="AC935" s="1350"/>
      <c r="AD935" s="1350"/>
      <c r="AE935" s="1350"/>
      <c r="AF935" s="1351"/>
      <c r="AZ935" s="26"/>
      <c r="BA935" s="14"/>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6:110" ht="12.95" customHeight="1">
      <c r="F936" s="1352" t="s">
        <v>1691</v>
      </c>
      <c r="G936" s="1353"/>
      <c r="H936" s="1353"/>
      <c r="I936" s="1353"/>
      <c r="J936" s="1353"/>
      <c r="K936" s="1353"/>
      <c r="L936" s="1353"/>
      <c r="M936" s="1353"/>
      <c r="N936" s="1353"/>
      <c r="O936" s="1353"/>
      <c r="P936" s="1353"/>
      <c r="Q936" s="1353"/>
      <c r="R936" s="1353"/>
      <c r="S936" s="1353"/>
      <c r="T936" s="1354"/>
      <c r="U936" s="1346" t="s">
        <v>299</v>
      </c>
      <c r="V936" s="1347"/>
      <c r="W936" s="1347"/>
      <c r="X936" s="1347"/>
      <c r="Y936" s="1347"/>
      <c r="Z936" s="1348"/>
      <c r="AA936" s="1349"/>
      <c r="AB936" s="1350"/>
      <c r="AC936" s="1350"/>
      <c r="AD936" s="1350"/>
      <c r="AE936" s="1350"/>
      <c r="AF936" s="1351"/>
      <c r="AZ936" s="26"/>
      <c r="BA936" s="26"/>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6:110" ht="12.95" customHeight="1">
      <c r="F937" s="1370" t="s">
        <v>1692</v>
      </c>
      <c r="G937" s="1371"/>
      <c r="H937" s="1371"/>
      <c r="I937" s="1371"/>
      <c r="J937" s="1371"/>
      <c r="K937" s="1371"/>
      <c r="L937" s="1371"/>
      <c r="M937" s="1371"/>
      <c r="N937" s="1371"/>
      <c r="O937" s="1371"/>
      <c r="P937" s="1371"/>
      <c r="Q937" s="1371"/>
      <c r="R937" s="1371"/>
      <c r="S937" s="1371"/>
      <c r="T937" s="1372"/>
      <c r="U937" s="1346" t="s">
        <v>299</v>
      </c>
      <c r="V937" s="1347"/>
      <c r="W937" s="1347"/>
      <c r="X937" s="1347"/>
      <c r="Y937" s="1347"/>
      <c r="Z937" s="1348"/>
      <c r="AA937" s="1349"/>
      <c r="AB937" s="1350"/>
      <c r="AC937" s="1350"/>
      <c r="AD937" s="1350"/>
      <c r="AE937" s="1350"/>
      <c r="AF937" s="1351"/>
      <c r="AZ937" s="26"/>
      <c r="BA937" s="26"/>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6:110" ht="12.95" customHeight="1">
      <c r="F938" s="1370" t="s">
        <v>1693</v>
      </c>
      <c r="G938" s="1371"/>
      <c r="H938" s="1371"/>
      <c r="I938" s="1371"/>
      <c r="J938" s="1371"/>
      <c r="K938" s="1371"/>
      <c r="L938" s="1371"/>
      <c r="M938" s="1371"/>
      <c r="N938" s="1371"/>
      <c r="O938" s="1371"/>
      <c r="P938" s="1371"/>
      <c r="Q938" s="1371"/>
      <c r="R938" s="1371"/>
      <c r="S938" s="1371"/>
      <c r="T938" s="1372"/>
      <c r="U938" s="1346" t="s">
        <v>299</v>
      </c>
      <c r="V938" s="1347"/>
      <c r="W938" s="1347"/>
      <c r="X938" s="1347"/>
      <c r="Y938" s="1347"/>
      <c r="Z938" s="1348"/>
      <c r="AA938" s="1078"/>
      <c r="AB938" s="1077"/>
      <c r="AC938" s="1077"/>
      <c r="AD938" s="1077"/>
      <c r="AE938" s="1077"/>
      <c r="AF938" s="1079"/>
      <c r="AZ938" s="26"/>
      <c r="BA938" s="26"/>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6:110" ht="12.95" customHeight="1">
      <c r="F939" s="1370" t="s">
        <v>1694</v>
      </c>
      <c r="G939" s="1371"/>
      <c r="H939" s="1371"/>
      <c r="I939" s="1371"/>
      <c r="J939" s="1371"/>
      <c r="K939" s="1371"/>
      <c r="L939" s="1371"/>
      <c r="M939" s="1371"/>
      <c r="N939" s="1371"/>
      <c r="O939" s="1371"/>
      <c r="P939" s="1371"/>
      <c r="Q939" s="1371"/>
      <c r="R939" s="1371"/>
      <c r="S939" s="1371"/>
      <c r="T939" s="1372"/>
      <c r="U939" s="1346" t="s">
        <v>299</v>
      </c>
      <c r="V939" s="1347"/>
      <c r="W939" s="1347"/>
      <c r="X939" s="1347"/>
      <c r="Y939" s="1347"/>
      <c r="Z939" s="1348"/>
      <c r="AA939" s="1078"/>
      <c r="AB939" s="1077"/>
      <c r="AC939" s="1077"/>
      <c r="AD939" s="1077"/>
      <c r="AE939" s="1077"/>
      <c r="AF939" s="1079"/>
      <c r="AZ939" s="3"/>
      <c r="BA939" s="3"/>
      <c r="BB939" s="14"/>
      <c r="BC939" s="14"/>
      <c r="BD939" s="14"/>
      <c r="BE939" s="14"/>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6:110" ht="12.95" customHeight="1">
      <c r="F940" s="88" t="s">
        <v>1695</v>
      </c>
      <c r="G940" s="5"/>
      <c r="H940" s="5"/>
      <c r="I940" s="5"/>
      <c r="J940" s="5"/>
      <c r="K940" s="5"/>
      <c r="L940" s="5"/>
      <c r="M940" s="5"/>
      <c r="N940" s="5"/>
      <c r="O940" s="5"/>
      <c r="P940" s="5"/>
      <c r="Q940" s="5"/>
      <c r="R940" s="5"/>
      <c r="S940" s="5"/>
      <c r="T940" s="39"/>
      <c r="U940" s="1346" t="s">
        <v>299</v>
      </c>
      <c r="V940" s="1347"/>
      <c r="W940" s="1347"/>
      <c r="X940" s="1347"/>
      <c r="Y940" s="1347"/>
      <c r="Z940" s="1348"/>
      <c r="AA940" s="1349"/>
      <c r="AB940" s="1350"/>
      <c r="AC940" s="1350"/>
      <c r="AD940" s="1350"/>
      <c r="AE940" s="1350"/>
      <c r="AF940" s="1351"/>
      <c r="AZ940" s="3"/>
      <c r="BA940" s="3"/>
      <c r="BB940" s="14"/>
      <c r="BC940" s="14"/>
      <c r="BD940" s="14"/>
      <c r="BE940" s="14"/>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6:110" ht="12.95" customHeight="1">
      <c r="F941" s="1352" t="s">
        <v>1696</v>
      </c>
      <c r="G941" s="1353"/>
      <c r="H941" s="1353"/>
      <c r="I941" s="1353"/>
      <c r="J941" s="1353"/>
      <c r="K941" s="1353"/>
      <c r="L941" s="1353"/>
      <c r="M941" s="1353"/>
      <c r="N941" s="1353"/>
      <c r="O941" s="1353"/>
      <c r="P941" s="1353"/>
      <c r="Q941" s="1353"/>
      <c r="R941" s="1353"/>
      <c r="S941" s="1353"/>
      <c r="T941" s="1354"/>
      <c r="U941" s="1346" t="s">
        <v>299</v>
      </c>
      <c r="V941" s="1347"/>
      <c r="W941" s="1347"/>
      <c r="X941" s="1347"/>
      <c r="Y941" s="1347"/>
      <c r="Z941" s="1348"/>
      <c r="AA941" s="1349"/>
      <c r="AB941" s="1350"/>
      <c r="AC941" s="1350"/>
      <c r="AD941" s="1350"/>
      <c r="AE941" s="1350"/>
      <c r="AF941" s="1351"/>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6:110" ht="12.95" customHeight="1">
      <c r="F942" s="88" t="s">
        <v>1697</v>
      </c>
      <c r="G942" s="5"/>
      <c r="H942" s="5"/>
      <c r="I942" s="5"/>
      <c r="J942" s="5"/>
      <c r="K942" s="5"/>
      <c r="L942" s="5"/>
      <c r="M942" s="5"/>
      <c r="N942" s="5"/>
      <c r="O942" s="5"/>
      <c r="P942" s="5"/>
      <c r="Q942" s="5"/>
      <c r="R942" s="5"/>
      <c r="S942" s="5"/>
      <c r="T942" s="39"/>
      <c r="U942" s="1346" t="s">
        <v>299</v>
      </c>
      <c r="V942" s="1347"/>
      <c r="W942" s="1347"/>
      <c r="X942" s="1347"/>
      <c r="Y942" s="1347"/>
      <c r="Z942" s="1348"/>
      <c r="AA942" s="1349"/>
      <c r="AB942" s="1350"/>
      <c r="AC942" s="1350"/>
      <c r="AD942" s="1350"/>
      <c r="AE942" s="1350"/>
      <c r="AF942" s="1351"/>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6:110" ht="12.95" customHeight="1">
      <c r="F943" s="1352" t="s">
        <v>1698</v>
      </c>
      <c r="G943" s="1353"/>
      <c r="H943" s="1353"/>
      <c r="I943" s="1353"/>
      <c r="J943" s="1353"/>
      <c r="K943" s="1353"/>
      <c r="L943" s="1353"/>
      <c r="M943" s="1353"/>
      <c r="N943" s="1353"/>
      <c r="O943" s="1353"/>
      <c r="P943" s="1353"/>
      <c r="Q943" s="1353"/>
      <c r="R943" s="1353"/>
      <c r="S943" s="1353"/>
      <c r="T943" s="1354"/>
      <c r="U943" s="1346" t="s">
        <v>299</v>
      </c>
      <c r="V943" s="1347"/>
      <c r="W943" s="1347"/>
      <c r="X943" s="1347"/>
      <c r="Y943" s="1347"/>
      <c r="Z943" s="1348"/>
      <c r="AA943" s="1349"/>
      <c r="AB943" s="1350"/>
      <c r="AC943" s="1350"/>
      <c r="AD943" s="1350"/>
      <c r="AE943" s="1350"/>
      <c r="AF943" s="1351"/>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6:110" ht="12.95" customHeight="1">
      <c r="F944" s="38" t="s">
        <v>1699</v>
      </c>
      <c r="G944" s="5"/>
      <c r="H944" s="5"/>
      <c r="I944" s="5"/>
      <c r="J944" s="5"/>
      <c r="K944" s="5"/>
      <c r="L944" s="5"/>
      <c r="M944" s="5"/>
      <c r="N944" s="5"/>
      <c r="O944" s="5"/>
      <c r="P944" s="1346" t="s">
        <v>835</v>
      </c>
      <c r="Q944" s="1347"/>
      <c r="R944" s="1347"/>
      <c r="S944" s="1347"/>
      <c r="T944" s="1348"/>
      <c r="U944" s="1346" t="s">
        <v>299</v>
      </c>
      <c r="V944" s="1347"/>
      <c r="W944" s="1347"/>
      <c r="X944" s="1347"/>
      <c r="Y944" s="1347"/>
      <c r="Z944" s="1348"/>
      <c r="AA944" s="1349"/>
      <c r="AB944" s="1350"/>
      <c r="AC944" s="1350"/>
      <c r="AD944" s="1350"/>
      <c r="AE944" s="1350"/>
      <c r="AF944" s="1351"/>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370" t="s">
        <v>1700</v>
      </c>
      <c r="G945" s="1371"/>
      <c r="H945" s="1372"/>
      <c r="I945" s="1373" t="s">
        <v>1408</v>
      </c>
      <c r="J945" s="1374"/>
      <c r="K945" s="1374"/>
      <c r="L945" s="1374"/>
      <c r="M945" s="1374"/>
      <c r="N945" s="1374"/>
      <c r="O945" s="1374"/>
      <c r="P945" s="1374"/>
      <c r="Q945" s="1374"/>
      <c r="R945" s="1374"/>
      <c r="S945" s="1374"/>
      <c r="T945" s="1375"/>
      <c r="U945" s="1346" t="s">
        <v>299</v>
      </c>
      <c r="V945" s="1347"/>
      <c r="W945" s="1347"/>
      <c r="X945" s="1347"/>
      <c r="Y945" s="1347"/>
      <c r="Z945" s="1348"/>
      <c r="AA945" s="1349"/>
      <c r="AB945" s="1350"/>
      <c r="AC945" s="1350"/>
      <c r="AD945" s="1350"/>
      <c r="AE945" s="1350"/>
      <c r="AF945" s="1351"/>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F946" s="38" t="s">
        <v>1106</v>
      </c>
      <c r="G946" s="41"/>
      <c r="H946" s="41"/>
      <c r="I946" s="1373" t="s">
        <v>1408</v>
      </c>
      <c r="J946" s="1374"/>
      <c r="K946" s="1374"/>
      <c r="L946" s="1374"/>
      <c r="M946" s="1374"/>
      <c r="N946" s="1374"/>
      <c r="O946" s="1374"/>
      <c r="P946" s="1374"/>
      <c r="Q946" s="1374"/>
      <c r="R946" s="1374"/>
      <c r="S946" s="1374"/>
      <c r="T946" s="1375"/>
      <c r="U946" s="1346" t="s">
        <v>299</v>
      </c>
      <c r="V946" s="1347"/>
      <c r="W946" s="1347"/>
      <c r="X946" s="1347"/>
      <c r="Y946" s="1347"/>
      <c r="Z946" s="1348"/>
      <c r="AA946" s="1349"/>
      <c r="AB946" s="1350"/>
      <c r="AC946" s="1350"/>
      <c r="AD946" s="1350"/>
      <c r="AE946" s="1350"/>
      <c r="AF946" s="1351"/>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F947" s="38" t="s">
        <v>1701</v>
      </c>
      <c r="G947" s="41"/>
      <c r="H947" s="41"/>
      <c r="I947" s="1373" t="s">
        <v>1408</v>
      </c>
      <c r="J947" s="1374"/>
      <c r="K947" s="1374"/>
      <c r="L947" s="1374"/>
      <c r="M947" s="1374"/>
      <c r="N947" s="1374"/>
      <c r="O947" s="1374"/>
      <c r="P947" s="1374"/>
      <c r="Q947" s="1374"/>
      <c r="R947" s="1374"/>
      <c r="S947" s="1374"/>
      <c r="T947" s="1375"/>
      <c r="U947" s="1346" t="s">
        <v>299</v>
      </c>
      <c r="V947" s="1347"/>
      <c r="W947" s="1347"/>
      <c r="X947" s="1347"/>
      <c r="Y947" s="1347"/>
      <c r="Z947" s="1348"/>
      <c r="AA947" s="1349"/>
      <c r="AB947" s="1350"/>
      <c r="AC947" s="1350"/>
      <c r="AD947" s="1350"/>
      <c r="AE947" s="1350"/>
      <c r="AF947" s="1351"/>
      <c r="AV947" s="2"/>
      <c r="AW947" s="2"/>
      <c r="AX947" s="2"/>
      <c r="AY947" s="2"/>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F948" s="40" t="s">
        <v>232</v>
      </c>
      <c r="G948" s="41"/>
      <c r="H948" s="41"/>
      <c r="I948" s="1373" t="s">
        <v>1408</v>
      </c>
      <c r="J948" s="1374"/>
      <c r="K948" s="1374"/>
      <c r="L948" s="1374"/>
      <c r="M948" s="1374"/>
      <c r="N948" s="1374"/>
      <c r="O948" s="1374"/>
      <c r="P948" s="1374"/>
      <c r="Q948" s="1374"/>
      <c r="R948" s="1374"/>
      <c r="S948" s="1374"/>
      <c r="T948" s="1375"/>
      <c r="U948" s="1346" t="s">
        <v>299</v>
      </c>
      <c r="V948" s="1347"/>
      <c r="W948" s="1347"/>
      <c r="X948" s="1347"/>
      <c r="Y948" s="1347"/>
      <c r="Z948" s="1348"/>
      <c r="AA948" s="1349"/>
      <c r="AB948" s="1350"/>
      <c r="AC948" s="1350"/>
      <c r="AD948" s="1350"/>
      <c r="AE948" s="1350"/>
      <c r="AF948" s="1351"/>
      <c r="AU948" s="2"/>
      <c r="AZ948" s="3"/>
      <c r="BA948" s="3"/>
      <c r="BB948" s="3"/>
      <c r="BC948" s="3"/>
      <c r="BD948" s="3"/>
      <c r="BE948" s="3"/>
      <c r="BF948" s="3"/>
      <c r="BG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F949" s="40" t="s">
        <v>232</v>
      </c>
      <c r="G949" s="41"/>
      <c r="H949" s="41"/>
      <c r="I949" s="1373" t="s">
        <v>1408</v>
      </c>
      <c r="J949" s="1374"/>
      <c r="K949" s="1374"/>
      <c r="L949" s="1374"/>
      <c r="M949" s="1374"/>
      <c r="N949" s="1374"/>
      <c r="O949" s="1374"/>
      <c r="P949" s="1374"/>
      <c r="Q949" s="1374"/>
      <c r="R949" s="1374"/>
      <c r="S949" s="1374"/>
      <c r="T949" s="1375"/>
      <c r="U949" s="1346" t="s">
        <v>299</v>
      </c>
      <c r="V949" s="1347"/>
      <c r="W949" s="1347"/>
      <c r="X949" s="1347"/>
      <c r="Y949" s="1347"/>
      <c r="Z949" s="1348"/>
      <c r="AA949" s="1349"/>
      <c r="AB949" s="1350"/>
      <c r="AC949" s="1350"/>
      <c r="AD949" s="1350"/>
      <c r="AE949" s="1350"/>
      <c r="AF949" s="1351"/>
      <c r="AU949" s="2"/>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ht="12.95" customHeight="1">
      <c r="AU950" s="2"/>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row>
    <row r="951" spans="1:110" ht="12.95" customHeight="1">
      <c r="A951" s="2" t="s">
        <v>956</v>
      </c>
      <c r="C951" s="2" t="s">
        <v>246</v>
      </c>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row>
    <row r="952" spans="1:110" ht="12.95" customHeight="1">
      <c r="B952" s="2"/>
      <c r="C952" s="20" t="s">
        <v>1702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row>
    <row r="953" spans="1:110" ht="12.95" customHeight="1">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row>
    <row r="954" spans="1:110" ht="12.95" customHeight="1">
      <c r="C954" s="88" t="s">
        <v>1703</v>
      </c>
      <c r="D954" s="5"/>
      <c r="E954" s="5"/>
      <c r="F954" s="5"/>
      <c r="G954" s="5"/>
      <c r="H954" s="5"/>
      <c r="I954" s="5"/>
      <c r="J954" s="5"/>
      <c r="K954" s="5"/>
      <c r="L954" s="39"/>
      <c r="M954" s="1669">
        <v>45716</v>
      </c>
      <c r="N954" s="1432"/>
      <c r="O954" s="1432"/>
      <c r="P954" s="1432"/>
      <c r="Q954" s="1432"/>
      <c r="R954" s="1432"/>
      <c r="S954" s="1567"/>
      <c r="U954" s="88" t="s">
        <v>1703</v>
      </c>
      <c r="V954" s="5"/>
      <c r="W954" s="5"/>
      <c r="X954" s="5"/>
      <c r="Y954" s="5"/>
      <c r="Z954" s="5"/>
      <c r="AA954" s="5"/>
      <c r="AB954" s="5"/>
      <c r="AC954" s="5"/>
      <c r="AD954" s="39"/>
      <c r="AE954" s="1669"/>
      <c r="AF954" s="1432"/>
      <c r="AG954" s="1432"/>
      <c r="AH954" s="1432"/>
      <c r="AI954" s="1432"/>
      <c r="AJ954" s="1432"/>
      <c r="AK954" s="1567"/>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row>
    <row r="955" spans="1:110" ht="12.95" customHeight="1">
      <c r="C955" s="88" t="s">
        <v>1704</v>
      </c>
      <c r="D955" s="5"/>
      <c r="E955" s="5"/>
      <c r="F955" s="5"/>
      <c r="G955" s="5"/>
      <c r="H955" s="5"/>
      <c r="I955" s="5"/>
      <c r="J955" s="5"/>
      <c r="K955" s="5"/>
      <c r="L955" s="39"/>
      <c r="M955" s="1367" t="s">
        <v>1705</v>
      </c>
      <c r="N955" s="1368"/>
      <c r="O955" s="1368"/>
      <c r="P955" s="1368"/>
      <c r="Q955" s="1368"/>
      <c r="R955" s="1368"/>
      <c r="S955" s="1369"/>
      <c r="U955" s="88" t="s">
        <v>1704</v>
      </c>
      <c r="V955" s="5"/>
      <c r="W955" s="5"/>
      <c r="X955" s="5"/>
      <c r="Y955" s="5"/>
      <c r="Z955" s="5"/>
      <c r="AA955" s="5"/>
      <c r="AB955" s="5"/>
      <c r="AC955" s="5"/>
      <c r="AD955" s="39"/>
      <c r="AE955" s="1367"/>
      <c r="AF955" s="1368"/>
      <c r="AG955" s="1368"/>
      <c r="AH955" s="1368"/>
      <c r="AI955" s="1368"/>
      <c r="AJ955" s="1368"/>
      <c r="AK955" s="1369"/>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row>
    <row r="956" spans="1:110" ht="12.95" customHeight="1">
      <c r="C956" s="88" t="s">
        <v>1706</v>
      </c>
      <c r="D956" s="5"/>
      <c r="E956" s="5"/>
      <c r="J956" s="1364" t="s">
        <v>1707</v>
      </c>
      <c r="K956" s="1365"/>
      <c r="L956" s="1365"/>
      <c r="M956" s="1365"/>
      <c r="N956" s="1365"/>
      <c r="O956" s="1365"/>
      <c r="P956" s="1365"/>
      <c r="Q956" s="1365"/>
      <c r="R956" s="1365"/>
      <c r="S956" s="1366"/>
      <c r="U956" s="88" t="s">
        <v>1706</v>
      </c>
      <c r="V956" s="5"/>
      <c r="W956" s="5"/>
      <c r="AB956" s="1364" t="s">
        <v>294</v>
      </c>
      <c r="AC956" s="1365"/>
      <c r="AD956" s="1365"/>
      <c r="AE956" s="1365"/>
      <c r="AF956" s="1365"/>
      <c r="AG956" s="1365"/>
      <c r="AH956" s="1365"/>
      <c r="AI956" s="1365"/>
      <c r="AJ956" s="1365"/>
      <c r="AK956" s="1366"/>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row>
    <row r="957" spans="1:110" ht="12.95" customHeight="1">
      <c r="C957" s="88" t="s">
        <v>1708</v>
      </c>
      <c r="D957" s="5"/>
      <c r="E957" s="5"/>
      <c r="F957" s="5"/>
      <c r="G957" s="5"/>
      <c r="H957" s="5"/>
      <c r="I957" s="5"/>
      <c r="J957" s="5"/>
      <c r="K957" s="5"/>
      <c r="L957" s="39"/>
      <c r="M957" s="1690">
        <v>0.5</v>
      </c>
      <c r="N957" s="1652"/>
      <c r="O957" s="1652"/>
      <c r="P957" s="1652"/>
      <c r="Q957" s="1652"/>
      <c r="R957" s="1652"/>
      <c r="S957" s="1653"/>
      <c r="U957" s="88" t="s">
        <v>1708</v>
      </c>
      <c r="V957" s="5"/>
      <c r="W957" s="5"/>
      <c r="X957" s="5"/>
      <c r="Y957" s="5"/>
      <c r="Z957" s="5"/>
      <c r="AA957" s="5"/>
      <c r="AB957" s="5"/>
      <c r="AC957" s="5"/>
      <c r="AD957" s="39"/>
      <c r="AE957" s="1651"/>
      <c r="AF957" s="1652"/>
      <c r="AG957" s="1652"/>
      <c r="AH957" s="1652"/>
      <c r="AI957" s="1652"/>
      <c r="AJ957" s="1652"/>
      <c r="AK957" s="165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row>
    <row r="958" spans="1:110" ht="12.95" customHeight="1">
      <c r="C958" s="88" t="s">
        <v>1709</v>
      </c>
      <c r="D958" s="5"/>
      <c r="E958" s="5"/>
      <c r="F958" s="5"/>
      <c r="G958" s="5"/>
      <c r="H958" s="5"/>
      <c r="I958" s="5"/>
      <c r="J958" s="5"/>
      <c r="K958" s="5"/>
      <c r="L958" s="39"/>
      <c r="M958" s="1593">
        <f>Z806</f>
        <v>170</v>
      </c>
      <c r="N958" s="1590"/>
      <c r="O958" s="1590"/>
      <c r="P958" s="1590"/>
      <c r="Q958" s="1590"/>
      <c r="R958" s="1590"/>
      <c r="S958" s="1591"/>
      <c r="U958" s="88" t="s">
        <v>1709</v>
      </c>
      <c r="V958" s="5"/>
      <c r="W958" s="5"/>
      <c r="X958" s="5"/>
      <c r="Y958" s="5"/>
      <c r="Z958" s="5"/>
      <c r="AA958" s="5"/>
      <c r="AB958" s="5"/>
      <c r="AC958" s="5"/>
      <c r="AD958" s="39"/>
      <c r="AE958" s="1593"/>
      <c r="AF958" s="1590"/>
      <c r="AG958" s="1590"/>
      <c r="AH958" s="1590"/>
      <c r="AI958" s="1590"/>
      <c r="AJ958" s="1590"/>
      <c r="AK958" s="1591"/>
      <c r="AV958" s="2"/>
      <c r="AW958" s="2"/>
      <c r="AX958" s="2"/>
      <c r="AY958" s="2"/>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row>
    <row r="959" spans="1:110" ht="12.95" customHeight="1">
      <c r="C959" s="88" t="s">
        <v>1710</v>
      </c>
      <c r="D959" s="5"/>
      <c r="E959" s="5"/>
      <c r="F959" s="5"/>
      <c r="G959" s="5"/>
      <c r="H959" s="5"/>
      <c r="I959" s="5"/>
      <c r="J959" s="5"/>
      <c r="K959" s="5"/>
      <c r="L959" s="39"/>
      <c r="M959" s="1349">
        <f>Z809</f>
        <v>3506443.1999999997</v>
      </c>
      <c r="N959" s="1350"/>
      <c r="O959" s="1350"/>
      <c r="P959" s="1350"/>
      <c r="Q959" s="1350"/>
      <c r="R959" s="1350"/>
      <c r="S959" s="1351"/>
      <c r="U959" s="88" t="s">
        <v>1710</v>
      </c>
      <c r="V959" s="5"/>
      <c r="W959" s="5"/>
      <c r="X959" s="5"/>
      <c r="Y959" s="5"/>
      <c r="Z959" s="5"/>
      <c r="AA959" s="5"/>
      <c r="AB959" s="5"/>
      <c r="AC959" s="5"/>
      <c r="AD959" s="39"/>
      <c r="AE959" s="1349"/>
      <c r="AF959" s="1350"/>
      <c r="AG959" s="1350"/>
      <c r="AH959" s="1350"/>
      <c r="AI959" s="1350"/>
      <c r="AJ959" s="1350"/>
      <c r="AK959" s="1351"/>
      <c r="AV959" s="2"/>
      <c r="AW959" s="2"/>
      <c r="AX959" s="2"/>
      <c r="AY959" s="2"/>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C960" s="88" t="s">
        <v>1711</v>
      </c>
      <c r="D960" s="5"/>
      <c r="E960" s="5"/>
      <c r="F960" s="5"/>
      <c r="G960" s="5"/>
      <c r="H960" s="5"/>
      <c r="I960" s="5"/>
      <c r="J960" s="5"/>
      <c r="K960" s="5"/>
      <c r="L960" s="39"/>
      <c r="M960" s="1349">
        <f>M959*M961</f>
        <v>70128864</v>
      </c>
      <c r="N960" s="1350"/>
      <c r="O960" s="1350"/>
      <c r="P960" s="1350"/>
      <c r="Q960" s="1350"/>
      <c r="R960" s="1350"/>
      <c r="S960" s="1351"/>
      <c r="U960" s="88" t="s">
        <v>1711</v>
      </c>
      <c r="V960" s="5"/>
      <c r="W960" s="5"/>
      <c r="X960" s="5"/>
      <c r="Y960" s="5"/>
      <c r="Z960" s="5"/>
      <c r="AA960" s="5"/>
      <c r="AB960" s="5"/>
      <c r="AC960" s="5"/>
      <c r="AD960" s="39"/>
      <c r="AE960" s="1349"/>
      <c r="AF960" s="1350"/>
      <c r="AG960" s="1350"/>
      <c r="AH960" s="1350"/>
      <c r="AI960" s="1350"/>
      <c r="AJ960" s="1350"/>
      <c r="AK960" s="1351"/>
      <c r="AV960" s="2"/>
      <c r="AW960" s="2"/>
      <c r="AX960" s="2"/>
      <c r="AY960" s="2"/>
      <c r="AZ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59" ht="12.95" customHeight="1">
      <c r="C961" s="88" t="s">
        <v>1302</v>
      </c>
      <c r="D961" s="5"/>
      <c r="E961" s="5"/>
      <c r="F961" s="5"/>
      <c r="G961" s="5"/>
      <c r="H961" s="5"/>
      <c r="I961" s="5"/>
      <c r="J961" s="5"/>
      <c r="K961" s="5"/>
      <c r="L961" s="39"/>
      <c r="M961" s="1386">
        <f>Z807</f>
        <v>20</v>
      </c>
      <c r="N961" s="1387"/>
      <c r="O961" s="1387"/>
      <c r="P961" s="1387"/>
      <c r="Q961" s="1387"/>
      <c r="R961" s="1387"/>
      <c r="S961" s="1388"/>
      <c r="U961" s="88" t="s">
        <v>1302</v>
      </c>
      <c r="V961" s="5"/>
      <c r="W961" s="5"/>
      <c r="X961" s="5"/>
      <c r="Y961" s="5"/>
      <c r="Z961" s="5"/>
      <c r="AA961" s="5"/>
      <c r="AB961" s="5"/>
      <c r="AC961" s="5"/>
      <c r="AD961" s="39"/>
      <c r="AE961" s="1386"/>
      <c r="AF961" s="1387"/>
      <c r="AG961" s="1387"/>
      <c r="AH961" s="1387"/>
      <c r="AI961" s="1387"/>
      <c r="AJ961" s="1387"/>
      <c r="AK961" s="1388"/>
      <c r="AZ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59" ht="12.95" customHeight="1">
      <c r="AZ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59" ht="12.95" customHeight="1">
      <c r="A963" s="2" t="s">
        <v>1033</v>
      </c>
      <c r="C963" s="2" t="s">
        <v>1712</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71"/>
      <c r="AZ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59" s="14" customFormat="1" ht="12.95" customHeight="1">
      <c r="A964"/>
      <c r="B964" s="2"/>
      <c r="C964" s="20" t="s">
        <v>1713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1"/>
      <c r="AV964"/>
      <c r="AW964"/>
      <c r="AX964"/>
      <c r="AY964"/>
      <c r="AZ964" s="3"/>
      <c r="BA964"/>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0"/>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1183"/>
      <c r="AV965"/>
      <c r="AW965"/>
      <c r="AX965"/>
      <c r="AY965"/>
      <c r="AZ965" s="3"/>
      <c r="BA965"/>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38" t="s">
        <v>1714</v>
      </c>
      <c r="G966" s="5"/>
      <c r="H966" s="5"/>
      <c r="I966" s="5"/>
      <c r="J966" s="5"/>
      <c r="K966" s="5"/>
      <c r="L966" s="39"/>
      <c r="M966" s="1361"/>
      <c r="N966" s="1362"/>
      <c r="O966" s="1362"/>
      <c r="P966" s="1362"/>
      <c r="Q966" s="1362"/>
      <c r="R966" s="1362"/>
      <c r="S966" s="1363"/>
      <c r="T966" s="88" t="s">
        <v>1715</v>
      </c>
      <c r="U966" s="5"/>
      <c r="V966" s="5"/>
      <c r="W966" s="5"/>
      <c r="X966" s="5"/>
      <c r="Y966" s="5"/>
      <c r="Z966" s="39"/>
      <c r="AA966" s="1361"/>
      <c r="AB966" s="1362"/>
      <c r="AC966" s="1362"/>
      <c r="AD966" s="1362"/>
      <c r="AE966" s="1362"/>
      <c r="AF966" s="1362"/>
      <c r="AG966" s="1363"/>
      <c r="AH966"/>
      <c r="AI966"/>
      <c r="AJ966"/>
      <c r="AK966"/>
      <c r="AL966"/>
      <c r="AM966"/>
      <c r="AN966"/>
      <c r="AO966"/>
      <c r="AP966"/>
      <c r="AQ966"/>
      <c r="AR966"/>
      <c r="AS966"/>
      <c r="AT966"/>
      <c r="AU966" s="1183"/>
      <c r="AV966"/>
      <c r="AW966"/>
      <c r="AX966"/>
      <c r="AY966"/>
      <c r="AZ966" s="3"/>
      <c r="BA966"/>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38" t="s">
        <v>1716</v>
      </c>
      <c r="G967" s="5"/>
      <c r="H967" s="5"/>
      <c r="I967" s="5"/>
      <c r="J967" s="5"/>
      <c r="K967" s="5"/>
      <c r="L967" s="39"/>
      <c r="M967" s="1361"/>
      <c r="N967" s="1362"/>
      <c r="O967" s="1362"/>
      <c r="P967" s="1362"/>
      <c r="Q967" s="1362"/>
      <c r="R967" s="1362"/>
      <c r="S967" s="1363"/>
      <c r="T967" s="88" t="s">
        <v>1717</v>
      </c>
      <c r="U967" s="5"/>
      <c r="V967" s="5"/>
      <c r="W967" s="5"/>
      <c r="X967" s="5"/>
      <c r="Y967" s="5"/>
      <c r="Z967" s="39"/>
      <c r="AA967" s="1361"/>
      <c r="AB967" s="1362"/>
      <c r="AC967" s="1362"/>
      <c r="AD967" s="1362"/>
      <c r="AE967" s="1362"/>
      <c r="AF967" s="1362"/>
      <c r="AG967" s="1363"/>
      <c r="AH967"/>
      <c r="AI967"/>
      <c r="AJ967"/>
      <c r="AK967"/>
      <c r="AL967"/>
      <c r="AM967"/>
      <c r="AN967"/>
      <c r="AO967"/>
      <c r="AP967"/>
      <c r="AQ967"/>
      <c r="AR967"/>
      <c r="AS967"/>
      <c r="AT967"/>
      <c r="AU967" s="1183"/>
      <c r="AV967"/>
      <c r="AW967"/>
      <c r="AX967"/>
      <c r="AY967"/>
      <c r="AZ967" s="3"/>
      <c r="BA967"/>
      <c r="BB967" s="3"/>
      <c r="BC967" s="3"/>
      <c r="BD967" s="3"/>
      <c r="BE967" s="3"/>
      <c r="BF967"/>
      <c r="BG967"/>
      <c r="BH967"/>
      <c r="BI967"/>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38" t="s">
        <v>1718</v>
      </c>
      <c r="G968" s="5"/>
      <c r="H968" s="5"/>
      <c r="I968" s="5"/>
      <c r="J968" s="5"/>
      <c r="K968" s="5"/>
      <c r="L968" s="39"/>
      <c r="M968" s="1316" t="s">
        <v>299</v>
      </c>
      <c r="N968" s="1317"/>
      <c r="O968" s="1317"/>
      <c r="P968" s="1317"/>
      <c r="Q968" s="1317"/>
      <c r="R968" s="1317"/>
      <c r="S968" s="1318"/>
      <c r="T968" s="38" t="s">
        <v>1719</v>
      </c>
      <c r="U968" s="5"/>
      <c r="V968" s="5"/>
      <c r="W968" s="5"/>
      <c r="X968" s="5"/>
      <c r="Y968" s="5"/>
      <c r="Z968" s="39"/>
      <c r="AA968" s="1361"/>
      <c r="AB968" s="1362"/>
      <c r="AC968" s="1362"/>
      <c r="AD968" s="1362"/>
      <c r="AE968" s="1362"/>
      <c r="AF968" s="1362"/>
      <c r="AG968" s="1363"/>
      <c r="AH968"/>
      <c r="AI968"/>
      <c r="AJ968"/>
      <c r="AK968"/>
      <c r="AL968"/>
      <c r="AM968"/>
      <c r="AN968"/>
      <c r="AO968"/>
      <c r="AP968"/>
      <c r="AQ968"/>
      <c r="AR968"/>
      <c r="AS968"/>
      <c r="AT968"/>
      <c r="AU968" s="1183"/>
      <c r="AV968"/>
      <c r="AW968"/>
      <c r="AX968"/>
      <c r="AY968"/>
      <c r="AZ968" s="3"/>
      <c r="BA968"/>
      <c r="BB968" s="3"/>
      <c r="BC968" s="3"/>
      <c r="BD968" s="3"/>
      <c r="BE968" s="3"/>
      <c r="BF968"/>
      <c r="BG968"/>
      <c r="BH968"/>
      <c r="BI968"/>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38" t="s">
        <v>1720</v>
      </c>
      <c r="G969" s="5"/>
      <c r="H969" s="5"/>
      <c r="I969" s="5"/>
      <c r="J969" s="5"/>
      <c r="K969" s="5"/>
      <c r="L969" s="39"/>
      <c r="M969" s="1361"/>
      <c r="N969" s="1362"/>
      <c r="O969" s="1362"/>
      <c r="P969" s="1362"/>
      <c r="Q969" s="1362"/>
      <c r="R969" s="1362"/>
      <c r="S969" s="1363"/>
      <c r="T969" s="38" t="s">
        <v>1721</v>
      </c>
      <c r="U969" s="5"/>
      <c r="V969" s="5"/>
      <c r="W969" s="5"/>
      <c r="X969" s="5"/>
      <c r="Y969" s="5"/>
      <c r="Z969" s="39"/>
      <c r="AA969" s="1361"/>
      <c r="AB969" s="1362"/>
      <c r="AC969" s="1362"/>
      <c r="AD969" s="1362"/>
      <c r="AE969" s="1362"/>
      <c r="AF969" s="1362"/>
      <c r="AG969" s="1363"/>
      <c r="AH969"/>
      <c r="AI969"/>
      <c r="AJ969"/>
      <c r="AK969"/>
      <c r="AL969"/>
      <c r="AM969"/>
      <c r="AN969"/>
      <c r="AO969"/>
      <c r="AP969"/>
      <c r="AQ969"/>
      <c r="AR969"/>
      <c r="AS969"/>
      <c r="AT969"/>
      <c r="AU969" s="1183"/>
      <c r="AV969"/>
      <c r="AW969"/>
      <c r="AX969"/>
      <c r="AY969"/>
      <c r="AZ969" s="3"/>
      <c r="BA969"/>
      <c r="BB969" s="3"/>
      <c r="BC969" s="3"/>
      <c r="BD969" s="3"/>
      <c r="BE969" s="3"/>
      <c r="BF969"/>
      <c r="BG969"/>
      <c r="BH969"/>
      <c r="BI969"/>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38" t="s">
        <v>1722</v>
      </c>
      <c r="G970" s="5"/>
      <c r="H970" s="5"/>
      <c r="I970" s="5"/>
      <c r="J970" s="5"/>
      <c r="K970" s="5"/>
      <c r="L970" s="39"/>
      <c r="M970" s="1361"/>
      <c r="N970" s="1362"/>
      <c r="O970" s="1362"/>
      <c r="P970" s="1362"/>
      <c r="Q970" s="1362"/>
      <c r="R970" s="1362"/>
      <c r="S970" s="1363"/>
      <c r="T970" s="38" t="s">
        <v>1723</v>
      </c>
      <c r="U970" s="5"/>
      <c r="V970" s="5"/>
      <c r="W970" s="5"/>
      <c r="X970" s="5"/>
      <c r="Y970" s="5"/>
      <c r="Z970" s="39"/>
      <c r="AA970" s="1361"/>
      <c r="AB970" s="1362"/>
      <c r="AC970" s="1362"/>
      <c r="AD970" s="1362"/>
      <c r="AE970" s="1362"/>
      <c r="AF970" s="1362"/>
      <c r="AG970" s="1363"/>
      <c r="AH970"/>
      <c r="AI970"/>
      <c r="AJ970"/>
      <c r="AK970"/>
      <c r="AL970"/>
      <c r="AM970"/>
      <c r="AN970"/>
      <c r="AO970"/>
      <c r="AP970"/>
      <c r="AQ970"/>
      <c r="AR970"/>
      <c r="AS970"/>
      <c r="AT970"/>
      <c r="AU970" s="1183"/>
      <c r="AV970"/>
      <c r="AW970"/>
      <c r="AX970"/>
      <c r="AY970"/>
      <c r="AZ970" s="3"/>
      <c r="BA970"/>
      <c r="BB970" s="3"/>
      <c r="BC970" s="3"/>
      <c r="BD970" s="3"/>
      <c r="BE970" s="3"/>
      <c r="BF970"/>
      <c r="BG970"/>
      <c r="BH970"/>
      <c r="BI970"/>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1184" t="s">
        <v>1706</v>
      </c>
      <c r="G971" s="35"/>
      <c r="H971" s="35"/>
      <c r="I971" s="35"/>
      <c r="J971" s="35"/>
      <c r="K971" s="35"/>
      <c r="L971" s="51"/>
      <c r="M971" s="1654" t="s">
        <v>294</v>
      </c>
      <c r="N971" s="1655"/>
      <c r="O971" s="1655"/>
      <c r="P971" s="1655"/>
      <c r="Q971" s="1655"/>
      <c r="R971" s="1655"/>
      <c r="S971" s="1656"/>
      <c r="T971" s="1393"/>
      <c r="U971" s="1394"/>
      <c r="V971" s="1394"/>
      <c r="W971" s="1394"/>
      <c r="X971" s="1394"/>
      <c r="Y971" s="1394"/>
      <c r="Z971" s="1395"/>
      <c r="AA971" s="1361"/>
      <c r="AB971" s="1362"/>
      <c r="AC971" s="1362"/>
      <c r="AD971" s="1362"/>
      <c r="AE971" s="1362"/>
      <c r="AF971" s="1362"/>
      <c r="AG971" s="1363"/>
      <c r="AH971"/>
      <c r="AI971"/>
      <c r="AJ971"/>
      <c r="AK971"/>
      <c r="AL971"/>
      <c r="AM971"/>
      <c r="AN971"/>
      <c r="AO971"/>
      <c r="AP971"/>
      <c r="AQ971"/>
      <c r="AR971"/>
      <c r="AS971"/>
      <c r="AT971"/>
      <c r="AU971" s="1183"/>
      <c r="AV971"/>
      <c r="AW971"/>
      <c r="AX971"/>
      <c r="AY971"/>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34" t="s">
        <v>1724</v>
      </c>
      <c r="G972" s="35"/>
      <c r="H972" s="35"/>
      <c r="I972" s="35"/>
      <c r="J972" s="35"/>
      <c r="K972" s="35"/>
      <c r="L972" s="51"/>
      <c r="M972" s="1361"/>
      <c r="N972" s="1362"/>
      <c r="O972" s="1362"/>
      <c r="P972" s="1362"/>
      <c r="Q972" s="1362"/>
      <c r="R972" s="1362"/>
      <c r="S972" s="1363"/>
      <c r="T972" s="1393"/>
      <c r="U972" s="1394"/>
      <c r="V972" s="1394"/>
      <c r="W972" s="1394"/>
      <c r="X972" s="1394"/>
      <c r="Y972" s="1394"/>
      <c r="Z972" s="1395"/>
      <c r="AA972" s="1361"/>
      <c r="AB972" s="1362"/>
      <c r="AC972" s="1362"/>
      <c r="AD972" s="1362"/>
      <c r="AE972" s="1362"/>
      <c r="AF972" s="1362"/>
      <c r="AG972" s="1363"/>
      <c r="AH972"/>
      <c r="AI972"/>
      <c r="AJ972"/>
      <c r="AK972"/>
      <c r="AL972"/>
      <c r="AM972"/>
      <c r="AN972"/>
      <c r="AO972"/>
      <c r="AP972"/>
      <c r="AQ972"/>
      <c r="AR972"/>
      <c r="AS972"/>
      <c r="AT972"/>
      <c r="AU972" s="1183"/>
      <c r="AV972"/>
      <c r="AW972"/>
      <c r="AX972"/>
      <c r="AY972"/>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34" t="s">
        <v>1725</v>
      </c>
      <c r="G973" s="35"/>
      <c r="H973" s="35"/>
      <c r="I973" s="35"/>
      <c r="J973" s="35"/>
      <c r="K973" s="35"/>
      <c r="L973" s="35"/>
      <c r="M973" s="35"/>
      <c r="N973" s="35"/>
      <c r="O973" s="1449" t="s">
        <v>835</v>
      </c>
      <c r="P973" s="1451"/>
      <c r="Q973" s="68"/>
      <c r="R973" s="68"/>
      <c r="S973" s="69"/>
      <c r="T973" s="34" t="s">
        <v>232</v>
      </c>
      <c r="U973" s="35"/>
      <c r="V973" s="35"/>
      <c r="W973" s="1376" t="s">
        <v>1408</v>
      </c>
      <c r="X973" s="1377"/>
      <c r="Y973" s="1377"/>
      <c r="Z973" s="1377"/>
      <c r="AA973" s="1377"/>
      <c r="AB973" s="1377"/>
      <c r="AC973" s="1377"/>
      <c r="AD973" s="1377"/>
      <c r="AE973" s="1377"/>
      <c r="AF973" s="1377"/>
      <c r="AG973" s="1378"/>
      <c r="AU973" s="1183"/>
      <c r="AV973" s="71"/>
      <c r="AW973" s="71"/>
      <c r="AX973" s="71"/>
      <c r="AY973" s="71"/>
      <c r="AZ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59" ht="12.95" customHeight="1">
      <c r="F974" s="1660" t="s">
        <v>1726</v>
      </c>
      <c r="G974" s="1401"/>
      <c r="H974" s="1401"/>
      <c r="I974" s="1401"/>
      <c r="J974" s="1401"/>
      <c r="K974" s="1401"/>
      <c r="L974" s="1401"/>
      <c r="M974" s="1361"/>
      <c r="N974" s="1362"/>
      <c r="O974" s="1362"/>
      <c r="P974" s="1362"/>
      <c r="Q974" s="1362"/>
      <c r="R974" s="1362"/>
      <c r="S974" s="1363"/>
      <c r="T974" s="40"/>
      <c r="U974" s="41"/>
      <c r="V974" s="41"/>
      <c r="W974" s="41"/>
      <c r="X974" s="41"/>
      <c r="Y974" s="41"/>
      <c r="Z974" s="91" t="s">
        <v>1727</v>
      </c>
      <c r="AA974" s="1676"/>
      <c r="AB974" s="1677"/>
      <c r="AC974" s="1677"/>
      <c r="AD974" s="1677"/>
      <c r="AE974" s="1677"/>
      <c r="AF974" s="1677"/>
      <c r="AG974" s="1678"/>
      <c r="AU974" s="1183"/>
      <c r="AV974" s="71"/>
      <c r="AW974" s="71"/>
      <c r="AX974" s="71"/>
      <c r="AY974" s="71"/>
      <c r="AZ974" s="14"/>
      <c r="BA974" s="14"/>
      <c r="BB974" s="3"/>
      <c r="BC974" s="3"/>
      <c r="BD974" s="3"/>
      <c r="BE974" s="3"/>
      <c r="BF974" s="3"/>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c r="CI974" s="14"/>
      <c r="CJ974" s="14"/>
      <c r="CK974" s="14"/>
      <c r="CL974" s="14"/>
      <c r="CM974" s="14"/>
      <c r="CN974" s="14"/>
      <c r="CO974" s="14"/>
      <c r="CP974" s="14"/>
      <c r="CQ974" s="14"/>
      <c r="CR974" s="14"/>
      <c r="CS974" s="14"/>
      <c r="CT974" s="14"/>
      <c r="CU974" s="14"/>
      <c r="CV974" s="14"/>
      <c r="CW974" s="14"/>
      <c r="CX974" s="14"/>
      <c r="CY974" s="14"/>
      <c r="CZ974" s="14"/>
      <c r="DA974" s="14"/>
      <c r="DB974" s="14"/>
      <c r="DC974" s="14"/>
      <c r="DD974" s="14"/>
      <c r="DE974" s="14"/>
      <c r="DF974" s="14"/>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1183"/>
      <c r="AV975" s="1183"/>
      <c r="AW975" s="1183"/>
      <c r="AX975" s="1183"/>
      <c r="AY975" s="1183"/>
      <c r="AZ975" s="14"/>
      <c r="BA975" s="14"/>
      <c r="BB975" s="14"/>
      <c r="BC975" s="14"/>
      <c r="BD975" s="14"/>
      <c r="BE975" s="14"/>
      <c r="BF975" s="14"/>
      <c r="BG975" s="1594"/>
      <c r="BH975" s="1594"/>
      <c r="BI975" s="1594"/>
      <c r="BJ975" s="1594"/>
      <c r="BK975" s="1594"/>
      <c r="BL975" s="159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c r="CI975" s="14"/>
      <c r="CJ975" s="14"/>
      <c r="CK975" s="14"/>
      <c r="CL975" s="14"/>
      <c r="CM975" s="14"/>
      <c r="CN975" s="14"/>
      <c r="CO975" s="14"/>
      <c r="CP975" s="14"/>
      <c r="CQ975" s="14"/>
      <c r="CR975" s="14"/>
      <c r="CS975" s="14"/>
      <c r="CT975" s="14"/>
      <c r="CU975" s="14"/>
      <c r="CV975" s="14"/>
      <c r="CW975" s="14"/>
      <c r="CX975" s="14"/>
      <c r="CY975" s="14"/>
      <c r="CZ975" s="14"/>
      <c r="DA975" s="14"/>
      <c r="DB975" s="14"/>
      <c r="DC975" s="14"/>
      <c r="DD975" s="14"/>
      <c r="DE975" s="14"/>
      <c r="DF975" s="14"/>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1183"/>
      <c r="AV976" s="1183"/>
      <c r="AW976" s="1183"/>
      <c r="AX976" s="1183"/>
      <c r="AY976" s="1183"/>
      <c r="AZ976" s="14"/>
      <c r="BA976" s="14"/>
      <c r="BB976" s="834"/>
      <c r="BC976" s="83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c r="CI976" s="14"/>
      <c r="CJ976" s="14"/>
      <c r="CK976" s="14"/>
      <c r="CL976" s="14"/>
      <c r="CM976" s="14"/>
      <c r="CN976" s="14"/>
      <c r="CO976" s="14"/>
      <c r="CP976" s="14"/>
      <c r="CQ976" s="14"/>
      <c r="CR976" s="14"/>
      <c r="CS976" s="14"/>
      <c r="CT976" s="14"/>
      <c r="CU976" s="14"/>
      <c r="CV976" s="14"/>
      <c r="CW976" s="14"/>
      <c r="CX976" s="14"/>
      <c r="CY976" s="14"/>
      <c r="CZ976" s="14"/>
      <c r="DA976" s="14"/>
      <c r="DB976" s="14"/>
      <c r="DC976" s="14"/>
      <c r="DD976" s="14"/>
      <c r="DE976" s="14"/>
      <c r="DF976" s="14"/>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1183"/>
      <c r="AV977" s="1183"/>
      <c r="AW977" s="1183"/>
      <c r="AX977" s="1183"/>
      <c r="AY977" s="1183"/>
      <c r="AZ977" s="14"/>
      <c r="BA977" s="14"/>
      <c r="BB977" s="834"/>
      <c r="BC977" s="83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c r="CI977" s="14"/>
      <c r="CJ977" s="14"/>
      <c r="CK977" s="14"/>
      <c r="CL977" s="14"/>
      <c r="CM977" s="14"/>
      <c r="CN977" s="14"/>
      <c r="CO977" s="14"/>
      <c r="CP977" s="14"/>
      <c r="CQ977" s="14"/>
      <c r="CR977" s="14"/>
      <c r="CS977" s="14"/>
      <c r="CT977" s="14"/>
      <c r="CU977" s="14"/>
      <c r="CV977" s="14"/>
      <c r="CW977" s="14"/>
      <c r="CX977" s="14"/>
      <c r="CY977" s="14"/>
      <c r="CZ977" s="14"/>
      <c r="DA977" s="14"/>
      <c r="DB977" s="14"/>
      <c r="DC977" s="14"/>
      <c r="DD977" s="14"/>
      <c r="DE977" s="14"/>
      <c r="DF977" s="14"/>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345" t="s">
        <v>1728</v>
      </c>
      <c r="B978" s="1345"/>
      <c r="C978" s="1345"/>
      <c r="D978" s="1345"/>
      <c r="E978" s="1345"/>
      <c r="F978" s="1345"/>
      <c r="G978" s="1345"/>
      <c r="H978" s="1345"/>
      <c r="I978" s="1345"/>
      <c r="J978" s="1345"/>
      <c r="K978" s="1345"/>
      <c r="L978" s="1345"/>
      <c r="M978" s="1345"/>
      <c r="N978" s="1345"/>
      <c r="O978" s="1345"/>
      <c r="P978" s="1345"/>
      <c r="Q978" s="1345"/>
      <c r="R978" s="1345"/>
      <c r="S978" s="1345"/>
      <c r="T978" s="1345"/>
      <c r="U978" s="1345"/>
      <c r="V978" s="1345"/>
      <c r="W978" s="1345"/>
      <c r="X978" s="1345"/>
      <c r="Y978" s="1345"/>
      <c r="Z978" s="1345"/>
      <c r="AA978" s="1345"/>
      <c r="AB978" s="1345"/>
      <c r="AC978" s="1345"/>
      <c r="AD978" s="1345"/>
      <c r="AE978" s="1345"/>
      <c r="AF978" s="1345"/>
      <c r="AG978" s="1345"/>
      <c r="AH978" s="1345"/>
      <c r="AI978" s="1345"/>
      <c r="AJ978" s="1345"/>
      <c r="AK978" s="1345"/>
      <c r="AL978" s="1345"/>
      <c r="AM978" s="1345"/>
      <c r="AN978" s="1345"/>
      <c r="AO978" s="1345"/>
      <c r="AP978" s="1345"/>
      <c r="AQ978" s="1345"/>
      <c r="AR978" s="1345"/>
      <c r="AS978" s="1345"/>
      <c r="AT978" s="1345"/>
      <c r="AU978" s="1183"/>
      <c r="AV978" s="1183"/>
      <c r="AW978" s="1183"/>
      <c r="AX978" s="1183"/>
      <c r="AY978" s="1183"/>
      <c r="AZ978" s="14"/>
      <c r="BA978" s="14"/>
      <c r="BB978" s="834"/>
      <c r="BC978" s="83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c r="CI978" s="14"/>
      <c r="CJ978" s="14"/>
      <c r="CK978" s="14"/>
      <c r="CL978" s="14"/>
      <c r="CM978" s="14"/>
      <c r="CN978" s="14"/>
      <c r="CO978" s="14"/>
      <c r="CP978" s="14"/>
      <c r="CQ978" s="14"/>
      <c r="CR978" s="14"/>
      <c r="CS978" s="14"/>
      <c r="CT978" s="14"/>
      <c r="CU978" s="14"/>
      <c r="CV978" s="14"/>
      <c r="CW978" s="14"/>
      <c r="CX978" s="14"/>
      <c r="CY978" s="14"/>
      <c r="CZ978" s="14"/>
      <c r="DA978" s="14"/>
      <c r="DB978" s="14"/>
      <c r="DC978" s="14"/>
      <c r="DD978" s="14"/>
      <c r="DE978" s="14"/>
      <c r="DF978" s="14"/>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345"/>
      <c r="B979" s="1345"/>
      <c r="C979" s="1345"/>
      <c r="D979" s="1345"/>
      <c r="E979" s="1345"/>
      <c r="F979" s="1345"/>
      <c r="G979" s="1345"/>
      <c r="H979" s="1345"/>
      <c r="I979" s="1345"/>
      <c r="J979" s="1345"/>
      <c r="K979" s="1345"/>
      <c r="L979" s="1345"/>
      <c r="M979" s="1345"/>
      <c r="N979" s="1345"/>
      <c r="O979" s="1345"/>
      <c r="P979" s="1345"/>
      <c r="Q979" s="1345"/>
      <c r="R979" s="1345"/>
      <c r="S979" s="1345"/>
      <c r="T979" s="1345"/>
      <c r="U979" s="1345"/>
      <c r="V979" s="1345"/>
      <c r="W979" s="1345"/>
      <c r="X979" s="1345"/>
      <c r="Y979" s="1345"/>
      <c r="Z979" s="1345"/>
      <c r="AA979" s="1345"/>
      <c r="AB979" s="1345"/>
      <c r="AC979" s="1345"/>
      <c r="AD979" s="1345"/>
      <c r="AE979" s="1345"/>
      <c r="AF979" s="1345"/>
      <c r="AG979" s="1345"/>
      <c r="AH979" s="1345"/>
      <c r="AI979" s="1345"/>
      <c r="AJ979" s="1345"/>
      <c r="AK979" s="1345"/>
      <c r="AL979" s="1345"/>
      <c r="AM979" s="1345"/>
      <c r="AN979" s="1345"/>
      <c r="AO979" s="1345"/>
      <c r="AP979" s="1345"/>
      <c r="AQ979" s="1345"/>
      <c r="AR979" s="1345"/>
      <c r="AS979" s="1345"/>
      <c r="AT979" s="1345"/>
      <c r="AU979" s="1183"/>
      <c r="AV979" s="1183"/>
      <c r="AW979" s="1183"/>
      <c r="AX979" s="1183"/>
      <c r="AY979" s="1183"/>
      <c r="AZ979" s="26"/>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c r="CI979" s="14"/>
      <c r="CJ979" s="14"/>
      <c r="CK979" s="14"/>
      <c r="CL979" s="14"/>
      <c r="CM979" s="14"/>
      <c r="CN979" s="14"/>
      <c r="CO979" s="14"/>
      <c r="CP979" s="14"/>
      <c r="CQ979" s="14"/>
      <c r="CR979" s="14"/>
      <c r="CS979" s="14"/>
      <c r="CT979" s="14"/>
      <c r="CU979" s="14"/>
      <c r="CV979" s="14"/>
      <c r="CW979" s="14"/>
      <c r="CX979" s="14"/>
      <c r="CY979" s="14"/>
      <c r="CZ979" s="14"/>
      <c r="DA979" s="14"/>
      <c r="DB979" s="14"/>
      <c r="DC979" s="14"/>
      <c r="DD979" s="14"/>
      <c r="DE979" s="14"/>
      <c r="DF979" s="14"/>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345"/>
      <c r="B980" s="1345"/>
      <c r="C980" s="1345"/>
      <c r="D980" s="1345"/>
      <c r="E980" s="1345"/>
      <c r="F980" s="1345"/>
      <c r="G980" s="1345"/>
      <c r="H980" s="1345"/>
      <c r="I980" s="1345"/>
      <c r="J980" s="1345"/>
      <c r="K980" s="1345"/>
      <c r="L980" s="1345"/>
      <c r="M980" s="1345"/>
      <c r="N980" s="1345"/>
      <c r="O980" s="1345"/>
      <c r="P980" s="1345"/>
      <c r="Q980" s="1345"/>
      <c r="R980" s="1345"/>
      <c r="S980" s="1345"/>
      <c r="T980" s="1345"/>
      <c r="U980" s="1345"/>
      <c r="V980" s="1345"/>
      <c r="W980" s="1345"/>
      <c r="X980" s="1345"/>
      <c r="Y980" s="1345"/>
      <c r="Z980" s="1345"/>
      <c r="AA980" s="1345"/>
      <c r="AB980" s="1345"/>
      <c r="AC980" s="1345"/>
      <c r="AD980" s="1345"/>
      <c r="AE980" s="1345"/>
      <c r="AF980" s="1345"/>
      <c r="AG980" s="1345"/>
      <c r="AH980" s="1345"/>
      <c r="AI980" s="1345"/>
      <c r="AJ980" s="1345"/>
      <c r="AK980" s="1345"/>
      <c r="AL980" s="1345"/>
      <c r="AM980" s="1345"/>
      <c r="AN980" s="1345"/>
      <c r="AO980" s="1345"/>
      <c r="AP980" s="1345"/>
      <c r="AQ980" s="1345"/>
      <c r="AR980" s="1345"/>
      <c r="AS980" s="1345"/>
      <c r="AT980" s="1345"/>
      <c r="AU980" s="1183"/>
      <c r="AV980" s="1183"/>
      <c r="AW980" s="1183"/>
      <c r="AX980" s="1183"/>
      <c r="AY980" s="1183"/>
      <c r="AZ980" s="26"/>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c r="CI980" s="14"/>
      <c r="CJ980" s="14"/>
      <c r="CK980" s="14"/>
      <c r="CL980" s="14"/>
      <c r="CM980" s="14"/>
      <c r="CN980" s="14"/>
      <c r="CO980" s="14"/>
      <c r="CP980" s="14"/>
      <c r="CQ980" s="14"/>
      <c r="CR980" s="14"/>
      <c r="CS980" s="14"/>
      <c r="CT980" s="14"/>
      <c r="CU980" s="14"/>
      <c r="CV980" s="14"/>
      <c r="CW980" s="14"/>
      <c r="CX980" s="14"/>
      <c r="CY980" s="14"/>
      <c r="CZ980" s="14"/>
      <c r="DA980" s="14"/>
      <c r="DB980" s="14"/>
      <c r="DC980" s="14"/>
      <c r="DD980" s="14"/>
      <c r="DE980" s="14"/>
      <c r="DF980" s="14"/>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1183"/>
      <c r="AM981" s="1183"/>
      <c r="AN981" s="1183"/>
      <c r="AO981" s="1183"/>
      <c r="AP981" s="1183"/>
      <c r="AQ981" s="1183"/>
      <c r="AR981" s="1183"/>
      <c r="AS981" s="1183"/>
      <c r="AT981" s="1183"/>
      <c r="AU981" s="1183"/>
      <c r="AV981" s="1183"/>
      <c r="AW981" s="1183"/>
      <c r="AX981" s="1183"/>
      <c r="AY981" s="1183"/>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c r="CI981" s="14"/>
      <c r="CJ981" s="14"/>
      <c r="CK981" s="14"/>
      <c r="CL981" s="14"/>
      <c r="CM981" s="14"/>
      <c r="CN981" s="14"/>
      <c r="CO981" s="14"/>
      <c r="CP981" s="14"/>
      <c r="CQ981" s="14"/>
      <c r="CR981" s="14"/>
      <c r="CS981" s="14"/>
      <c r="CT981" s="14"/>
      <c r="CU981" s="14"/>
      <c r="CV981" s="14"/>
      <c r="CW981" s="14"/>
      <c r="CX981" s="14"/>
      <c r="CY981" s="14"/>
      <c r="CZ981" s="14"/>
      <c r="DA981" s="14"/>
      <c r="DB981" s="14"/>
      <c r="DC981" s="14"/>
      <c r="DD981" s="14"/>
      <c r="DE981" s="14"/>
      <c r="DF981" s="14"/>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916</v>
      </c>
      <c r="C982" s="2" t="s">
        <v>252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1183"/>
      <c r="AM982" s="1183"/>
      <c r="AN982" s="1183"/>
      <c r="AO982" s="1183"/>
      <c r="AP982" s="1183"/>
      <c r="AQ982" s="1183"/>
      <c r="AR982" s="1183"/>
      <c r="AS982" s="1183"/>
      <c r="AT982" s="1183"/>
      <c r="AU982" s="1183"/>
      <c r="AV982" s="1183"/>
      <c r="AW982" s="1183"/>
      <c r="AX982" s="1183"/>
      <c r="AY982" s="1183"/>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c r="CI982" s="14"/>
      <c r="CJ982" s="14"/>
      <c r="CK982" s="14"/>
      <c r="CL982" s="14"/>
      <c r="CM982" s="14"/>
      <c r="CN982" s="14"/>
      <c r="CO982" s="14"/>
      <c r="CP982" s="14"/>
      <c r="CQ982" s="14"/>
      <c r="CR982" s="14"/>
      <c r="CS982" s="14"/>
      <c r="CT982" s="14"/>
      <c r="CU982" s="14"/>
      <c r="CV982" s="14"/>
      <c r="CW982" s="14"/>
      <c r="CX982" s="14"/>
      <c r="CY982" s="14"/>
      <c r="CZ982" s="14"/>
      <c r="DA982" s="14"/>
      <c r="DB982" s="14"/>
      <c r="DC982" s="14"/>
      <c r="DD982" s="14"/>
      <c r="DE982" s="14"/>
      <c r="DF982" s="14"/>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1183"/>
      <c r="AM983" s="1183"/>
      <c r="AN983" s="1183"/>
      <c r="AO983" s="1183"/>
      <c r="AP983" s="1183"/>
      <c r="AQ983" s="1183"/>
      <c r="AR983" s="1183"/>
      <c r="AS983" s="1183"/>
      <c r="AT983" s="1183"/>
      <c r="AU983" s="1183"/>
      <c r="AV983" s="1183"/>
      <c r="AW983" s="1183"/>
      <c r="AX983" s="1183"/>
      <c r="AY983" s="1183"/>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c r="CI983" s="14"/>
      <c r="CJ983" s="14"/>
      <c r="CK983" s="14"/>
      <c r="CL983" s="14"/>
      <c r="CM983" s="14"/>
      <c r="CN983" s="14"/>
      <c r="CO983" s="14"/>
      <c r="CP983" s="14"/>
      <c r="CQ983" s="14"/>
      <c r="CR983" s="14"/>
      <c r="CS983" s="14"/>
      <c r="CT983" s="14"/>
      <c r="CU983" s="14"/>
      <c r="CV983" s="14"/>
      <c r="CW983" s="14"/>
      <c r="CX983" s="14"/>
      <c r="CY983" s="14"/>
      <c r="CZ983" s="14"/>
      <c r="DA983" s="14"/>
      <c r="DB983" s="14"/>
      <c r="DC983" s="14"/>
      <c r="DD983" s="14"/>
      <c r="DE983" s="14"/>
      <c r="DF983" s="14"/>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14"/>
      <c r="B984" s="62"/>
      <c r="C984" s="1185"/>
      <c r="D984" s="1335" t="s">
        <v>1729</v>
      </c>
      <c r="E984" s="1336"/>
      <c r="F984" s="1336"/>
      <c r="G984" s="1336"/>
      <c r="H984" s="1336"/>
      <c r="I984" s="1336"/>
      <c r="J984" s="1336"/>
      <c r="K984" s="1336"/>
      <c r="L984" s="1336"/>
      <c r="M984" s="1336"/>
      <c r="N984" s="1336"/>
      <c r="O984" s="1336"/>
      <c r="P984" s="1336"/>
      <c r="Q984" s="1337"/>
      <c r="R984" s="1335" t="s">
        <v>1730</v>
      </c>
      <c r="S984" s="1336"/>
      <c r="T984" s="1336"/>
      <c r="U984" s="1336"/>
      <c r="V984" s="1336"/>
      <c r="W984" s="1336"/>
      <c r="X984" s="1336"/>
      <c r="Y984" s="1336"/>
      <c r="Z984" s="1336"/>
      <c r="AA984" s="1337"/>
      <c r="AB984" s="1335" t="s">
        <v>1731</v>
      </c>
      <c r="AC984" s="1336"/>
      <c r="AD984" s="1336"/>
      <c r="AE984" s="1336"/>
      <c r="AF984" s="1336"/>
      <c r="AG984" s="1336"/>
      <c r="AH984" s="1336"/>
      <c r="AI984" s="1337"/>
      <c r="AJ984" s="1335" t="s">
        <v>1732</v>
      </c>
      <c r="AK984" s="1336"/>
      <c r="AL984" s="1336"/>
      <c r="AM984" s="1336"/>
      <c r="AN984" s="1336"/>
      <c r="AO984" s="1336"/>
      <c r="AP984" s="1336"/>
      <c r="AQ984" s="1337"/>
      <c r="AR984" s="1183"/>
      <c r="AS984" s="1183"/>
      <c r="AT984" s="1183"/>
      <c r="AU984" s="1183"/>
      <c r="AV984" s="1183"/>
      <c r="AW984" s="1183"/>
      <c r="AX984" s="1183"/>
      <c r="AY984" s="1183"/>
      <c r="AZ984" s="26"/>
      <c r="BB984" s="14"/>
      <c r="BC984" s="14"/>
      <c r="BD984" s="14"/>
      <c r="BE984" s="14"/>
      <c r="BF984" s="14"/>
      <c r="BG984" s="14"/>
      <c r="BH984" s="14"/>
      <c r="BI984" s="14"/>
      <c r="BJ984" s="14"/>
      <c r="BK984" s="14"/>
      <c r="BL984" s="14"/>
      <c r="BM984" s="14"/>
      <c r="BN984" s="14"/>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row>
    <row r="985" spans="1:159" ht="12.95" customHeight="1">
      <c r="A985" s="14"/>
      <c r="B985" s="59"/>
      <c r="C985" s="849"/>
      <c r="D985" s="1341" t="s">
        <v>1498</v>
      </c>
      <c r="E985" s="1342"/>
      <c r="F985" s="1342"/>
      <c r="G985" s="1342"/>
      <c r="H985" s="1342"/>
      <c r="I985" s="1342"/>
      <c r="J985" s="1342"/>
      <c r="K985" s="1342"/>
      <c r="L985" s="1342"/>
      <c r="M985" s="1342"/>
      <c r="N985" s="1342"/>
      <c r="O985" s="1342"/>
      <c r="P985" s="1342"/>
      <c r="Q985" s="1343"/>
      <c r="R985" s="1334">
        <f>IF(ISNA(IF($BN$796="4%",(INDEX($BP$806:$BT$863,MATCH($CB$796,$BO$806:$BO$863,0),MATCH(D985,$BP$805:$BT$805,0))),(INDEX($BW$806:$CA$863,MATCH($CB$796,$BV$806:$BV$863,0),MATCH(D985,$BW$805:$CA$805,0))))),0,IF($BN$796="4%",(INDEX($BP$806:$BT$863,MATCH($CB$796,$BO$806:$BO$863,0),MATCH(D985,$BP$805:$BT$805,0))),(INDEX($BW$806:$CA$863,MATCH($CB$796,$BV$806:$BV$863,0),MATCH(D985,$BW$805:$CA$805,0)))))</f>
        <v>437727</v>
      </c>
      <c r="S985" s="1334"/>
      <c r="T985" s="1334"/>
      <c r="U985" s="1334"/>
      <c r="V985" s="1334"/>
      <c r="W985" s="1334"/>
      <c r="X985" s="1334"/>
      <c r="Y985" s="1334"/>
      <c r="Z985" s="1334"/>
      <c r="AA985" s="1334"/>
      <c r="AB985" s="1338">
        <f>BN660</f>
        <v>99</v>
      </c>
      <c r="AC985" s="1339"/>
      <c r="AD985" s="1339"/>
      <c r="AE985" s="1339"/>
      <c r="AF985" s="1339"/>
      <c r="AG985" s="1339"/>
      <c r="AH985" s="1339"/>
      <c r="AI985" s="1340"/>
      <c r="AJ985" s="1328">
        <f>IF(ISERROR((R985*AB985)),0,(R985*AB985))</f>
        <v>43334973</v>
      </c>
      <c r="AK985" s="1329"/>
      <c r="AL985" s="1329"/>
      <c r="AM985" s="1329"/>
      <c r="AN985" s="1329"/>
      <c r="AO985" s="1329"/>
      <c r="AP985" s="1329"/>
      <c r="AQ985" s="1330"/>
      <c r="AR985" s="1183"/>
      <c r="AS985" s="1183"/>
      <c r="AT985" s="1183"/>
      <c r="AU985" s="1183"/>
      <c r="AV985" s="1183"/>
      <c r="AW985" s="1183"/>
      <c r="AX985" s="1183"/>
      <c r="AY985" s="1183"/>
      <c r="AZ985" s="26"/>
      <c r="BB985" s="14"/>
      <c r="BC985" s="14"/>
      <c r="BD985" s="14"/>
      <c r="BE985" s="14"/>
      <c r="BF985" s="14"/>
      <c r="BG985" s="14"/>
      <c r="BH985" s="14"/>
      <c r="BI985" s="14"/>
      <c r="BJ985" s="14"/>
      <c r="BK985" s="14"/>
      <c r="BL985" s="14"/>
      <c r="BM985" s="14"/>
      <c r="BN985" s="14"/>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59"/>
      <c r="C986" s="63"/>
      <c r="D986" s="1341" t="s">
        <v>1384</v>
      </c>
      <c r="E986" s="1342"/>
      <c r="F986" s="1342"/>
      <c r="G986" s="1342"/>
      <c r="H986" s="1342"/>
      <c r="I986" s="1342"/>
      <c r="J986" s="1342"/>
      <c r="K986" s="1342"/>
      <c r="L986" s="1342"/>
      <c r="M986" s="1342"/>
      <c r="N986" s="1342"/>
      <c r="O986" s="1342"/>
      <c r="P986" s="1342"/>
      <c r="Q986" s="1343"/>
      <c r="R986" s="1334">
        <f>IF(ISNA(IF($BN$796="4%",(INDEX($BP$806:$BT$863,MATCH($CB$796,$BO$806:$BO$863,0),MATCH(D986,$BP$805:$BT$805,0))),(INDEX($BW$806:$CA$863,MATCH($CB$796,$BV$806:$BV$863,0),MATCH(D986,$BW$805:$CA$805,0))))),0,IF($BN$796="4%",(INDEX($BP$806:$BT$863,MATCH($CB$796,$BO$806:$BO$863,0),MATCH(D986,$BP$805:$BT$805,0))),(INDEX($BW$806:$CA$863,MATCH($CB$796,$BV$806:$BV$863,0),MATCH(D986,$BW$805:$CA$805,0)))))</f>
        <v>504695</v>
      </c>
      <c r="S986" s="1334"/>
      <c r="T986" s="1334"/>
      <c r="U986" s="1334"/>
      <c r="V986" s="1334"/>
      <c r="W986" s="1334"/>
      <c r="X986" s="1334"/>
      <c r="Y986" s="1334"/>
      <c r="Z986" s="1334"/>
      <c r="AA986" s="1334"/>
      <c r="AB986" s="1338">
        <f>BS660</f>
        <v>138</v>
      </c>
      <c r="AC986" s="1339"/>
      <c r="AD986" s="1339"/>
      <c r="AE986" s="1339"/>
      <c r="AF986" s="1339"/>
      <c r="AG986" s="1339"/>
      <c r="AH986" s="1339"/>
      <c r="AI986" s="1340"/>
      <c r="AJ986" s="1328">
        <f>IF(ISERROR((R986*AB986)),0,(R986*AB986))</f>
        <v>69647910</v>
      </c>
      <c r="AK986" s="1329"/>
      <c r="AL986" s="1329"/>
      <c r="AM986" s="1329"/>
      <c r="AN986" s="1329"/>
      <c r="AO986" s="1329"/>
      <c r="AP986" s="1329"/>
      <c r="AQ986" s="1330"/>
      <c r="AR986" s="1183"/>
      <c r="AS986" s="1183"/>
      <c r="AT986" s="1183"/>
      <c r="AU986" s="1183"/>
      <c r="AV986" s="1183"/>
      <c r="AW986" s="1183"/>
      <c r="AX986" s="1183"/>
      <c r="AY986" s="1183"/>
      <c r="AZ986" s="26"/>
      <c r="BB986" s="14"/>
      <c r="BC986" s="14"/>
      <c r="BD986" s="14"/>
      <c r="BE986" s="14"/>
      <c r="BF986" s="14"/>
      <c r="BG986" s="14"/>
      <c r="BH986" s="14"/>
      <c r="BI986" s="14"/>
      <c r="BJ986" s="14"/>
      <c r="BK986" s="14"/>
      <c r="BL986" s="14"/>
      <c r="BM986" s="14"/>
      <c r="BN986" s="14"/>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59"/>
      <c r="C987" s="63"/>
      <c r="D987" s="1341" t="s">
        <v>1385</v>
      </c>
      <c r="E987" s="1342"/>
      <c r="F987" s="1342"/>
      <c r="G987" s="1342"/>
      <c r="H987" s="1342"/>
      <c r="I987" s="1342"/>
      <c r="J987" s="1342"/>
      <c r="K987" s="1342"/>
      <c r="L987" s="1342"/>
      <c r="M987" s="1342"/>
      <c r="N987" s="1342"/>
      <c r="O987" s="1342"/>
      <c r="P987" s="1342"/>
      <c r="Q987" s="1343"/>
      <c r="R987" s="1334">
        <f>IF(ISNA(IF($BN$796="4%",(INDEX($BP$806:$BT$863,MATCH($CB$796,$BO$806:$BO$863,0),MATCH(D987,$BP$805:$BT$805,0))),(INDEX($BW$806:$CA$863,MATCH($CB$796,$BV$806:$BV$863,0),MATCH(D987,$BW$805:$CA$805,0))))),0,IF($BN$796="4%",(INDEX($BP$806:$BT$863,MATCH($CB$796,$BO$806:$BO$863,0),MATCH(D987,$BP$805:$BT$805,0))),(INDEX($BW$806:$CA$863,MATCH($CB$796,$BV$806:$BV$863,0),MATCH(D987,$BW$805:$CA$805,0)))))</f>
        <v>608800</v>
      </c>
      <c r="S987" s="1334"/>
      <c r="T987" s="1334"/>
      <c r="U987" s="1334"/>
      <c r="V987" s="1334"/>
      <c r="W987" s="1334"/>
      <c r="X987" s="1334"/>
      <c r="Y987" s="1334"/>
      <c r="Z987" s="1334"/>
      <c r="AA987" s="1334"/>
      <c r="AB987" s="1338">
        <f>BX660</f>
        <v>0</v>
      </c>
      <c r="AC987" s="1339"/>
      <c r="AD987" s="1339"/>
      <c r="AE987" s="1339"/>
      <c r="AF987" s="1339"/>
      <c r="AG987" s="1339"/>
      <c r="AH987" s="1339"/>
      <c r="AI987" s="1340"/>
      <c r="AJ987" s="1328">
        <f>IF(ISERROR((R987*AB987)),0,(R987*AB987))</f>
        <v>0</v>
      </c>
      <c r="AK987" s="1329"/>
      <c r="AL987" s="1329"/>
      <c r="AM987" s="1329"/>
      <c r="AN987" s="1329"/>
      <c r="AO987" s="1329"/>
      <c r="AP987" s="1329"/>
      <c r="AQ987" s="1330"/>
      <c r="AR987" s="1183"/>
      <c r="AS987" s="1183"/>
      <c r="AT987" s="1183"/>
      <c r="AU987" s="1183"/>
      <c r="AV987" s="1183"/>
      <c r="AW987" s="1183"/>
      <c r="AX987" s="1183"/>
      <c r="AY987" s="1183"/>
      <c r="AZ987" s="26"/>
      <c r="BB987" s="14"/>
      <c r="BC987" s="14"/>
      <c r="BD987" s="14"/>
      <c r="BE987" s="14"/>
      <c r="BF987" s="14"/>
      <c r="BG987" s="14"/>
      <c r="BH987" s="14"/>
      <c r="BI987" s="14"/>
      <c r="BJ987" s="14"/>
      <c r="BK987" s="14"/>
      <c r="BL987" s="14"/>
      <c r="BM987" s="14"/>
      <c r="BN987" s="14"/>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59"/>
      <c r="C988" s="63"/>
      <c r="D988" s="1341" t="s">
        <v>1386</v>
      </c>
      <c r="E988" s="1342"/>
      <c r="F988" s="1342"/>
      <c r="G988" s="1342"/>
      <c r="H988" s="1342"/>
      <c r="I988" s="1342"/>
      <c r="J988" s="1342"/>
      <c r="K988" s="1342"/>
      <c r="L988" s="1342"/>
      <c r="M988" s="1342"/>
      <c r="N988" s="1342"/>
      <c r="O988" s="1342"/>
      <c r="P988" s="1342"/>
      <c r="Q988" s="1343"/>
      <c r="R988" s="1334">
        <f>IF(ISNA(IF($BN$796="4%",(INDEX($BP$806:$BT$863,MATCH($CB$796,$BO$806:$BO$863,0),MATCH(D988,$BP$805:$BT$805,0))),(INDEX($BW$806:$CA$863,MATCH($CB$796,$BV$806:$BV$863,0),MATCH(D988,$BW$805:$CA$805,0))))),0,IF($BN$796="4%",(INDEX($BP$806:$BT$863,MATCH($CB$796,$BO$806:$BO$863,0),MATCH(D988,$BP$805:$BT$805,0))),(INDEX($BW$806:$CA$863,MATCH($CB$796,$BV$806:$BV$863,0),MATCH(D988,$BW$805:$CA$805,0)))))</f>
        <v>779264</v>
      </c>
      <c r="S988" s="1334"/>
      <c r="T988" s="1334"/>
      <c r="U988" s="1334"/>
      <c r="V988" s="1334"/>
      <c r="W988" s="1334"/>
      <c r="X988" s="1334"/>
      <c r="Y988" s="1334"/>
      <c r="Z988" s="1334"/>
      <c r="AA988" s="1334"/>
      <c r="AB988" s="1338">
        <f>CC660</f>
        <v>0</v>
      </c>
      <c r="AC988" s="1339"/>
      <c r="AD988" s="1339"/>
      <c r="AE988" s="1339"/>
      <c r="AF988" s="1339"/>
      <c r="AG988" s="1339"/>
      <c r="AH988" s="1339"/>
      <c r="AI988" s="1340"/>
      <c r="AJ988" s="1328">
        <f>IF(ISERROR((R988*AB988)),0,(R988*AB988))</f>
        <v>0</v>
      </c>
      <c r="AK988" s="1329"/>
      <c r="AL988" s="1329"/>
      <c r="AM988" s="1329"/>
      <c r="AN988" s="1329"/>
      <c r="AO988" s="1329"/>
      <c r="AP988" s="1329"/>
      <c r="AQ988" s="1330"/>
      <c r="AR988" s="1183"/>
      <c r="AS988" s="1183"/>
      <c r="AT988" s="1183"/>
      <c r="AU988" s="1183"/>
      <c r="AV988" s="1183"/>
      <c r="AW988" s="1183"/>
      <c r="AX988" s="1183"/>
      <c r="AY988" s="1183"/>
      <c r="AZ988" s="26"/>
      <c r="BA988" s="3"/>
      <c r="BB988" s="14"/>
      <c r="BC988" s="14"/>
      <c r="BD988" s="14"/>
      <c r="BE988" s="14"/>
      <c r="BF988" s="14"/>
      <c r="BG988" s="14"/>
      <c r="BH988" s="14"/>
      <c r="BI988" s="14"/>
      <c r="BJ988" s="14"/>
      <c r="BK988" s="14"/>
      <c r="BL988" s="14"/>
      <c r="BM988" s="14"/>
      <c r="BN988" s="14"/>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0"/>
      <c r="C989" s="61"/>
      <c r="D989" s="1341" t="s">
        <v>1499</v>
      </c>
      <c r="E989" s="1342"/>
      <c r="F989" s="1342"/>
      <c r="G989" s="1342"/>
      <c r="H989" s="1342"/>
      <c r="I989" s="1342"/>
      <c r="J989" s="1342"/>
      <c r="K989" s="1342"/>
      <c r="L989" s="1342"/>
      <c r="M989" s="1342"/>
      <c r="N989" s="1342"/>
      <c r="O989" s="1342"/>
      <c r="P989" s="1342"/>
      <c r="Q989" s="1343"/>
      <c r="R989" s="1334">
        <f>IF(ISNA(IF($BN$796="4%",(INDEX($BP$806:$BT$863,MATCH($CB$796,$BO$806:$BO$863,0),MATCH(D989,$BP$805:$BT$805,0))),(INDEX($BW$806:$CA$863,MATCH($CB$796,$BV$806:$BV$863,0),MATCH(D989,$BW$805:$CA$805,0))))),0,IF($BN$796="4%",(INDEX($BP$806:$BT$863,MATCH($CB$796,$BO$806:$BO$863,0),MATCH(D989,$BP$805:$BT$805,0))),(INDEX($BW$806:$CA$863,MATCH($CB$796,$BV$806:$BV$863,0),MATCH(D989,$BW$805:$CA$805,0)))))</f>
        <v>868149</v>
      </c>
      <c r="S989" s="1334"/>
      <c r="T989" s="1334"/>
      <c r="U989" s="1334"/>
      <c r="V989" s="1334"/>
      <c r="W989" s="1334"/>
      <c r="X989" s="1334"/>
      <c r="Y989" s="1334"/>
      <c r="Z989" s="1334"/>
      <c r="AA989" s="1334"/>
      <c r="AB989" s="1338">
        <f>CM660+CH660</f>
        <v>0</v>
      </c>
      <c r="AC989" s="1339"/>
      <c r="AD989" s="1339"/>
      <c r="AE989" s="1339"/>
      <c r="AF989" s="1339"/>
      <c r="AG989" s="1339"/>
      <c r="AH989" s="1339"/>
      <c r="AI989" s="1340"/>
      <c r="AJ989" s="1328">
        <f>IF(ISERROR((R989*AB989)),0,(R989*AB989))</f>
        <v>0</v>
      </c>
      <c r="AK989" s="1329"/>
      <c r="AL989" s="1329"/>
      <c r="AM989" s="1329"/>
      <c r="AN989" s="1329"/>
      <c r="AO989" s="1329"/>
      <c r="AP989" s="1329"/>
      <c r="AQ989" s="1330"/>
      <c r="AR989" s="1183"/>
      <c r="AS989" s="1183"/>
      <c r="AT989" s="1183"/>
      <c r="AU989" s="1183"/>
      <c r="AV989" s="1183"/>
      <c r="AW989" s="1183"/>
      <c r="AX989" s="1183"/>
      <c r="AY989" s="1183"/>
      <c r="AZ989" s="26"/>
      <c r="BB989" s="14"/>
      <c r="BC989" s="14"/>
      <c r="BD989" s="14"/>
      <c r="BE989" s="14"/>
      <c r="BF989" s="14"/>
      <c r="BG989" s="14"/>
      <c r="BH989" s="14"/>
      <c r="BI989" s="14"/>
      <c r="BJ989" s="14"/>
      <c r="BK989" s="14"/>
      <c r="BL989" s="14"/>
      <c r="BM989" s="14"/>
      <c r="BN989" s="14"/>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43" t="s">
        <v>1733</v>
      </c>
      <c r="C990" s="1544"/>
      <c r="D990" s="1544"/>
      <c r="E990" s="1544"/>
      <c r="F990" s="1544"/>
      <c r="G990" s="1544"/>
      <c r="H990" s="1544"/>
      <c r="I990" s="1544"/>
      <c r="J990" s="1544"/>
      <c r="K990" s="1544"/>
      <c r="L990" s="1544"/>
      <c r="M990" s="1544"/>
      <c r="N990" s="1544"/>
      <c r="O990" s="1544"/>
      <c r="P990" s="1544"/>
      <c r="Q990" s="1544"/>
      <c r="R990" s="1544"/>
      <c r="S990" s="1544"/>
      <c r="T990" s="1544"/>
      <c r="U990" s="1544"/>
      <c r="V990" s="1544"/>
      <c r="W990" s="1544"/>
      <c r="X990" s="1544"/>
      <c r="Y990" s="1544"/>
      <c r="Z990" s="1544"/>
      <c r="AA990" s="1545"/>
      <c r="AB990" s="1338">
        <f>SUM(AB985:AI989)</f>
        <v>237</v>
      </c>
      <c r="AC990" s="1339"/>
      <c r="AD990" s="1339"/>
      <c r="AE990" s="1339"/>
      <c r="AF990" s="1339"/>
      <c r="AG990" s="1339"/>
      <c r="AH990" s="1339"/>
      <c r="AI990" s="1340"/>
      <c r="AJ990" s="1328"/>
      <c r="AK990" s="1329"/>
      <c r="AL990" s="1329"/>
      <c r="AM990" s="1329"/>
      <c r="AN990" s="1329"/>
      <c r="AO990" s="1329"/>
      <c r="AP990" s="1329"/>
      <c r="AQ990" s="1330"/>
      <c r="AR990" s="1183"/>
      <c r="AS990" s="1183"/>
      <c r="AT990" s="1183"/>
      <c r="AU990" s="1183"/>
      <c r="AV990" s="1183"/>
      <c r="AW990" s="1183"/>
      <c r="AX990" s="1183"/>
      <c r="AY990" s="1183"/>
      <c r="AZ990" s="3"/>
      <c r="BA990" s="3"/>
      <c r="BB990" s="14"/>
      <c r="BC990" s="14"/>
      <c r="BD990" s="14"/>
      <c r="BE990" s="14"/>
      <c r="BF990" s="14"/>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331" t="s">
        <v>1734</v>
      </c>
      <c r="C991" s="1332"/>
      <c r="D991" s="1332"/>
      <c r="E991" s="1332"/>
      <c r="F991" s="1332"/>
      <c r="G991" s="1332"/>
      <c r="H991" s="1332"/>
      <c r="I991" s="1332"/>
      <c r="J991" s="1332"/>
      <c r="K991" s="1332"/>
      <c r="L991" s="1332"/>
      <c r="M991" s="1332"/>
      <c r="N991" s="1332"/>
      <c r="O991" s="1332"/>
      <c r="P991" s="1332"/>
      <c r="Q991" s="1332"/>
      <c r="R991" s="1332"/>
      <c r="S991" s="1332"/>
      <c r="T991" s="1332"/>
      <c r="U991" s="1332"/>
      <c r="V991" s="1332"/>
      <c r="W991" s="1332"/>
      <c r="X991" s="1332"/>
      <c r="Y991" s="1332"/>
      <c r="Z991" s="1332"/>
      <c r="AA991" s="1332"/>
      <c r="AB991" s="1332"/>
      <c r="AC991" s="1332"/>
      <c r="AD991" s="1332"/>
      <c r="AE991" s="1332"/>
      <c r="AF991" s="1332"/>
      <c r="AG991" s="1332"/>
      <c r="AH991" s="1332"/>
      <c r="AI991" s="1333"/>
      <c r="AJ991" s="1328">
        <f>SUM(AJ985:AQ989)</f>
        <v>112982883</v>
      </c>
      <c r="AK991" s="1329"/>
      <c r="AL991" s="1329"/>
      <c r="AM991" s="1329"/>
      <c r="AN991" s="1329"/>
      <c r="AO991" s="1329"/>
      <c r="AP991" s="1329"/>
      <c r="AQ991" s="1330"/>
      <c r="AR991" s="1183"/>
      <c r="AS991" s="1183"/>
      <c r="AT991" s="1183"/>
      <c r="AU991" s="1183"/>
      <c r="AV991" s="1183"/>
      <c r="AW991" s="1183"/>
      <c r="AX991" s="1183"/>
      <c r="AY991" s="1183"/>
      <c r="AZ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6"/>
      <c r="C992" s="152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1529" t="s">
        <v>1735</v>
      </c>
      <c r="AG992" s="1530"/>
      <c r="AH992" s="1530"/>
      <c r="AI992" s="1531"/>
      <c r="AJ992" s="1526"/>
      <c r="AK992" s="1527"/>
      <c r="AL992" s="1527"/>
      <c r="AM992" s="1527"/>
      <c r="AN992" s="1527"/>
      <c r="AO992" s="1527"/>
      <c r="AP992" s="1527"/>
      <c r="AQ992" s="1528"/>
      <c r="AR992" s="1183"/>
      <c r="AS992" s="1183"/>
      <c r="AT992" s="1183"/>
      <c r="AU992" s="1183"/>
      <c r="AV992" s="1183"/>
      <c r="AW992" s="1183"/>
      <c r="AX992" s="1183"/>
      <c r="AY992" s="118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59"/>
      <c r="C993" s="1186" t="s">
        <v>1736</v>
      </c>
      <c r="D993" s="1534" t="s">
        <v>1737</v>
      </c>
      <c r="E993" s="1535"/>
      <c r="F993" s="1535"/>
      <c r="G993" s="1535"/>
      <c r="H993" s="1535"/>
      <c r="I993" s="1535"/>
      <c r="J993" s="1535"/>
      <c r="K993" s="1535"/>
      <c r="L993" s="1535"/>
      <c r="M993" s="1535"/>
      <c r="N993" s="1535"/>
      <c r="O993" s="1535"/>
      <c r="P993" s="1535"/>
      <c r="Q993" s="1535"/>
      <c r="R993" s="1535"/>
      <c r="S993" s="1535"/>
      <c r="T993" s="1535"/>
      <c r="U993" s="1535"/>
      <c r="V993" s="1535"/>
      <c r="W993" s="1535"/>
      <c r="X993" s="1535"/>
      <c r="Y993" s="1535"/>
      <c r="Z993" s="1535"/>
      <c r="AA993" s="1535"/>
      <c r="AB993" s="1535"/>
      <c r="AC993" s="1535"/>
      <c r="AD993" s="1535"/>
      <c r="AE993" s="1536"/>
      <c r="AF993" s="62"/>
      <c r="AG993" s="1532" t="s">
        <v>891</v>
      </c>
      <c r="AH993" s="1533"/>
      <c r="AI993" s="65"/>
      <c r="AJ993" s="1319">
        <f>ROUND(IF(AND(AG993="yes",D999&gt;0),AJ991*0.2,0),0)</f>
        <v>22596577</v>
      </c>
      <c r="AK993" s="1320"/>
      <c r="AL993" s="1320"/>
      <c r="AM993" s="1320"/>
      <c r="AN993" s="1320"/>
      <c r="AO993" s="1320"/>
      <c r="AP993" s="1320"/>
      <c r="AQ993" s="1321"/>
      <c r="AR993" s="1183"/>
      <c r="AS993" s="1183"/>
      <c r="AT993" s="1183"/>
      <c r="AU993" s="1183"/>
      <c r="AV993" s="1183"/>
      <c r="AW993" s="1183"/>
      <c r="AX993" s="1183"/>
      <c r="AY993" s="118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1187"/>
      <c r="C994" s="1188"/>
      <c r="D994" s="1549" t="s">
        <v>1738</v>
      </c>
      <c r="E994" s="1550"/>
      <c r="F994" s="1550"/>
      <c r="G994" s="1550"/>
      <c r="H994" s="1550"/>
      <c r="I994" s="1550"/>
      <c r="J994" s="1550"/>
      <c r="K994" s="1550"/>
      <c r="L994" s="1550"/>
      <c r="M994" s="1550"/>
      <c r="N994" s="1550"/>
      <c r="O994" s="1550"/>
      <c r="P994" s="1550"/>
      <c r="Q994" s="1550"/>
      <c r="R994" s="1550"/>
      <c r="S994" s="1550"/>
      <c r="T994" s="1550"/>
      <c r="U994" s="1550"/>
      <c r="V994" s="1550"/>
      <c r="W994" s="1550"/>
      <c r="X994" s="1550"/>
      <c r="Y994" s="1550"/>
      <c r="Z994" s="1550"/>
      <c r="AA994" s="1550"/>
      <c r="AB994" s="1550"/>
      <c r="AC994" s="1550"/>
      <c r="AD994" s="1550"/>
      <c r="AE994" s="1551"/>
      <c r="AF994" s="59"/>
      <c r="AG994" s="14"/>
      <c r="AH994" s="14"/>
      <c r="AI994" s="63"/>
      <c r="AJ994" s="1322"/>
      <c r="AK994" s="1323"/>
      <c r="AL994" s="1323"/>
      <c r="AM994" s="1323"/>
      <c r="AN994" s="1323"/>
      <c r="AO994" s="1323"/>
      <c r="AP994" s="1323"/>
      <c r="AQ994" s="1324"/>
      <c r="AR994" s="1183"/>
      <c r="AS994" s="1183"/>
      <c r="AT994" s="1183"/>
      <c r="AU994" s="1183"/>
      <c r="AV994" s="1183"/>
      <c r="AW994" s="1183"/>
      <c r="AX994" s="1183"/>
      <c r="AY994" s="118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1187"/>
      <c r="C995" s="1188"/>
      <c r="D995" s="1549"/>
      <c r="E995" s="1550"/>
      <c r="F995" s="1550"/>
      <c r="G995" s="1550"/>
      <c r="H995" s="1550"/>
      <c r="I995" s="1550"/>
      <c r="J995" s="1550"/>
      <c r="K995" s="1550"/>
      <c r="L995" s="1550"/>
      <c r="M995" s="1550"/>
      <c r="N995" s="1550"/>
      <c r="O995" s="1550"/>
      <c r="P995" s="1550"/>
      <c r="Q995" s="1550"/>
      <c r="R995" s="1550"/>
      <c r="S995" s="1550"/>
      <c r="T995" s="1550"/>
      <c r="U995" s="1550"/>
      <c r="V995" s="1550"/>
      <c r="W995" s="1550"/>
      <c r="X995" s="1550"/>
      <c r="Y995" s="1550"/>
      <c r="Z995" s="1550"/>
      <c r="AA995" s="1550"/>
      <c r="AB995" s="1550"/>
      <c r="AC995" s="1550"/>
      <c r="AD995" s="1550"/>
      <c r="AE995" s="1551"/>
      <c r="AF995" s="59"/>
      <c r="AG995" s="14"/>
      <c r="AH995" s="14"/>
      <c r="AI995" s="63"/>
      <c r="AJ995" s="1322"/>
      <c r="AK995" s="1323"/>
      <c r="AL995" s="1323"/>
      <c r="AM995" s="1323"/>
      <c r="AN995" s="1323"/>
      <c r="AO995" s="1323"/>
      <c r="AP995" s="1323"/>
      <c r="AQ995" s="1324"/>
      <c r="AR995" s="1183"/>
      <c r="AS995" s="1183"/>
      <c r="AT995" s="1183"/>
      <c r="AU995" s="1183"/>
      <c r="AV995" s="1183"/>
      <c r="AW995" s="1183"/>
      <c r="AX995" s="1183"/>
      <c r="AY995" s="118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1187"/>
      <c r="C996" s="1188"/>
      <c r="D996" s="1549"/>
      <c r="E996" s="1550"/>
      <c r="F996" s="1550"/>
      <c r="G996" s="1550"/>
      <c r="H996" s="1550"/>
      <c r="I996" s="1550"/>
      <c r="J996" s="1550"/>
      <c r="K996" s="1550"/>
      <c r="L996" s="1550"/>
      <c r="M996" s="1550"/>
      <c r="N996" s="1550"/>
      <c r="O996" s="1550"/>
      <c r="P996" s="1550"/>
      <c r="Q996" s="1550"/>
      <c r="R996" s="1550"/>
      <c r="S996" s="1550"/>
      <c r="T996" s="1550"/>
      <c r="U996" s="1550"/>
      <c r="V996" s="1550"/>
      <c r="W996" s="1550"/>
      <c r="X996" s="1550"/>
      <c r="Y996" s="1550"/>
      <c r="Z996" s="1550"/>
      <c r="AA996" s="1550"/>
      <c r="AB996" s="1550"/>
      <c r="AC996" s="1550"/>
      <c r="AD996" s="1550"/>
      <c r="AE996" s="1551"/>
      <c r="AF996" s="59"/>
      <c r="AG996" s="14"/>
      <c r="AH996" s="14"/>
      <c r="AI996" s="63"/>
      <c r="AJ996" s="1322"/>
      <c r="AK996" s="1323"/>
      <c r="AL996" s="1323"/>
      <c r="AM996" s="1323"/>
      <c r="AN996" s="1323"/>
      <c r="AO996" s="1323"/>
      <c r="AP996" s="1323"/>
      <c r="AQ996" s="1324"/>
      <c r="AR996" s="1183"/>
      <c r="AS996" s="1183"/>
      <c r="AT996" s="1183"/>
      <c r="AU996" s="1183"/>
      <c r="AV996" s="1183"/>
      <c r="AW996" s="1183"/>
      <c r="AX996" s="1183"/>
      <c r="AY996" s="118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1187"/>
      <c r="C997" s="1188"/>
      <c r="D997" s="1549"/>
      <c r="E997" s="1550"/>
      <c r="F997" s="1550"/>
      <c r="G997" s="1550"/>
      <c r="H997" s="1550"/>
      <c r="I997" s="1550"/>
      <c r="J997" s="1550"/>
      <c r="K997" s="1550"/>
      <c r="L997" s="1550"/>
      <c r="M997" s="1550"/>
      <c r="N997" s="1550"/>
      <c r="O997" s="1550"/>
      <c r="P997" s="1550"/>
      <c r="Q997" s="1550"/>
      <c r="R997" s="1550"/>
      <c r="S997" s="1550"/>
      <c r="T997" s="1550"/>
      <c r="U997" s="1550"/>
      <c r="V997" s="1550"/>
      <c r="W997" s="1550"/>
      <c r="X997" s="1550"/>
      <c r="Y997" s="1550"/>
      <c r="Z997" s="1550"/>
      <c r="AA997" s="1550"/>
      <c r="AB997" s="1550"/>
      <c r="AC997" s="1550"/>
      <c r="AD997" s="1550"/>
      <c r="AE997" s="1551"/>
      <c r="AF997" s="59"/>
      <c r="AG997" s="14"/>
      <c r="AH997" s="14"/>
      <c r="AI997" s="63"/>
      <c r="AJ997" s="1322"/>
      <c r="AK997" s="1323"/>
      <c r="AL997" s="1323"/>
      <c r="AM997" s="1323"/>
      <c r="AN997" s="1323"/>
      <c r="AO997" s="1323"/>
      <c r="AP997" s="1323"/>
      <c r="AQ997" s="1324"/>
      <c r="AR997" s="1183"/>
      <c r="AS997" s="1183"/>
      <c r="AT997" s="1183"/>
      <c r="AU997" s="1183"/>
      <c r="AV997" s="1183"/>
      <c r="AW997" s="1183"/>
      <c r="AX997" s="1183"/>
      <c r="AY997" s="118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1187"/>
      <c r="C998" s="1188"/>
      <c r="D998" s="1552" t="s">
        <v>1739</v>
      </c>
      <c r="E998" s="1553"/>
      <c r="F998" s="1553"/>
      <c r="G998" s="1553"/>
      <c r="H998" s="1553"/>
      <c r="I998" s="1553"/>
      <c r="J998" s="1553"/>
      <c r="K998" s="1553"/>
      <c r="L998" s="1553"/>
      <c r="M998" s="1553"/>
      <c r="N998" s="1553"/>
      <c r="O998" s="1553"/>
      <c r="P998" s="1553"/>
      <c r="Q998" s="1553"/>
      <c r="R998" s="1553"/>
      <c r="S998" s="1553"/>
      <c r="T998" s="1553"/>
      <c r="U998" s="1553"/>
      <c r="V998" s="1553"/>
      <c r="W998" s="1553"/>
      <c r="X998" s="1553"/>
      <c r="Y998" s="1553"/>
      <c r="Z998" s="1553"/>
      <c r="AA998" s="1553"/>
      <c r="AB998" s="1553"/>
      <c r="AC998" s="1553"/>
      <c r="AD998" s="1553"/>
      <c r="AE998" s="1554"/>
      <c r="AF998" s="59"/>
      <c r="AG998" s="14"/>
      <c r="AH998" s="14"/>
      <c r="AI998" s="63"/>
      <c r="AJ998" s="1322"/>
      <c r="AK998" s="1323"/>
      <c r="AL998" s="1323"/>
      <c r="AM998" s="1323"/>
      <c r="AN998" s="1323"/>
      <c r="AO998" s="1323"/>
      <c r="AP998" s="1323"/>
      <c r="AQ998" s="1324"/>
      <c r="AR998" s="1183"/>
      <c r="AS998" s="1183"/>
      <c r="AT998" s="1183"/>
      <c r="AU998" s="1183"/>
      <c r="AV998" s="1183"/>
      <c r="AW998" s="1183"/>
      <c r="AX998" s="1183"/>
      <c r="AY998" s="118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row>
    <row r="999" spans="1:157" ht="12.95" customHeight="1">
      <c r="A999" s="14"/>
      <c r="B999" s="1187"/>
      <c r="C999" s="1188"/>
      <c r="D999" s="1546" t="s">
        <v>1740</v>
      </c>
      <c r="E999" s="1547"/>
      <c r="F999" s="1547"/>
      <c r="G999" s="1547"/>
      <c r="H999" s="1547"/>
      <c r="I999" s="1547"/>
      <c r="J999" s="1547"/>
      <c r="K999" s="1547"/>
      <c r="L999" s="1547"/>
      <c r="M999" s="1547"/>
      <c r="N999" s="1547"/>
      <c r="O999" s="1547"/>
      <c r="P999" s="1547"/>
      <c r="Q999" s="1547"/>
      <c r="R999" s="1547"/>
      <c r="S999" s="1547"/>
      <c r="T999" s="1547"/>
      <c r="U999" s="1547"/>
      <c r="V999" s="1547"/>
      <c r="W999" s="1547"/>
      <c r="X999" s="1547"/>
      <c r="Y999" s="1547"/>
      <c r="Z999" s="1547"/>
      <c r="AA999" s="1547"/>
      <c r="AB999" s="1547"/>
      <c r="AC999" s="1547"/>
      <c r="AD999" s="1547"/>
      <c r="AE999" s="1548"/>
      <c r="AF999" s="60"/>
      <c r="AG999" s="7"/>
      <c r="AH999" s="7"/>
      <c r="AI999" s="61"/>
      <c r="AJ999" s="1325"/>
      <c r="AK999" s="1326"/>
      <c r="AL999" s="1326"/>
      <c r="AM999" s="1326"/>
      <c r="AN999" s="1326"/>
      <c r="AO999" s="1326"/>
      <c r="AP999" s="1326"/>
      <c r="AQ999" s="1327"/>
      <c r="AR999" s="1183"/>
      <c r="AS999" s="1183"/>
      <c r="AT999" s="1183"/>
      <c r="AU999" s="1183"/>
      <c r="AV999" s="1183"/>
      <c r="AW999" s="1183"/>
      <c r="AX999" s="1183"/>
      <c r="AY999" s="118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row>
    <row r="1000" spans="1:157" ht="12.95" customHeight="1">
      <c r="A1000" s="14"/>
      <c r="B1000" s="1189"/>
      <c r="C1000" s="1190"/>
      <c r="D1000" s="1512" t="s">
        <v>1741</v>
      </c>
      <c r="E1000" s="1513"/>
      <c r="F1000" s="1513"/>
      <c r="G1000" s="1513"/>
      <c r="H1000" s="1513"/>
      <c r="I1000" s="1513"/>
      <c r="J1000" s="1513"/>
      <c r="K1000" s="1513"/>
      <c r="L1000" s="1513"/>
      <c r="M1000" s="1513"/>
      <c r="N1000" s="1513"/>
      <c r="O1000" s="1513"/>
      <c r="P1000" s="1513"/>
      <c r="Q1000" s="1513"/>
      <c r="R1000" s="1513"/>
      <c r="S1000" s="1513"/>
      <c r="T1000" s="1513"/>
      <c r="U1000" s="1513"/>
      <c r="V1000" s="1513"/>
      <c r="W1000" s="1513"/>
      <c r="X1000" s="1513"/>
      <c r="Y1000" s="1513"/>
      <c r="Z1000" s="1513"/>
      <c r="AA1000" s="1513"/>
      <c r="AB1000" s="1513"/>
      <c r="AC1000" s="1513"/>
      <c r="AD1000" s="1513"/>
      <c r="AE1000" s="1514"/>
      <c r="AF1000" s="62"/>
      <c r="AG1000" s="1510" t="s">
        <v>835</v>
      </c>
      <c r="AH1000" s="1511"/>
      <c r="AI1000" s="65"/>
      <c r="AJ1000" s="1319">
        <f>ROUND(IF(AG1000="yes",AJ991*0.05,0),0)</f>
        <v>0</v>
      </c>
      <c r="AK1000" s="1320"/>
      <c r="AL1000" s="1320"/>
      <c r="AM1000" s="1320"/>
      <c r="AN1000" s="1320"/>
      <c r="AO1000" s="1320"/>
      <c r="AP1000" s="1320"/>
      <c r="AQ1000" s="1321"/>
      <c r="AR1000" s="1183"/>
      <c r="AS1000" s="1183"/>
      <c r="AT1000" s="1183"/>
      <c r="AU1000" s="1183"/>
      <c r="AV1000" s="1183"/>
      <c r="AW1000" s="1183"/>
      <c r="AX1000" s="1183"/>
      <c r="AY1000" s="118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row>
    <row r="1001" spans="1:157" ht="12.95" customHeight="1">
      <c r="A1001" s="14"/>
      <c r="B1001" s="1187"/>
      <c r="C1001" s="1191"/>
      <c r="D1001" s="1549" t="s">
        <v>1742</v>
      </c>
      <c r="E1001" s="1550"/>
      <c r="F1001" s="1550"/>
      <c r="G1001" s="1550"/>
      <c r="H1001" s="1550"/>
      <c r="I1001" s="1550"/>
      <c r="J1001" s="1550"/>
      <c r="K1001" s="1550"/>
      <c r="L1001" s="1550"/>
      <c r="M1001" s="1550"/>
      <c r="N1001" s="1550"/>
      <c r="O1001" s="1550"/>
      <c r="P1001" s="1550"/>
      <c r="Q1001" s="1550"/>
      <c r="R1001" s="1550"/>
      <c r="S1001" s="1550"/>
      <c r="T1001" s="1550"/>
      <c r="U1001" s="1550"/>
      <c r="V1001" s="1550"/>
      <c r="W1001" s="1550"/>
      <c r="X1001" s="1550"/>
      <c r="Y1001" s="1550"/>
      <c r="Z1001" s="1550"/>
      <c r="AA1001" s="1550"/>
      <c r="AB1001" s="1550"/>
      <c r="AC1001" s="1550"/>
      <c r="AD1001" s="1550"/>
      <c r="AE1001" s="1551"/>
      <c r="AF1001" s="59"/>
      <c r="AG1001" s="14"/>
      <c r="AH1001" s="14"/>
      <c r="AI1001" s="63"/>
      <c r="AJ1001" s="1322"/>
      <c r="AK1001" s="1323"/>
      <c r="AL1001" s="1323"/>
      <c r="AM1001" s="1323"/>
      <c r="AN1001" s="1323"/>
      <c r="AO1001" s="1323"/>
      <c r="AP1001" s="1323"/>
      <c r="AQ1001" s="1324"/>
      <c r="AR1001" s="1183"/>
      <c r="AS1001" s="1183"/>
      <c r="AT1001" s="1183"/>
      <c r="AU1001" s="1183"/>
      <c r="AV1001" s="1183"/>
      <c r="AW1001" s="1183"/>
      <c r="AX1001" s="1183"/>
      <c r="AY1001" s="3"/>
      <c r="AZ1001" s="3"/>
      <c r="BB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row>
    <row r="1002" spans="1:157" ht="12.95" customHeight="1">
      <c r="A1002" s="14"/>
      <c r="B1002" s="1187"/>
      <c r="C1002" s="1191"/>
      <c r="D1002" s="1549"/>
      <c r="E1002" s="1550"/>
      <c r="F1002" s="1550"/>
      <c r="G1002" s="1550"/>
      <c r="H1002" s="1550"/>
      <c r="I1002" s="1550"/>
      <c r="J1002" s="1550"/>
      <c r="K1002" s="1550"/>
      <c r="L1002" s="1550"/>
      <c r="M1002" s="1550"/>
      <c r="N1002" s="1550"/>
      <c r="O1002" s="1550"/>
      <c r="P1002" s="1550"/>
      <c r="Q1002" s="1550"/>
      <c r="R1002" s="1550"/>
      <c r="S1002" s="1550"/>
      <c r="T1002" s="1550"/>
      <c r="U1002" s="1550"/>
      <c r="V1002" s="1550"/>
      <c r="W1002" s="1550"/>
      <c r="X1002" s="1550"/>
      <c r="Y1002" s="1550"/>
      <c r="Z1002" s="1550"/>
      <c r="AA1002" s="1550"/>
      <c r="AB1002" s="1550"/>
      <c r="AC1002" s="1550"/>
      <c r="AD1002" s="1550"/>
      <c r="AE1002" s="1551"/>
      <c r="AF1002" s="59"/>
      <c r="AG1002" s="14"/>
      <c r="AH1002" s="14"/>
      <c r="AI1002" s="63"/>
      <c r="AJ1002" s="1322"/>
      <c r="AK1002" s="1323"/>
      <c r="AL1002" s="1323"/>
      <c r="AM1002" s="1323"/>
      <c r="AN1002" s="1323"/>
      <c r="AO1002" s="1323"/>
      <c r="AP1002" s="1323"/>
      <c r="AQ1002" s="1324"/>
      <c r="AR1002" s="1183"/>
      <c r="AS1002" s="1183"/>
      <c r="AT1002" s="1183"/>
      <c r="AU1002" s="1183"/>
      <c r="AV1002" s="1183"/>
      <c r="AW1002" s="1183"/>
      <c r="AX1002" s="1183"/>
      <c r="AY1002" s="836">
        <f>G753+O797</f>
        <v>235</v>
      </c>
      <c r="AZ1002" s="3"/>
      <c r="BB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row>
    <row r="1003" spans="1:157" ht="12.95" customHeight="1">
      <c r="A1003" s="14"/>
      <c r="B1003" s="1187"/>
      <c r="C1003" s="1191"/>
      <c r="D1003" s="1549"/>
      <c r="E1003" s="1550"/>
      <c r="F1003" s="1550"/>
      <c r="G1003" s="1550"/>
      <c r="H1003" s="1550"/>
      <c r="I1003" s="1550"/>
      <c r="J1003" s="1550"/>
      <c r="K1003" s="1550"/>
      <c r="L1003" s="1550"/>
      <c r="M1003" s="1550"/>
      <c r="N1003" s="1550"/>
      <c r="O1003" s="1550"/>
      <c r="P1003" s="1550"/>
      <c r="Q1003" s="1550"/>
      <c r="R1003" s="1550"/>
      <c r="S1003" s="1550"/>
      <c r="T1003" s="1550"/>
      <c r="U1003" s="1550"/>
      <c r="V1003" s="1550"/>
      <c r="W1003" s="1550"/>
      <c r="X1003" s="1550"/>
      <c r="Y1003" s="1550"/>
      <c r="Z1003" s="1550"/>
      <c r="AA1003" s="1550"/>
      <c r="AB1003" s="1550"/>
      <c r="AC1003" s="1550"/>
      <c r="AD1003" s="1550"/>
      <c r="AE1003" s="1551"/>
      <c r="AF1003" s="59"/>
      <c r="AG1003" s="14"/>
      <c r="AH1003" s="14"/>
      <c r="AI1003" s="63"/>
      <c r="AJ1003" s="1322"/>
      <c r="AK1003" s="1323"/>
      <c r="AL1003" s="1323"/>
      <c r="AM1003" s="1323"/>
      <c r="AN1003" s="1323"/>
      <c r="AO1003" s="1323"/>
      <c r="AP1003" s="1323"/>
      <c r="AQ1003" s="1324"/>
      <c r="AR1003" s="1183"/>
      <c r="AS1003" s="1183"/>
      <c r="AT1003" s="1183"/>
      <c r="AU1003" s="1183"/>
      <c r="AV1003" s="1183"/>
      <c r="AW1003" s="1183"/>
      <c r="AX1003" s="1183"/>
      <c r="AY1003" s="14"/>
      <c r="AZ1003" s="3"/>
      <c r="BB1003" s="3"/>
      <c r="BD1003" s="3"/>
      <c r="BE1003" s="3"/>
      <c r="BF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row>
    <row r="1004" spans="1:157" ht="12.95" customHeight="1">
      <c r="A1004" s="14"/>
      <c r="B1004" s="1187"/>
      <c r="C1004" s="1191"/>
      <c r="D1004" s="1549"/>
      <c r="E1004" s="1550"/>
      <c r="F1004" s="1550"/>
      <c r="G1004" s="1550"/>
      <c r="H1004" s="1550"/>
      <c r="I1004" s="1550"/>
      <c r="J1004" s="1550"/>
      <c r="K1004" s="1550"/>
      <c r="L1004" s="1550"/>
      <c r="M1004" s="1550"/>
      <c r="N1004" s="1550"/>
      <c r="O1004" s="1550"/>
      <c r="P1004" s="1550"/>
      <c r="Q1004" s="1550"/>
      <c r="R1004" s="1550"/>
      <c r="S1004" s="1550"/>
      <c r="T1004" s="1550"/>
      <c r="U1004" s="1550"/>
      <c r="V1004" s="1550"/>
      <c r="W1004" s="1550"/>
      <c r="X1004" s="1550"/>
      <c r="Y1004" s="1550"/>
      <c r="Z1004" s="1550"/>
      <c r="AA1004" s="1550"/>
      <c r="AB1004" s="1550"/>
      <c r="AC1004" s="1550"/>
      <c r="AD1004" s="1550"/>
      <c r="AE1004" s="1551"/>
      <c r="AF1004" s="59"/>
      <c r="AG1004" s="14"/>
      <c r="AH1004" s="14"/>
      <c r="AI1004" s="63"/>
      <c r="AJ1004" s="1322"/>
      <c r="AK1004" s="1323"/>
      <c r="AL1004" s="1323"/>
      <c r="AM1004" s="1323"/>
      <c r="AN1004" s="1323"/>
      <c r="AO1004" s="1323"/>
      <c r="AP1004" s="1323"/>
      <c r="AQ1004" s="1324"/>
      <c r="AR1004" s="1183"/>
      <c r="AS1004" s="1183"/>
      <c r="AT1004" s="1183"/>
      <c r="AU1004" s="1183"/>
      <c r="AV1004" s="1183"/>
      <c r="AW1004" s="1183"/>
      <c r="AX1004" s="1183"/>
      <c r="AY1004" s="835">
        <f>ROUNDDOWN(X1047/I1047,2)</f>
        <v>0.22</v>
      </c>
      <c r="AZ1004" s="3"/>
      <c r="BB1004" s="3"/>
      <c r="BD1004" s="3"/>
      <c r="BE1004" s="3"/>
      <c r="BF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row>
    <row r="1005" spans="1:157" ht="12.95" customHeight="1">
      <c r="A1005" s="14"/>
      <c r="B1005" s="1192"/>
      <c r="C1005" s="1193"/>
      <c r="D1005" s="1552"/>
      <c r="E1005" s="1553"/>
      <c r="F1005" s="1553"/>
      <c r="G1005" s="1553"/>
      <c r="H1005" s="1553"/>
      <c r="I1005" s="1553"/>
      <c r="J1005" s="1553"/>
      <c r="K1005" s="1553"/>
      <c r="L1005" s="1553"/>
      <c r="M1005" s="1553"/>
      <c r="N1005" s="1553"/>
      <c r="O1005" s="1553"/>
      <c r="P1005" s="1553"/>
      <c r="Q1005" s="1553"/>
      <c r="R1005" s="1553"/>
      <c r="S1005" s="1553"/>
      <c r="T1005" s="1553"/>
      <c r="U1005" s="1553"/>
      <c r="V1005" s="1553"/>
      <c r="W1005" s="1553"/>
      <c r="X1005" s="1553"/>
      <c r="Y1005" s="1553"/>
      <c r="Z1005" s="1553"/>
      <c r="AA1005" s="1553"/>
      <c r="AB1005" s="1553"/>
      <c r="AC1005" s="1553"/>
      <c r="AD1005" s="1553"/>
      <c r="AE1005" s="1554"/>
      <c r="AF1005" s="60"/>
      <c r="AG1005" s="7"/>
      <c r="AH1005" s="7"/>
      <c r="AI1005" s="61"/>
      <c r="AJ1005" s="1325"/>
      <c r="AK1005" s="1326"/>
      <c r="AL1005" s="1326"/>
      <c r="AM1005" s="1326"/>
      <c r="AN1005" s="1326"/>
      <c r="AO1005" s="1326"/>
      <c r="AP1005" s="1326"/>
      <c r="AQ1005" s="1327"/>
      <c r="AR1005" s="1183"/>
      <c r="AS1005" s="1183"/>
      <c r="AT1005" s="1183"/>
      <c r="AU1005" s="1183"/>
      <c r="AV1005" s="1183"/>
      <c r="AW1005" s="1183"/>
      <c r="AX1005" s="1183"/>
      <c r="AY1005" s="835">
        <f>ROUNDDOWN(X1051/I1051,2)</f>
        <v>0.49</v>
      </c>
      <c r="AZ1005" s="3"/>
      <c r="BB1005" s="3"/>
      <c r="BD1005" s="3"/>
      <c r="BE1005" s="3"/>
      <c r="BF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row>
    <row r="1006" spans="1:157" ht="12.95" customHeight="1">
      <c r="A1006" s="14"/>
      <c r="B1006" s="1189"/>
      <c r="C1006" s="261" t="s">
        <v>1743</v>
      </c>
      <c r="D1006" s="1512" t="s">
        <v>1744</v>
      </c>
      <c r="E1006" s="1513"/>
      <c r="F1006" s="1513"/>
      <c r="G1006" s="1513"/>
      <c r="H1006" s="1513"/>
      <c r="I1006" s="1513"/>
      <c r="J1006" s="1513"/>
      <c r="K1006" s="1513"/>
      <c r="L1006" s="1513"/>
      <c r="M1006" s="1513"/>
      <c r="N1006" s="1513"/>
      <c r="O1006" s="1513"/>
      <c r="P1006" s="1513"/>
      <c r="Q1006" s="1513"/>
      <c r="R1006" s="1513"/>
      <c r="S1006" s="1513"/>
      <c r="T1006" s="1513"/>
      <c r="U1006" s="1513"/>
      <c r="V1006" s="1513"/>
      <c r="W1006" s="1513"/>
      <c r="X1006" s="1513"/>
      <c r="Y1006" s="1513"/>
      <c r="Z1006" s="1513"/>
      <c r="AA1006" s="1513"/>
      <c r="AB1006" s="1513"/>
      <c r="AC1006" s="1513"/>
      <c r="AD1006" s="1513"/>
      <c r="AE1006" s="1514"/>
      <c r="AF1006" s="64"/>
      <c r="AG1006" s="1510" t="s">
        <v>835</v>
      </c>
      <c r="AH1006" s="1511"/>
      <c r="AI1006" s="65"/>
      <c r="AJ1006" s="1319">
        <f>ROUND(IF(AG1006="yes",AJ991*0.1,0),0)</f>
        <v>0</v>
      </c>
      <c r="AK1006" s="1320"/>
      <c r="AL1006" s="1320"/>
      <c r="AM1006" s="1320"/>
      <c r="AN1006" s="1320"/>
      <c r="AO1006" s="1320"/>
      <c r="AP1006" s="1320"/>
      <c r="AQ1006" s="1321"/>
      <c r="AR1006" s="1183"/>
      <c r="AS1006" s="1183"/>
      <c r="AT1006" s="1183"/>
      <c r="AU1006" s="1183"/>
      <c r="AV1006" s="1183"/>
      <c r="AW1006" s="1183"/>
      <c r="AX1006" s="1183"/>
      <c r="BB1006" s="3"/>
      <c r="BD1006" s="3"/>
      <c r="BE1006" s="3"/>
      <c r="BF1006" s="3"/>
    </row>
    <row r="1007" spans="1:157" ht="12.95" customHeight="1">
      <c r="A1007" s="14"/>
      <c r="B1007" s="59"/>
      <c r="C1007" s="1194"/>
      <c r="D1007" s="1520" t="s">
        <v>1745</v>
      </c>
      <c r="E1007" s="1521"/>
      <c r="F1007" s="1521"/>
      <c r="G1007" s="1521"/>
      <c r="H1007" s="1521"/>
      <c r="I1007" s="1521"/>
      <c r="J1007" s="1521"/>
      <c r="K1007" s="1521"/>
      <c r="L1007" s="1521"/>
      <c r="M1007" s="1521"/>
      <c r="N1007" s="1521"/>
      <c r="O1007" s="1521"/>
      <c r="P1007" s="1521"/>
      <c r="Q1007" s="1521"/>
      <c r="R1007" s="1521"/>
      <c r="S1007" s="1521"/>
      <c r="T1007" s="1521"/>
      <c r="U1007" s="1521"/>
      <c r="V1007" s="1521"/>
      <c r="W1007" s="1521"/>
      <c r="X1007" s="1521"/>
      <c r="Y1007" s="1521"/>
      <c r="Z1007" s="1521"/>
      <c r="AA1007" s="1521"/>
      <c r="AB1007" s="1521"/>
      <c r="AC1007" s="1521"/>
      <c r="AD1007" s="1521"/>
      <c r="AE1007" s="1522"/>
      <c r="AF1007" s="59"/>
      <c r="AI1007" s="63"/>
      <c r="AJ1007" s="1322"/>
      <c r="AK1007" s="1323"/>
      <c r="AL1007" s="1323"/>
      <c r="AM1007" s="1323"/>
      <c r="AN1007" s="1323"/>
      <c r="AO1007" s="1323"/>
      <c r="AP1007" s="1323"/>
      <c r="AQ1007" s="1324"/>
      <c r="AR1007" s="1183"/>
      <c r="AS1007" s="1183"/>
      <c r="AT1007" s="1183"/>
      <c r="AU1007" s="1183"/>
      <c r="AV1007" s="1183"/>
      <c r="AW1007" s="1183"/>
      <c r="AX1007" s="1183"/>
    </row>
    <row r="1008" spans="1:157" ht="12.95" customHeight="1">
      <c r="A1008" s="14"/>
      <c r="B1008" s="59"/>
      <c r="C1008" s="1194"/>
      <c r="D1008" s="1520"/>
      <c r="E1008" s="1521"/>
      <c r="F1008" s="1521"/>
      <c r="G1008" s="1521"/>
      <c r="H1008" s="1521"/>
      <c r="I1008" s="1521"/>
      <c r="J1008" s="1521"/>
      <c r="K1008" s="1521"/>
      <c r="L1008" s="1521"/>
      <c r="M1008" s="1521"/>
      <c r="N1008" s="1521"/>
      <c r="O1008" s="1521"/>
      <c r="P1008" s="1521"/>
      <c r="Q1008" s="1521"/>
      <c r="R1008" s="1521"/>
      <c r="S1008" s="1521"/>
      <c r="T1008" s="1521"/>
      <c r="U1008" s="1521"/>
      <c r="V1008" s="1521"/>
      <c r="W1008" s="1521"/>
      <c r="X1008" s="1521"/>
      <c r="Y1008" s="1521"/>
      <c r="Z1008" s="1521"/>
      <c r="AA1008" s="1521"/>
      <c r="AB1008" s="1521"/>
      <c r="AC1008" s="1521"/>
      <c r="AD1008" s="1521"/>
      <c r="AE1008" s="1522"/>
      <c r="AF1008" s="59"/>
      <c r="AG1008" s="14"/>
      <c r="AH1008" s="14"/>
      <c r="AI1008" s="63"/>
      <c r="AJ1008" s="1322"/>
      <c r="AK1008" s="1323"/>
      <c r="AL1008" s="1323"/>
      <c r="AM1008" s="1323"/>
      <c r="AN1008" s="1323"/>
      <c r="AO1008" s="1323"/>
      <c r="AP1008" s="1323"/>
      <c r="AQ1008" s="1324"/>
      <c r="AR1008" s="1183"/>
      <c r="AS1008" s="1183"/>
      <c r="AT1008" s="1183"/>
      <c r="AU1008" s="1183"/>
      <c r="AV1008" s="1183"/>
      <c r="AW1008" s="1183"/>
      <c r="AX1008" s="1183"/>
    </row>
    <row r="1009" spans="1:51" ht="12.95" customHeight="1">
      <c r="A1009" s="14"/>
      <c r="B1009" s="1195"/>
      <c r="C1009" s="1193"/>
      <c r="D1009" s="1537"/>
      <c r="E1009" s="1538"/>
      <c r="F1009" s="1538"/>
      <c r="G1009" s="1538"/>
      <c r="H1009" s="1538"/>
      <c r="I1009" s="1538"/>
      <c r="J1009" s="1538"/>
      <c r="K1009" s="1538"/>
      <c r="L1009" s="1538"/>
      <c r="M1009" s="1538"/>
      <c r="N1009" s="1538"/>
      <c r="O1009" s="1538"/>
      <c r="P1009" s="1538"/>
      <c r="Q1009" s="1538"/>
      <c r="R1009" s="1538"/>
      <c r="S1009" s="1538"/>
      <c r="T1009" s="1538"/>
      <c r="U1009" s="1538"/>
      <c r="V1009" s="1538"/>
      <c r="W1009" s="1538"/>
      <c r="X1009" s="1538"/>
      <c r="Y1009" s="1538"/>
      <c r="Z1009" s="1538"/>
      <c r="AA1009" s="1538"/>
      <c r="AB1009" s="1538"/>
      <c r="AC1009" s="1538"/>
      <c r="AD1009" s="1538"/>
      <c r="AE1009" s="1539"/>
      <c r="AF1009" s="60"/>
      <c r="AG1009" s="7"/>
      <c r="AH1009" s="7"/>
      <c r="AI1009" s="61"/>
      <c r="AJ1009" s="1325"/>
      <c r="AK1009" s="1326"/>
      <c r="AL1009" s="1326"/>
      <c r="AM1009" s="1326"/>
      <c r="AN1009" s="1326"/>
      <c r="AO1009" s="1326"/>
      <c r="AP1009" s="1326"/>
      <c r="AQ1009" s="1327"/>
      <c r="AR1009" s="1183"/>
      <c r="AS1009" s="1183"/>
      <c r="AT1009" s="1183"/>
      <c r="AU1009" s="1183"/>
      <c r="AV1009" s="1183"/>
      <c r="AW1009" s="1183"/>
      <c r="AX1009" s="1183"/>
    </row>
    <row r="1010" spans="1:51" ht="12.95" customHeight="1">
      <c r="A1010" s="14"/>
      <c r="B1010" s="62"/>
      <c r="C1010" s="261" t="s">
        <v>1746</v>
      </c>
      <c r="D1010" s="1512" t="s">
        <v>1747</v>
      </c>
      <c r="E1010" s="1513"/>
      <c r="F1010" s="1513"/>
      <c r="G1010" s="1513"/>
      <c r="H1010" s="1513"/>
      <c r="I1010" s="1513"/>
      <c r="J1010" s="1513"/>
      <c r="K1010" s="1513"/>
      <c r="L1010" s="1513"/>
      <c r="M1010" s="1513"/>
      <c r="N1010" s="1513"/>
      <c r="O1010" s="1513"/>
      <c r="P1010" s="1513"/>
      <c r="Q1010" s="1513"/>
      <c r="R1010" s="1513"/>
      <c r="S1010" s="1513"/>
      <c r="T1010" s="1513"/>
      <c r="U1010" s="1513"/>
      <c r="V1010" s="1513"/>
      <c r="W1010" s="1513"/>
      <c r="X1010" s="1513"/>
      <c r="Y1010" s="1513"/>
      <c r="Z1010" s="1513"/>
      <c r="AA1010" s="1513"/>
      <c r="AB1010" s="1513"/>
      <c r="AC1010" s="1513"/>
      <c r="AD1010" s="1513"/>
      <c r="AE1010" s="1514"/>
      <c r="AF1010" s="62"/>
      <c r="AG1010" s="1510" t="s">
        <v>835</v>
      </c>
      <c r="AH1010" s="1511"/>
      <c r="AI1010" s="65"/>
      <c r="AJ1010" s="1319">
        <f>ROUND(IF(AG1010="yes",AJ991*0.02,0),0)</f>
        <v>0</v>
      </c>
      <c r="AK1010" s="1320"/>
      <c r="AL1010" s="1320"/>
      <c r="AM1010" s="1320"/>
      <c r="AN1010" s="1320"/>
      <c r="AO1010" s="1320"/>
      <c r="AP1010" s="1320"/>
      <c r="AQ1010" s="1321"/>
      <c r="AR1010" s="1183"/>
      <c r="AS1010" s="1183"/>
      <c r="AT1010" s="1183"/>
      <c r="AU1010" s="1183"/>
      <c r="AV1010" s="1183"/>
      <c r="AW1010" s="1183"/>
      <c r="AX1010" s="1183"/>
      <c r="AY1010" s="1196">
        <f>IF(SUM(AY1012:AY1020)&lt;=0.1,SUM(AY1012:AY1020),0.1)</f>
        <v>0</v>
      </c>
    </row>
    <row r="1011" spans="1:51" ht="14.25" customHeight="1">
      <c r="A1011" s="14"/>
      <c r="B1011" s="59"/>
      <c r="C1011" s="1194"/>
      <c r="D1011" s="1537" t="s">
        <v>1748</v>
      </c>
      <c r="E1011" s="1538"/>
      <c r="F1011" s="1538"/>
      <c r="G1011" s="1538"/>
      <c r="H1011" s="1538"/>
      <c r="I1011" s="1538"/>
      <c r="J1011" s="1538"/>
      <c r="K1011" s="1538"/>
      <c r="L1011" s="1538"/>
      <c r="M1011" s="1538"/>
      <c r="N1011" s="1538"/>
      <c r="O1011" s="1538"/>
      <c r="P1011" s="1538"/>
      <c r="Q1011" s="1538"/>
      <c r="R1011" s="1538"/>
      <c r="S1011" s="1538"/>
      <c r="T1011" s="1538"/>
      <c r="U1011" s="1538"/>
      <c r="V1011" s="1538"/>
      <c r="W1011" s="1538"/>
      <c r="X1011" s="1538"/>
      <c r="Y1011" s="1538"/>
      <c r="Z1011" s="1538"/>
      <c r="AA1011" s="1538"/>
      <c r="AB1011" s="1538"/>
      <c r="AC1011" s="1538"/>
      <c r="AD1011" s="1538"/>
      <c r="AE1011" s="1539"/>
      <c r="AF1011" s="60"/>
      <c r="AG1011" s="7"/>
      <c r="AH1011" s="7"/>
      <c r="AI1011" s="61"/>
      <c r="AJ1011" s="1325"/>
      <c r="AK1011" s="1326"/>
      <c r="AL1011" s="1326"/>
      <c r="AM1011" s="1326"/>
      <c r="AN1011" s="1326"/>
      <c r="AO1011" s="1326"/>
      <c r="AP1011" s="1326"/>
      <c r="AQ1011" s="1327"/>
      <c r="AR1011" s="1183"/>
      <c r="AS1011" s="1183"/>
      <c r="AT1011" s="1183"/>
      <c r="AU1011" s="1183"/>
      <c r="AV1011" s="1183"/>
      <c r="AW1011" s="1183"/>
      <c r="AX1011" s="1183"/>
    </row>
    <row r="1012" spans="1:51" ht="12.95" customHeight="1">
      <c r="A1012" s="14"/>
      <c r="B1012" s="62"/>
      <c r="C1012" s="261" t="s">
        <v>1749</v>
      </c>
      <c r="D1012" s="1512" t="s">
        <v>1750</v>
      </c>
      <c r="E1012" s="1513"/>
      <c r="F1012" s="1513"/>
      <c r="G1012" s="1513"/>
      <c r="H1012" s="1513"/>
      <c r="I1012" s="1513"/>
      <c r="J1012" s="1513"/>
      <c r="K1012" s="1513"/>
      <c r="L1012" s="1513"/>
      <c r="M1012" s="1513"/>
      <c r="N1012" s="1513"/>
      <c r="O1012" s="1513"/>
      <c r="P1012" s="1513"/>
      <c r="Q1012" s="1513"/>
      <c r="R1012" s="1513"/>
      <c r="S1012" s="1513"/>
      <c r="T1012" s="1513"/>
      <c r="U1012" s="1513"/>
      <c r="V1012" s="1513"/>
      <c r="W1012" s="1513"/>
      <c r="X1012" s="1513"/>
      <c r="Y1012" s="1513"/>
      <c r="Z1012" s="1513"/>
      <c r="AA1012" s="1513"/>
      <c r="AB1012" s="1513"/>
      <c r="AC1012" s="1513"/>
      <c r="AD1012" s="1513"/>
      <c r="AE1012" s="1514"/>
      <c r="AF1012" s="62"/>
      <c r="AG1012" s="1510" t="s">
        <v>835</v>
      </c>
      <c r="AH1012" s="1511"/>
      <c r="AI1012" s="62"/>
      <c r="AJ1012" s="1319">
        <f>ROUND(IF(AG1012="yes",AJ991*0.02,0),0)</f>
        <v>0</v>
      </c>
      <c r="AK1012" s="1320"/>
      <c r="AL1012" s="1320"/>
      <c r="AM1012" s="1320"/>
      <c r="AN1012" s="1320"/>
      <c r="AO1012" s="1320"/>
      <c r="AP1012" s="1320"/>
      <c r="AQ1012" s="1321"/>
      <c r="AR1012" s="1183"/>
      <c r="AS1012" s="1183"/>
      <c r="AT1012" s="1183"/>
      <c r="AU1012" s="1183"/>
      <c r="AV1012" s="1183"/>
      <c r="AW1012" s="1183"/>
      <c r="AX1012" s="1183"/>
      <c r="AY1012" s="1197">
        <f>IF(A1064="Yes",0.05,0)</f>
        <v>0</v>
      </c>
    </row>
    <row r="1013" spans="1:51" ht="12.95" customHeight="1">
      <c r="A1013" s="14"/>
      <c r="B1013" s="59"/>
      <c r="C1013" s="1194"/>
      <c r="D1013" s="1520" t="s">
        <v>1751</v>
      </c>
      <c r="E1013" s="1521"/>
      <c r="F1013" s="1521"/>
      <c r="G1013" s="1521"/>
      <c r="H1013" s="1521"/>
      <c r="I1013" s="1521"/>
      <c r="J1013" s="1521"/>
      <c r="K1013" s="1521"/>
      <c r="L1013" s="1521"/>
      <c r="M1013" s="1521"/>
      <c r="N1013" s="1521"/>
      <c r="O1013" s="1521"/>
      <c r="P1013" s="1521"/>
      <c r="Q1013" s="1521"/>
      <c r="R1013" s="1521"/>
      <c r="S1013" s="1521"/>
      <c r="T1013" s="1521"/>
      <c r="U1013" s="1521"/>
      <c r="V1013" s="1521"/>
      <c r="W1013" s="1521"/>
      <c r="X1013" s="1521"/>
      <c r="Y1013" s="1521"/>
      <c r="Z1013" s="1521"/>
      <c r="AA1013" s="1521"/>
      <c r="AB1013" s="1521"/>
      <c r="AC1013" s="1521"/>
      <c r="AD1013" s="1521"/>
      <c r="AE1013" s="1522"/>
      <c r="AF1013" s="1412" t="str">
        <f>IF(AND(AG1012="yes",AB212&lt;&gt;1),"The project may not be eligible for this boost","")</f>
        <v/>
      </c>
      <c r="AG1013" s="1413"/>
      <c r="AH1013" s="1413"/>
      <c r="AI1013" s="1414"/>
      <c r="AJ1013" s="1322"/>
      <c r="AK1013" s="1323"/>
      <c r="AL1013" s="1323"/>
      <c r="AM1013" s="1323"/>
      <c r="AN1013" s="1323"/>
      <c r="AO1013" s="1323"/>
      <c r="AP1013" s="1323"/>
      <c r="AQ1013" s="1324"/>
      <c r="AR1013" s="1183"/>
      <c r="AS1013" s="1183"/>
      <c r="AT1013" s="1183"/>
      <c r="AU1013" s="1183"/>
      <c r="AV1013" s="1183"/>
      <c r="AW1013" s="1183"/>
      <c r="AX1013" s="1183"/>
      <c r="AY1013" s="1197">
        <f>IF(A1070="Yes",0.02,0)</f>
        <v>0</v>
      </c>
    </row>
    <row r="1014" spans="1:51" ht="12.95" customHeight="1">
      <c r="A1014" s="14"/>
      <c r="B1014" s="1192"/>
      <c r="C1014" s="1193"/>
      <c r="D1014" s="1537"/>
      <c r="E1014" s="1538"/>
      <c r="F1014" s="1538"/>
      <c r="G1014" s="1538"/>
      <c r="H1014" s="1538"/>
      <c r="I1014" s="1538"/>
      <c r="J1014" s="1538"/>
      <c r="K1014" s="1538"/>
      <c r="L1014" s="1538"/>
      <c r="M1014" s="1538"/>
      <c r="N1014" s="1538"/>
      <c r="O1014" s="1538"/>
      <c r="P1014" s="1538"/>
      <c r="Q1014" s="1538"/>
      <c r="R1014" s="1538"/>
      <c r="S1014" s="1538"/>
      <c r="T1014" s="1538"/>
      <c r="U1014" s="1538"/>
      <c r="V1014" s="1538"/>
      <c r="W1014" s="1538"/>
      <c r="X1014" s="1538"/>
      <c r="Y1014" s="1538"/>
      <c r="Z1014" s="1538"/>
      <c r="AA1014" s="1538"/>
      <c r="AB1014" s="1538"/>
      <c r="AC1014" s="1538"/>
      <c r="AD1014" s="1538"/>
      <c r="AE1014" s="1539"/>
      <c r="AF1014" s="1415"/>
      <c r="AG1014" s="1416"/>
      <c r="AH1014" s="1416"/>
      <c r="AI1014" s="1417"/>
      <c r="AJ1014" s="1325"/>
      <c r="AK1014" s="1326"/>
      <c r="AL1014" s="1326"/>
      <c r="AM1014" s="1326"/>
      <c r="AN1014" s="1326"/>
      <c r="AO1014" s="1326"/>
      <c r="AP1014" s="1326"/>
      <c r="AQ1014" s="1327"/>
      <c r="AR1014" s="1183"/>
      <c r="AS1014" s="1183"/>
      <c r="AT1014" s="1183"/>
      <c r="AU1014" s="1183"/>
      <c r="AV1014" s="1183"/>
      <c r="AW1014" s="1183"/>
      <c r="AX1014" s="1183"/>
      <c r="AY1014" s="1197">
        <f>IF(A1076="Yes",0.04,0)</f>
        <v>0</v>
      </c>
    </row>
    <row r="1015" spans="1:51" ht="12.95" customHeight="1">
      <c r="A1015" s="14"/>
      <c r="B1015" s="62"/>
      <c r="C1015" s="261" t="s">
        <v>1752</v>
      </c>
      <c r="D1015" s="1534" t="s">
        <v>1753</v>
      </c>
      <c r="E1015" s="1535"/>
      <c r="F1015" s="1535"/>
      <c r="G1015" s="1535"/>
      <c r="H1015" s="1535"/>
      <c r="I1015" s="1535"/>
      <c r="J1015" s="1535"/>
      <c r="K1015" s="1535"/>
      <c r="L1015" s="1535"/>
      <c r="M1015" s="1535"/>
      <c r="N1015" s="1535"/>
      <c r="O1015" s="1535"/>
      <c r="P1015" s="1535"/>
      <c r="Q1015" s="1535"/>
      <c r="R1015" s="1535"/>
      <c r="S1015" s="1535"/>
      <c r="T1015" s="1535"/>
      <c r="U1015" s="1535"/>
      <c r="V1015" s="1535"/>
      <c r="W1015" s="1535"/>
      <c r="X1015" s="1535"/>
      <c r="Y1015" s="1535"/>
      <c r="Z1015" s="1535"/>
      <c r="AA1015" s="1535"/>
      <c r="AB1015" s="1535"/>
      <c r="AC1015" s="1535"/>
      <c r="AD1015" s="1535"/>
      <c r="AE1015" s="1536"/>
      <c r="AF1015" s="62"/>
      <c r="AG1015" s="1510" t="s">
        <v>835</v>
      </c>
      <c r="AH1015" s="1511"/>
      <c r="AI1015" s="65"/>
      <c r="AJ1015" s="1319">
        <f>IF(AG1015="yes",AJ991*AY1010,0)</f>
        <v>0</v>
      </c>
      <c r="AK1015" s="1320"/>
      <c r="AL1015" s="1320"/>
      <c r="AM1015" s="1320"/>
      <c r="AN1015" s="1320"/>
      <c r="AO1015" s="1320"/>
      <c r="AP1015" s="1320"/>
      <c r="AQ1015" s="1321"/>
      <c r="AR1015" s="1183"/>
      <c r="AS1015" s="1183"/>
      <c r="AT1015" s="1183"/>
      <c r="AU1015" s="1183"/>
      <c r="AV1015" s="1183"/>
      <c r="AW1015" s="1183"/>
      <c r="AX1015" s="1183"/>
      <c r="AY1015" s="1197">
        <f>IF(A1083="Yes",0.04,0)</f>
        <v>0</v>
      </c>
    </row>
    <row r="1016" spans="1:51" ht="12.95" customHeight="1">
      <c r="A1016" s="14"/>
      <c r="B1016" s="59"/>
      <c r="C1016" s="1194"/>
      <c r="D1016" s="1520" t="s">
        <v>1754</v>
      </c>
      <c r="E1016" s="1521"/>
      <c r="F1016" s="1521"/>
      <c r="G1016" s="1521"/>
      <c r="H1016" s="1521"/>
      <c r="I1016" s="1521"/>
      <c r="J1016" s="1521"/>
      <c r="K1016" s="1521"/>
      <c r="L1016" s="1521"/>
      <c r="M1016" s="1521"/>
      <c r="N1016" s="1521"/>
      <c r="O1016" s="1521"/>
      <c r="P1016" s="1521"/>
      <c r="Q1016" s="1521"/>
      <c r="R1016" s="1521"/>
      <c r="S1016" s="1521"/>
      <c r="T1016" s="1521"/>
      <c r="U1016" s="1521"/>
      <c r="V1016" s="1521"/>
      <c r="W1016" s="1521"/>
      <c r="X1016" s="1521"/>
      <c r="Y1016" s="1521"/>
      <c r="Z1016" s="1521"/>
      <c r="AA1016" s="1521"/>
      <c r="AB1016" s="1521"/>
      <c r="AC1016" s="1521"/>
      <c r="AD1016" s="1521"/>
      <c r="AE1016" s="1522"/>
      <c r="AF1016" s="1406" t="str">
        <f>IF(AND(AG1015="Yes",AY1010=0),AY1022,"")</f>
        <v/>
      </c>
      <c r="AG1016" s="1407"/>
      <c r="AH1016" s="1407"/>
      <c r="AI1016" s="1408"/>
      <c r="AJ1016" s="1322"/>
      <c r="AK1016" s="1323"/>
      <c r="AL1016" s="1323"/>
      <c r="AM1016" s="1323"/>
      <c r="AN1016" s="1323"/>
      <c r="AO1016" s="1323"/>
      <c r="AP1016" s="1323"/>
      <c r="AQ1016" s="1324"/>
      <c r="AR1016" s="1183"/>
      <c r="AS1016" s="1183"/>
      <c r="AT1016" s="1183"/>
      <c r="AU1016" s="1183"/>
      <c r="AV1016" s="1183"/>
      <c r="AW1016" s="1183"/>
      <c r="AX1016" s="1183"/>
      <c r="AY1016" s="1197">
        <f>IF(A1086="Yes",0.01,0)</f>
        <v>0</v>
      </c>
    </row>
    <row r="1017" spans="1:51" ht="12.95" customHeight="1">
      <c r="A1017" s="14"/>
      <c r="B1017" s="59"/>
      <c r="C1017" s="1194"/>
      <c r="D1017" s="1520"/>
      <c r="E1017" s="1521"/>
      <c r="F1017" s="1521"/>
      <c r="G1017" s="1521"/>
      <c r="H1017" s="1521"/>
      <c r="I1017" s="1521"/>
      <c r="J1017" s="1521"/>
      <c r="K1017" s="1521"/>
      <c r="L1017" s="1521"/>
      <c r="M1017" s="1521"/>
      <c r="N1017" s="1521"/>
      <c r="O1017" s="1521"/>
      <c r="P1017" s="1521"/>
      <c r="Q1017" s="1521"/>
      <c r="R1017" s="1521"/>
      <c r="S1017" s="1521"/>
      <c r="T1017" s="1521"/>
      <c r="U1017" s="1521"/>
      <c r="V1017" s="1521"/>
      <c r="W1017" s="1521"/>
      <c r="X1017" s="1521"/>
      <c r="Y1017" s="1521"/>
      <c r="Z1017" s="1521"/>
      <c r="AA1017" s="1521"/>
      <c r="AB1017" s="1521"/>
      <c r="AC1017" s="1521"/>
      <c r="AD1017" s="1521"/>
      <c r="AE1017" s="1522"/>
      <c r="AF1017" s="1406"/>
      <c r="AG1017" s="1407"/>
      <c r="AH1017" s="1407"/>
      <c r="AI1017" s="1408"/>
      <c r="AJ1017" s="1322"/>
      <c r="AK1017" s="1323"/>
      <c r="AL1017" s="1323"/>
      <c r="AM1017" s="1323"/>
      <c r="AN1017" s="1323"/>
      <c r="AO1017" s="1323"/>
      <c r="AP1017" s="1323"/>
      <c r="AQ1017" s="1324"/>
      <c r="AR1017" s="1183"/>
      <c r="AS1017" s="1183"/>
      <c r="AT1017" s="1183"/>
      <c r="AU1017" s="1183"/>
      <c r="AV1017" s="1183"/>
      <c r="AW1017" s="1183"/>
      <c r="AX1017" s="1183"/>
      <c r="AY1017" s="1197">
        <f>IF(A1091="Yes",0.01,0)</f>
        <v>0</v>
      </c>
    </row>
    <row r="1018" spans="1:51" ht="12.95" customHeight="1">
      <c r="A1018" s="14"/>
      <c r="B1018" s="1198"/>
      <c r="C1018" s="1191"/>
      <c r="D1018" s="1537"/>
      <c r="E1018" s="1538"/>
      <c r="F1018" s="1538"/>
      <c r="G1018" s="1538"/>
      <c r="H1018" s="1538"/>
      <c r="I1018" s="1538"/>
      <c r="J1018" s="1538"/>
      <c r="K1018" s="1538"/>
      <c r="L1018" s="1538"/>
      <c r="M1018" s="1538"/>
      <c r="N1018" s="1538"/>
      <c r="O1018" s="1538"/>
      <c r="P1018" s="1538"/>
      <c r="Q1018" s="1538"/>
      <c r="R1018" s="1538"/>
      <c r="S1018" s="1538"/>
      <c r="T1018" s="1538"/>
      <c r="U1018" s="1538"/>
      <c r="V1018" s="1538"/>
      <c r="W1018" s="1538"/>
      <c r="X1018" s="1538"/>
      <c r="Y1018" s="1538"/>
      <c r="Z1018" s="1538"/>
      <c r="AA1018" s="1538"/>
      <c r="AB1018" s="1538"/>
      <c r="AC1018" s="1538"/>
      <c r="AD1018" s="1538"/>
      <c r="AE1018" s="1539"/>
      <c r="AF1018" s="1409"/>
      <c r="AG1018" s="1410"/>
      <c r="AH1018" s="1410"/>
      <c r="AI1018" s="1411"/>
      <c r="AJ1018" s="1325"/>
      <c r="AK1018" s="1326"/>
      <c r="AL1018" s="1326"/>
      <c r="AM1018" s="1326"/>
      <c r="AN1018" s="1326"/>
      <c r="AO1018" s="1326"/>
      <c r="AP1018" s="1326"/>
      <c r="AQ1018" s="1327"/>
      <c r="AR1018" s="1183"/>
      <c r="AS1018" s="1183"/>
      <c r="AT1018" s="1183"/>
      <c r="AU1018" s="1183"/>
      <c r="AV1018" s="1183"/>
      <c r="AW1018" s="1183"/>
      <c r="AX1018" s="1183"/>
      <c r="AY1018" s="1197">
        <f>IF(A1094="Yes",0.01,0)</f>
        <v>0</v>
      </c>
    </row>
    <row r="1019" spans="1:51" ht="12.95" customHeight="1">
      <c r="A1019" s="14"/>
      <c r="B1019" s="62"/>
      <c r="C1019" s="261" t="s">
        <v>1755</v>
      </c>
      <c r="D1019" s="1558" t="s">
        <v>1756</v>
      </c>
      <c r="E1019" s="1559"/>
      <c r="F1019" s="1559"/>
      <c r="G1019" s="1559"/>
      <c r="H1019" s="1559"/>
      <c r="I1019" s="1559"/>
      <c r="J1019" s="1559"/>
      <c r="K1019" s="1559"/>
      <c r="L1019" s="1559"/>
      <c r="M1019" s="1559"/>
      <c r="N1019" s="1559"/>
      <c r="O1019" s="1559"/>
      <c r="P1019" s="1559"/>
      <c r="Q1019" s="1559"/>
      <c r="R1019" s="1559"/>
      <c r="S1019" s="1559"/>
      <c r="T1019" s="1559"/>
      <c r="U1019" s="1559"/>
      <c r="V1019" s="1559"/>
      <c r="W1019" s="1559"/>
      <c r="X1019" s="1559"/>
      <c r="Y1019" s="1559"/>
      <c r="Z1019" s="1559"/>
      <c r="AA1019" s="1559"/>
      <c r="AB1019" s="1559"/>
      <c r="AC1019" s="1559"/>
      <c r="AD1019" s="1559"/>
      <c r="AE1019" s="1560"/>
      <c r="AF1019" s="62"/>
      <c r="AG1019" s="1510" t="s">
        <v>835</v>
      </c>
      <c r="AH1019" s="1511"/>
      <c r="AI1019" s="65"/>
      <c r="AJ1019" s="1319">
        <f>ROUND(IF(AND(AG1019="Yes",J1023&lt;&gt;"N/A",AF1022&lt;&gt;""),MIN(AF1022,(0.15*AJ991)),0),0)</f>
        <v>0</v>
      </c>
      <c r="AK1019" s="1320"/>
      <c r="AL1019" s="1320"/>
      <c r="AM1019" s="1320"/>
      <c r="AN1019" s="1320"/>
      <c r="AO1019" s="1320"/>
      <c r="AP1019" s="1320"/>
      <c r="AQ1019" s="1321"/>
      <c r="AR1019" s="1183"/>
      <c r="AS1019" s="1183"/>
      <c r="AT1019" s="1183"/>
      <c r="AU1019" s="1183"/>
      <c r="AV1019" s="1183"/>
      <c r="AW1019" s="1183"/>
      <c r="AX1019" s="1183"/>
      <c r="AY1019" s="1197">
        <f>IF(A1098="Yes",0.02,0)</f>
        <v>0</v>
      </c>
    </row>
    <row r="1020" spans="1:51" ht="12.95" customHeight="1">
      <c r="A1020" s="14"/>
      <c r="B1020" s="1198"/>
      <c r="C1020" s="1199"/>
      <c r="D1020" s="1561"/>
      <c r="E1020" s="1562"/>
      <c r="F1020" s="1562"/>
      <c r="G1020" s="1562"/>
      <c r="H1020" s="1562"/>
      <c r="I1020" s="1562"/>
      <c r="J1020" s="1562"/>
      <c r="K1020" s="1562"/>
      <c r="L1020" s="1562"/>
      <c r="M1020" s="1562"/>
      <c r="N1020" s="1562"/>
      <c r="O1020" s="1562"/>
      <c r="P1020" s="1562"/>
      <c r="Q1020" s="1562"/>
      <c r="R1020" s="1562"/>
      <c r="S1020" s="1562"/>
      <c r="T1020" s="1562"/>
      <c r="U1020" s="1562"/>
      <c r="V1020" s="1562"/>
      <c r="W1020" s="1562"/>
      <c r="X1020" s="1562"/>
      <c r="Y1020" s="1562"/>
      <c r="Z1020" s="1562"/>
      <c r="AA1020" s="1562"/>
      <c r="AB1020" s="1562"/>
      <c r="AC1020" s="1562"/>
      <c r="AD1020" s="1562"/>
      <c r="AE1020" s="1563"/>
      <c r="AF1020" s="1540" t="str">
        <f>IF(AG1019="yes","Please Select Type and Enter Amount:","")</f>
        <v/>
      </c>
      <c r="AG1020" s="1541"/>
      <c r="AH1020" s="1541"/>
      <c r="AI1020" s="1542"/>
      <c r="AJ1020" s="1322"/>
      <c r="AK1020" s="1323"/>
      <c r="AL1020" s="1323"/>
      <c r="AM1020" s="1323"/>
      <c r="AN1020" s="1323"/>
      <c r="AO1020" s="1323"/>
      <c r="AP1020" s="1323"/>
      <c r="AQ1020" s="1324"/>
      <c r="AR1020" s="1183"/>
      <c r="AS1020" s="1183"/>
      <c r="AT1020" s="1183"/>
      <c r="AU1020" s="1183"/>
      <c r="AV1020" s="1183"/>
      <c r="AW1020" s="1183"/>
      <c r="AX1020" s="1183"/>
      <c r="AY1020" s="785">
        <f>IF(A1103="Yes",0.02,0)</f>
        <v>0</v>
      </c>
    </row>
    <row r="1021" spans="1:51" ht="12.95" customHeight="1">
      <c r="A1021" s="14"/>
      <c r="B1021" s="1198"/>
      <c r="C1021" s="1199"/>
      <c r="D1021" s="1520" t="s">
        <v>1757</v>
      </c>
      <c r="E1021" s="1521"/>
      <c r="F1021" s="1521"/>
      <c r="G1021" s="1521"/>
      <c r="H1021" s="1521"/>
      <c r="I1021" s="1521"/>
      <c r="J1021" s="1521"/>
      <c r="K1021" s="1521"/>
      <c r="L1021" s="1521"/>
      <c r="M1021" s="1521"/>
      <c r="N1021" s="1521"/>
      <c r="O1021" s="1521"/>
      <c r="P1021" s="1521"/>
      <c r="Q1021" s="1521"/>
      <c r="R1021" s="1521"/>
      <c r="S1021" s="1521"/>
      <c r="T1021" s="1521"/>
      <c r="U1021" s="1521"/>
      <c r="V1021" s="1521"/>
      <c r="W1021" s="1521"/>
      <c r="X1021" s="1521"/>
      <c r="Y1021" s="1521"/>
      <c r="Z1021" s="1521"/>
      <c r="AA1021" s="1521"/>
      <c r="AB1021" s="1521"/>
      <c r="AC1021" s="1521"/>
      <c r="AD1021" s="1521"/>
      <c r="AE1021" s="1522"/>
      <c r="AF1021" s="1540"/>
      <c r="AG1021" s="1541"/>
      <c r="AH1021" s="1541"/>
      <c r="AI1021" s="1542"/>
      <c r="AJ1021" s="1322"/>
      <c r="AK1021" s="1323"/>
      <c r="AL1021" s="1323"/>
      <c r="AM1021" s="1323"/>
      <c r="AN1021" s="1323"/>
      <c r="AO1021" s="1323"/>
      <c r="AP1021" s="1323"/>
      <c r="AQ1021" s="1324"/>
      <c r="AR1021" s="1183"/>
      <c r="AS1021" s="1183"/>
      <c r="AT1021" s="1183"/>
      <c r="AU1021" s="1183"/>
      <c r="AV1021" s="1183"/>
      <c r="AW1021" s="1183"/>
      <c r="AX1021" s="1183"/>
      <c r="AY1021" s="1183"/>
    </row>
    <row r="1022" spans="1:51" ht="12.95" customHeight="1">
      <c r="A1022" s="14"/>
      <c r="B1022" s="1198"/>
      <c r="C1022" s="1199"/>
      <c r="D1022" s="1520"/>
      <c r="E1022" s="1521"/>
      <c r="F1022" s="1521"/>
      <c r="G1022" s="1521"/>
      <c r="H1022" s="1521"/>
      <c r="I1022" s="1521"/>
      <c r="J1022" s="1521"/>
      <c r="K1022" s="1521"/>
      <c r="L1022" s="1521"/>
      <c r="M1022" s="1521"/>
      <c r="N1022" s="1521"/>
      <c r="O1022" s="1521"/>
      <c r="P1022" s="1521"/>
      <c r="Q1022" s="1521"/>
      <c r="R1022" s="1521"/>
      <c r="S1022" s="1521"/>
      <c r="T1022" s="1521"/>
      <c r="U1022" s="1521"/>
      <c r="V1022" s="1521"/>
      <c r="W1022" s="1521"/>
      <c r="X1022" s="1521"/>
      <c r="Y1022" s="1521"/>
      <c r="Z1022" s="1521"/>
      <c r="AA1022" s="1521"/>
      <c r="AB1022" s="1521"/>
      <c r="AC1022" s="1521"/>
      <c r="AD1022" s="1521"/>
      <c r="AE1022" s="1522"/>
      <c r="AF1022" s="1344"/>
      <c r="AG1022" s="1344"/>
      <c r="AH1022" s="1344"/>
      <c r="AI1022" s="1344"/>
      <c r="AJ1022" s="1322"/>
      <c r="AK1022" s="1323"/>
      <c r="AL1022" s="1323"/>
      <c r="AM1022" s="1323"/>
      <c r="AN1022" s="1323"/>
      <c r="AO1022" s="1323"/>
      <c r="AP1022" s="1323"/>
      <c r="AQ1022" s="1324"/>
      <c r="AR1022" s="1183"/>
      <c r="AS1022" s="1183"/>
      <c r="AT1022" s="1183"/>
      <c r="AU1022" s="1183"/>
      <c r="AV1022" s="1183"/>
      <c r="AW1022" s="1183"/>
      <c r="AX1022" s="1183"/>
      <c r="AY1022" s="1183" t="str">
        <f>"Select items beginning on row #"&amp;TEXT(ROW(A1060),"#")&amp;" to claim this boost"</f>
        <v>Select items beginning on row #1060 to claim this boost</v>
      </c>
    </row>
    <row r="1023" spans="1:51" ht="12.95" customHeight="1">
      <c r="A1023" s="14"/>
      <c r="B1023" s="1198"/>
      <c r="C1023" s="1199"/>
      <c r="D1023" s="451" t="s">
        <v>1758</v>
      </c>
      <c r="E1023" s="67"/>
      <c r="F1023" s="67"/>
      <c r="G1023" s="818"/>
      <c r="H1023" s="818"/>
      <c r="I1023" s="42"/>
      <c r="J1023" s="1523" t="s">
        <v>299</v>
      </c>
      <c r="K1023" s="1524"/>
      <c r="L1023" s="1524"/>
      <c r="M1023" s="1524"/>
      <c r="N1023" s="1524"/>
      <c r="O1023" s="1524"/>
      <c r="P1023" s="1524"/>
      <c r="Q1023" s="1524"/>
      <c r="R1023" s="1524"/>
      <c r="S1023" s="1524"/>
      <c r="T1023" s="1524"/>
      <c r="U1023" s="1524"/>
      <c r="V1023" s="1524"/>
      <c r="W1023" s="1524"/>
      <c r="X1023" s="1524"/>
      <c r="Y1023" s="1524"/>
      <c r="Z1023" s="1524"/>
      <c r="AA1023" s="1524"/>
      <c r="AB1023" s="1524"/>
      <c r="AC1023" s="1524"/>
      <c r="AD1023" s="1524"/>
      <c r="AE1023" s="1525"/>
      <c r="AF1023" s="1344"/>
      <c r="AG1023" s="1344"/>
      <c r="AH1023" s="1344"/>
      <c r="AI1023" s="1344"/>
      <c r="AJ1023" s="1325"/>
      <c r="AK1023" s="1326"/>
      <c r="AL1023" s="1326"/>
      <c r="AM1023" s="1326"/>
      <c r="AN1023" s="1326"/>
      <c r="AO1023" s="1326"/>
      <c r="AP1023" s="1326"/>
      <c r="AQ1023" s="1327"/>
      <c r="AR1023" s="1183"/>
      <c r="AS1023" s="1183"/>
      <c r="AT1023" s="1183"/>
      <c r="AU1023" s="1183"/>
      <c r="AV1023" s="1183"/>
      <c r="AW1023" s="1183"/>
      <c r="AX1023" s="1183"/>
      <c r="AY1023" s="1183"/>
    </row>
    <row r="1024" spans="1:51" ht="12.95" customHeight="1">
      <c r="A1024" s="14"/>
      <c r="B1024" s="62"/>
      <c r="C1024" s="261" t="s">
        <v>1759</v>
      </c>
      <c r="D1024" s="1512" t="s">
        <v>1760</v>
      </c>
      <c r="E1024" s="1513"/>
      <c r="F1024" s="1513"/>
      <c r="G1024" s="1513"/>
      <c r="H1024" s="1513"/>
      <c r="I1024" s="1513"/>
      <c r="J1024" s="1513"/>
      <c r="K1024" s="1513"/>
      <c r="L1024" s="1513"/>
      <c r="M1024" s="1513"/>
      <c r="N1024" s="1513"/>
      <c r="O1024" s="1513"/>
      <c r="P1024" s="1513"/>
      <c r="Q1024" s="1513"/>
      <c r="R1024" s="1513"/>
      <c r="S1024" s="1513"/>
      <c r="T1024" s="1513"/>
      <c r="U1024" s="1513"/>
      <c r="V1024" s="1513"/>
      <c r="W1024" s="1513"/>
      <c r="X1024" s="1513"/>
      <c r="Y1024" s="1513"/>
      <c r="Z1024" s="1513"/>
      <c r="AA1024" s="1513"/>
      <c r="AB1024" s="1513"/>
      <c r="AC1024" s="1513"/>
      <c r="AD1024" s="1513"/>
      <c r="AE1024" s="1514"/>
      <c r="AF1024" s="62"/>
      <c r="AG1024" s="1510" t="s">
        <v>835</v>
      </c>
      <c r="AH1024" s="1511"/>
      <c r="AI1024" s="65"/>
      <c r="AJ1024" s="1319">
        <f>ROUND(IF(AG1024="Yes",AF1026,0),0)</f>
        <v>0</v>
      </c>
      <c r="AK1024" s="1320"/>
      <c r="AL1024" s="1320"/>
      <c r="AM1024" s="1320"/>
      <c r="AN1024" s="1320"/>
      <c r="AO1024" s="1320"/>
      <c r="AP1024" s="1320"/>
      <c r="AQ1024" s="1321"/>
      <c r="AR1024" s="1183"/>
      <c r="AS1024" s="1183"/>
      <c r="AT1024" s="1183"/>
      <c r="AU1024" s="1183"/>
      <c r="AV1024" s="1183"/>
      <c r="AW1024" s="1183"/>
      <c r="AX1024" s="1183"/>
      <c r="AY1024" s="1183"/>
    </row>
    <row r="1025" spans="1:51" ht="12.95" customHeight="1">
      <c r="A1025" s="14"/>
      <c r="B1025" s="59"/>
      <c r="C1025" s="1194"/>
      <c r="D1025" s="1520" t="s">
        <v>1761</v>
      </c>
      <c r="E1025" s="1521"/>
      <c r="F1025" s="1521"/>
      <c r="G1025" s="1521"/>
      <c r="H1025" s="1521"/>
      <c r="I1025" s="1521"/>
      <c r="J1025" s="1521"/>
      <c r="K1025" s="1521"/>
      <c r="L1025" s="1521"/>
      <c r="M1025" s="1521"/>
      <c r="N1025" s="1521"/>
      <c r="O1025" s="1521"/>
      <c r="P1025" s="1521"/>
      <c r="Q1025" s="1521"/>
      <c r="R1025" s="1521"/>
      <c r="S1025" s="1521"/>
      <c r="T1025" s="1521"/>
      <c r="U1025" s="1521"/>
      <c r="V1025" s="1521"/>
      <c r="W1025" s="1521"/>
      <c r="X1025" s="1521"/>
      <c r="Y1025" s="1521"/>
      <c r="Z1025" s="1521"/>
      <c r="AA1025" s="1521"/>
      <c r="AB1025" s="1521"/>
      <c r="AC1025" s="1521"/>
      <c r="AD1025" s="1521"/>
      <c r="AE1025" s="1522"/>
      <c r="AF1025" s="1555" t="str">
        <f>IF(AG1024="yes","Enter Amount:","")</f>
        <v/>
      </c>
      <c r="AG1025" s="1556"/>
      <c r="AH1025" s="1556"/>
      <c r="AI1025" s="1557"/>
      <c r="AJ1025" s="1322"/>
      <c r="AK1025" s="1323"/>
      <c r="AL1025" s="1323"/>
      <c r="AM1025" s="1323"/>
      <c r="AN1025" s="1323"/>
      <c r="AO1025" s="1323"/>
      <c r="AP1025" s="1323"/>
      <c r="AQ1025" s="1324"/>
      <c r="AR1025" s="1183"/>
      <c r="AS1025" s="1183"/>
      <c r="AT1025" s="1183"/>
      <c r="AU1025" s="1183"/>
      <c r="AV1025" s="1183"/>
      <c r="AW1025" s="1183"/>
      <c r="AX1025" s="1183"/>
      <c r="AY1025" s="1183"/>
    </row>
    <row r="1026" spans="1:51" ht="12.95" customHeight="1">
      <c r="A1026" s="14"/>
      <c r="B1026" s="59"/>
      <c r="C1026" s="1194"/>
      <c r="D1026" s="1520"/>
      <c r="E1026" s="1521"/>
      <c r="F1026" s="1521"/>
      <c r="G1026" s="1521"/>
      <c r="H1026" s="1521"/>
      <c r="I1026" s="1521"/>
      <c r="J1026" s="1521"/>
      <c r="K1026" s="1521"/>
      <c r="L1026" s="1521"/>
      <c r="M1026" s="1521"/>
      <c r="N1026" s="1521"/>
      <c r="O1026" s="1521"/>
      <c r="P1026" s="1521"/>
      <c r="Q1026" s="1521"/>
      <c r="R1026" s="1521"/>
      <c r="S1026" s="1521"/>
      <c r="T1026" s="1521"/>
      <c r="U1026" s="1521"/>
      <c r="V1026" s="1521"/>
      <c r="W1026" s="1521"/>
      <c r="X1026" s="1521"/>
      <c r="Y1026" s="1521"/>
      <c r="Z1026" s="1521"/>
      <c r="AA1026" s="1521"/>
      <c r="AB1026" s="1521"/>
      <c r="AC1026" s="1521"/>
      <c r="AD1026" s="1521"/>
      <c r="AE1026" s="1522"/>
      <c r="AF1026" s="1344"/>
      <c r="AG1026" s="1344"/>
      <c r="AH1026" s="1344"/>
      <c r="AI1026" s="1344"/>
      <c r="AJ1026" s="1322"/>
      <c r="AK1026" s="1323"/>
      <c r="AL1026" s="1323"/>
      <c r="AM1026" s="1323"/>
      <c r="AN1026" s="1323"/>
      <c r="AO1026" s="1323"/>
      <c r="AP1026" s="1323"/>
      <c r="AQ1026" s="1324"/>
      <c r="AR1026" s="1183"/>
      <c r="AS1026" s="1183"/>
      <c r="AT1026" s="1183"/>
      <c r="AU1026" s="1183"/>
      <c r="AV1026" s="1183"/>
      <c r="AW1026" s="1183"/>
      <c r="AX1026" s="1183"/>
      <c r="AY1026" s="1183"/>
    </row>
    <row r="1027" spans="1:51" ht="12.95" customHeight="1">
      <c r="A1027" s="14"/>
      <c r="B1027" s="1195"/>
      <c r="C1027" s="1199"/>
      <c r="D1027" s="1537"/>
      <c r="E1027" s="1538"/>
      <c r="F1027" s="1538"/>
      <c r="G1027" s="1538"/>
      <c r="H1027" s="1538"/>
      <c r="I1027" s="1538"/>
      <c r="J1027" s="1538"/>
      <c r="K1027" s="1538"/>
      <c r="L1027" s="1538"/>
      <c r="M1027" s="1538"/>
      <c r="N1027" s="1538"/>
      <c r="O1027" s="1538"/>
      <c r="P1027" s="1538"/>
      <c r="Q1027" s="1538"/>
      <c r="R1027" s="1538"/>
      <c r="S1027" s="1538"/>
      <c r="T1027" s="1538"/>
      <c r="U1027" s="1538"/>
      <c r="V1027" s="1538"/>
      <c r="W1027" s="1538"/>
      <c r="X1027" s="1538"/>
      <c r="Y1027" s="1538"/>
      <c r="Z1027" s="1538"/>
      <c r="AA1027" s="1538"/>
      <c r="AB1027" s="1538"/>
      <c r="AC1027" s="1538"/>
      <c r="AD1027" s="1538"/>
      <c r="AE1027" s="1539"/>
      <c r="AF1027" s="1344"/>
      <c r="AG1027" s="1344"/>
      <c r="AH1027" s="1344"/>
      <c r="AI1027" s="1344"/>
      <c r="AJ1027" s="1325"/>
      <c r="AK1027" s="1326"/>
      <c r="AL1027" s="1326"/>
      <c r="AM1027" s="1326"/>
      <c r="AN1027" s="1326"/>
      <c r="AO1027" s="1326"/>
      <c r="AP1027" s="1326"/>
      <c r="AQ1027" s="1327"/>
      <c r="AR1027" s="1183"/>
      <c r="AS1027" s="1183"/>
      <c r="AT1027" s="1183"/>
      <c r="AU1027" s="1183"/>
      <c r="AV1027" s="1183"/>
      <c r="AW1027" s="1183"/>
      <c r="AX1027" s="1183"/>
      <c r="AY1027" s="1183"/>
    </row>
    <row r="1028" spans="1:51" ht="12.95" customHeight="1">
      <c r="A1028" s="14"/>
      <c r="B1028" s="62"/>
      <c r="C1028" s="261" t="s">
        <v>1762</v>
      </c>
      <c r="D1028" s="1534" t="s">
        <v>1763</v>
      </c>
      <c r="E1028" s="1535"/>
      <c r="F1028" s="1535"/>
      <c r="G1028" s="1535"/>
      <c r="H1028" s="1535"/>
      <c r="I1028" s="1535"/>
      <c r="J1028" s="1535"/>
      <c r="K1028" s="1535"/>
      <c r="L1028" s="1535"/>
      <c r="M1028" s="1535"/>
      <c r="N1028" s="1535"/>
      <c r="O1028" s="1535"/>
      <c r="P1028" s="1535"/>
      <c r="Q1028" s="1535"/>
      <c r="R1028" s="1535"/>
      <c r="S1028" s="1535"/>
      <c r="T1028" s="1535"/>
      <c r="U1028" s="1535"/>
      <c r="V1028" s="1535"/>
      <c r="W1028" s="1535"/>
      <c r="X1028" s="1535"/>
      <c r="Y1028" s="1535"/>
      <c r="Z1028" s="1535"/>
      <c r="AA1028" s="1535"/>
      <c r="AB1028" s="1535"/>
      <c r="AC1028" s="1535"/>
      <c r="AD1028" s="1535"/>
      <c r="AE1028" s="1536"/>
      <c r="AF1028" s="62"/>
      <c r="AG1028" s="1510" t="s">
        <v>891</v>
      </c>
      <c r="AH1028" s="1511"/>
      <c r="AI1028" s="65"/>
      <c r="AJ1028" s="1319">
        <f>ROUND(IF(AG1028="yes",(AJ991*0.1),0),0)</f>
        <v>11298288</v>
      </c>
      <c r="AK1028" s="1320"/>
      <c r="AL1028" s="1320"/>
      <c r="AM1028" s="1320"/>
      <c r="AN1028" s="1320"/>
      <c r="AO1028" s="1320"/>
      <c r="AP1028" s="1320"/>
      <c r="AQ1028" s="1321"/>
      <c r="AR1028" s="1183"/>
      <c r="AS1028" s="1183"/>
      <c r="AT1028" s="1183"/>
      <c r="AU1028" s="1183"/>
      <c r="AV1028" s="1183"/>
      <c r="AW1028" s="1183"/>
      <c r="AX1028" s="1183"/>
      <c r="AY1028" s="1183"/>
    </row>
    <row r="1029" spans="1:51" ht="12.95" customHeight="1">
      <c r="A1029" s="14"/>
      <c r="B1029" s="59"/>
      <c r="C1029" s="1194"/>
      <c r="D1029" s="1520" t="s">
        <v>1764</v>
      </c>
      <c r="E1029" s="1521"/>
      <c r="F1029" s="1521"/>
      <c r="G1029" s="1521"/>
      <c r="H1029" s="1521"/>
      <c r="I1029" s="1521"/>
      <c r="J1029" s="1521"/>
      <c r="K1029" s="1521"/>
      <c r="L1029" s="1521"/>
      <c r="M1029" s="1521"/>
      <c r="N1029" s="1521"/>
      <c r="O1029" s="1521"/>
      <c r="P1029" s="1521"/>
      <c r="Q1029" s="1521"/>
      <c r="R1029" s="1521"/>
      <c r="S1029" s="1521"/>
      <c r="T1029" s="1521"/>
      <c r="U1029" s="1521"/>
      <c r="V1029" s="1521"/>
      <c r="W1029" s="1521"/>
      <c r="X1029" s="1521"/>
      <c r="Y1029" s="1521"/>
      <c r="Z1029" s="1521"/>
      <c r="AA1029" s="1521"/>
      <c r="AB1029" s="1521"/>
      <c r="AC1029" s="1521"/>
      <c r="AD1029" s="1521"/>
      <c r="AE1029" s="1522"/>
      <c r="AF1029" s="59"/>
      <c r="AG1029" s="14"/>
      <c r="AH1029" s="14"/>
      <c r="AI1029" s="63"/>
      <c r="AJ1029" s="1322"/>
      <c r="AK1029" s="1323"/>
      <c r="AL1029" s="1323"/>
      <c r="AM1029" s="1323"/>
      <c r="AN1029" s="1323"/>
      <c r="AO1029" s="1323"/>
      <c r="AP1029" s="1323"/>
      <c r="AQ1029" s="1324"/>
      <c r="AR1029" s="1183"/>
      <c r="AS1029" s="1183"/>
      <c r="AT1029" s="1183"/>
      <c r="AU1029" s="1183"/>
      <c r="AV1029" s="1183"/>
      <c r="AW1029" s="1183"/>
      <c r="AX1029" s="1183"/>
      <c r="AY1029" s="1183"/>
    </row>
    <row r="1030" spans="1:51" ht="12.95" customHeight="1">
      <c r="A1030" s="14"/>
      <c r="B1030" s="60"/>
      <c r="C1030" s="1194"/>
      <c r="D1030" s="1537"/>
      <c r="E1030" s="1538"/>
      <c r="F1030" s="1538"/>
      <c r="G1030" s="1538"/>
      <c r="H1030" s="1538"/>
      <c r="I1030" s="1538"/>
      <c r="J1030" s="1538"/>
      <c r="K1030" s="1538"/>
      <c r="L1030" s="1538"/>
      <c r="M1030" s="1538"/>
      <c r="N1030" s="1538"/>
      <c r="O1030" s="1538"/>
      <c r="P1030" s="1538"/>
      <c r="Q1030" s="1538"/>
      <c r="R1030" s="1538"/>
      <c r="S1030" s="1538"/>
      <c r="T1030" s="1538"/>
      <c r="U1030" s="1538"/>
      <c r="V1030" s="1538"/>
      <c r="W1030" s="1538"/>
      <c r="X1030" s="1538"/>
      <c r="Y1030" s="1538"/>
      <c r="Z1030" s="1538"/>
      <c r="AA1030" s="1538"/>
      <c r="AB1030" s="1538"/>
      <c r="AC1030" s="1538"/>
      <c r="AD1030" s="1538"/>
      <c r="AE1030" s="1539"/>
      <c r="AF1030" s="59"/>
      <c r="AG1030" s="14"/>
      <c r="AH1030" s="14"/>
      <c r="AI1030" s="63"/>
      <c r="AJ1030" s="1325"/>
      <c r="AK1030" s="1326"/>
      <c r="AL1030" s="1326"/>
      <c r="AM1030" s="1326"/>
      <c r="AN1030" s="1326"/>
      <c r="AO1030" s="1326"/>
      <c r="AP1030" s="1326"/>
      <c r="AQ1030" s="1327"/>
      <c r="AR1030" s="1183"/>
      <c r="AS1030" s="1183"/>
      <c r="AT1030" s="1183"/>
      <c r="AU1030" s="1183"/>
      <c r="AV1030" s="1183"/>
      <c r="AW1030" s="1183"/>
      <c r="AX1030" s="1183"/>
      <c r="AY1030" s="1183"/>
    </row>
    <row r="1031" spans="1:51" ht="12.95" customHeight="1">
      <c r="A1031" s="14"/>
      <c r="B1031" s="59"/>
      <c r="C1031" s="261" t="s">
        <v>21</v>
      </c>
      <c r="D1031" s="1512" t="s">
        <v>1765</v>
      </c>
      <c r="E1031" s="1513"/>
      <c r="F1031" s="1513"/>
      <c r="G1031" s="1513"/>
      <c r="H1031" s="1513"/>
      <c r="I1031" s="1513"/>
      <c r="J1031" s="1513"/>
      <c r="K1031" s="1513"/>
      <c r="L1031" s="1513"/>
      <c r="M1031" s="1513"/>
      <c r="N1031" s="1513"/>
      <c r="O1031" s="1513"/>
      <c r="P1031" s="1513"/>
      <c r="Q1031" s="1513"/>
      <c r="R1031" s="1513"/>
      <c r="S1031" s="1513"/>
      <c r="T1031" s="1513"/>
      <c r="U1031" s="1513"/>
      <c r="V1031" s="1513"/>
      <c r="W1031" s="1513"/>
      <c r="X1031" s="1513"/>
      <c r="Y1031" s="1513"/>
      <c r="Z1031" s="1513"/>
      <c r="AA1031" s="1513"/>
      <c r="AB1031" s="1513"/>
      <c r="AC1031" s="1513"/>
      <c r="AD1031" s="1513"/>
      <c r="AE1031" s="1514"/>
      <c r="AF1031" s="62"/>
      <c r="AG1031" s="1510" t="s">
        <v>891</v>
      </c>
      <c r="AH1031" s="1511"/>
      <c r="AI1031" s="65"/>
      <c r="AJ1031" s="1319">
        <f>ROUND(IF(AG1031="yes",(AJ991*0.15),0),0)</f>
        <v>16947432</v>
      </c>
      <c r="AK1031" s="1320"/>
      <c r="AL1031" s="1320"/>
      <c r="AM1031" s="1320"/>
      <c r="AN1031" s="1320"/>
      <c r="AO1031" s="1320"/>
      <c r="AP1031" s="1320"/>
      <c r="AQ1031" s="1321"/>
      <c r="AR1031" s="1183"/>
      <c r="AS1031" s="1183"/>
      <c r="AT1031" s="1183"/>
      <c r="AU1031" s="1183"/>
      <c r="AV1031" s="1183"/>
      <c r="AW1031" s="1183"/>
      <c r="AX1031" s="1183"/>
      <c r="AY1031" s="1183"/>
    </row>
    <row r="1032" spans="1:51" ht="12.95" customHeight="1">
      <c r="A1032" s="14"/>
      <c r="B1032" s="59"/>
      <c r="C1032" s="1194"/>
      <c r="D1032" s="1515" t="s">
        <v>1766</v>
      </c>
      <c r="E1032" s="1233"/>
      <c r="F1032" s="1233"/>
      <c r="G1032" s="1233"/>
      <c r="H1032" s="1233"/>
      <c r="I1032" s="1233"/>
      <c r="J1032" s="1233"/>
      <c r="K1032" s="1233"/>
      <c r="L1032" s="1233"/>
      <c r="M1032" s="1233"/>
      <c r="N1032" s="1233"/>
      <c r="O1032" s="1233"/>
      <c r="P1032" s="1233"/>
      <c r="Q1032" s="1233"/>
      <c r="R1032" s="1233"/>
      <c r="S1032" s="1233"/>
      <c r="T1032" s="1233"/>
      <c r="U1032" s="1233"/>
      <c r="V1032" s="1233"/>
      <c r="W1032" s="1233"/>
      <c r="X1032" s="1233"/>
      <c r="Y1032" s="1233"/>
      <c r="Z1032" s="1233"/>
      <c r="AA1032" s="1233"/>
      <c r="AB1032" s="1233"/>
      <c r="AC1032" s="1233"/>
      <c r="AD1032" s="1233"/>
      <c r="AE1032" s="1516"/>
      <c r="AF1032" s="837"/>
      <c r="AG1032" s="838"/>
      <c r="AH1032" s="838"/>
      <c r="AI1032" s="839"/>
      <c r="AJ1032" s="1322"/>
      <c r="AK1032" s="1323"/>
      <c r="AL1032" s="1323"/>
      <c r="AM1032" s="1323"/>
      <c r="AN1032" s="1323"/>
      <c r="AO1032" s="1323"/>
      <c r="AP1032" s="1323"/>
      <c r="AQ1032" s="1324"/>
      <c r="AR1032" s="1183"/>
      <c r="AS1032" s="1183"/>
      <c r="AT1032" s="1183"/>
      <c r="AU1032" s="1183"/>
      <c r="AV1032" s="1183"/>
      <c r="AW1032" s="1183"/>
      <c r="AX1032" s="1183"/>
      <c r="AY1032" s="1183"/>
    </row>
    <row r="1033" spans="1:51" ht="12.95" customHeight="1">
      <c r="A1033" s="14"/>
      <c r="B1033" s="59"/>
      <c r="C1033" s="1194"/>
      <c r="D1033" s="1515"/>
      <c r="E1033" s="1233"/>
      <c r="F1033" s="1233"/>
      <c r="G1033" s="1233"/>
      <c r="H1033" s="1233"/>
      <c r="I1033" s="1233"/>
      <c r="J1033" s="1233"/>
      <c r="K1033" s="1233"/>
      <c r="L1033" s="1233"/>
      <c r="M1033" s="1233"/>
      <c r="N1033" s="1233"/>
      <c r="O1033" s="1233"/>
      <c r="P1033" s="1233"/>
      <c r="Q1033" s="1233"/>
      <c r="R1033" s="1233"/>
      <c r="S1033" s="1233"/>
      <c r="T1033" s="1233"/>
      <c r="U1033" s="1233"/>
      <c r="V1033" s="1233"/>
      <c r="W1033" s="1233"/>
      <c r="X1033" s="1233"/>
      <c r="Y1033" s="1233"/>
      <c r="Z1033" s="1233"/>
      <c r="AA1033" s="1233"/>
      <c r="AB1033" s="1233"/>
      <c r="AC1033" s="1233"/>
      <c r="AD1033" s="1233"/>
      <c r="AE1033" s="1516"/>
      <c r="AF1033" s="837"/>
      <c r="AG1033" s="838"/>
      <c r="AH1033" s="838"/>
      <c r="AI1033" s="839"/>
      <c r="AJ1033" s="1322"/>
      <c r="AK1033" s="1323"/>
      <c r="AL1033" s="1323"/>
      <c r="AM1033" s="1323"/>
      <c r="AN1033" s="1323"/>
      <c r="AO1033" s="1323"/>
      <c r="AP1033" s="1323"/>
      <c r="AQ1033" s="1324"/>
      <c r="AR1033" s="1183"/>
      <c r="AS1033" s="1183"/>
      <c r="AT1033" s="1183"/>
      <c r="AU1033" s="1183"/>
      <c r="AV1033" s="1183"/>
      <c r="AW1033" s="1183"/>
      <c r="AX1033" s="1183"/>
      <c r="AY1033" s="1183"/>
    </row>
    <row r="1034" spans="1:51" ht="12.95" customHeight="1">
      <c r="A1034" s="14"/>
      <c r="B1034" s="59"/>
      <c r="C1034" s="1194"/>
      <c r="D1034" s="1517"/>
      <c r="E1034" s="1518"/>
      <c r="F1034" s="1518"/>
      <c r="G1034" s="1518"/>
      <c r="H1034" s="1518"/>
      <c r="I1034" s="1518"/>
      <c r="J1034" s="1518"/>
      <c r="K1034" s="1518"/>
      <c r="L1034" s="1518"/>
      <c r="M1034" s="1518"/>
      <c r="N1034" s="1518"/>
      <c r="O1034" s="1518"/>
      <c r="P1034" s="1518"/>
      <c r="Q1034" s="1518"/>
      <c r="R1034" s="1518"/>
      <c r="S1034" s="1518"/>
      <c r="T1034" s="1518"/>
      <c r="U1034" s="1518"/>
      <c r="V1034" s="1518"/>
      <c r="W1034" s="1518"/>
      <c r="X1034" s="1518"/>
      <c r="Y1034" s="1518"/>
      <c r="Z1034" s="1518"/>
      <c r="AA1034" s="1518"/>
      <c r="AB1034" s="1518"/>
      <c r="AC1034" s="1518"/>
      <c r="AD1034" s="1518"/>
      <c r="AE1034" s="1519"/>
      <c r="AF1034" s="840"/>
      <c r="AG1034" s="841"/>
      <c r="AH1034" s="841"/>
      <c r="AI1034" s="842"/>
      <c r="AJ1034" s="1325"/>
      <c r="AK1034" s="1326"/>
      <c r="AL1034" s="1326"/>
      <c r="AM1034" s="1326"/>
      <c r="AN1034" s="1326"/>
      <c r="AO1034" s="1326"/>
      <c r="AP1034" s="1326"/>
      <c r="AQ1034" s="1327"/>
      <c r="AR1034" s="1183"/>
      <c r="AS1034" s="1183"/>
      <c r="AT1034" s="1183"/>
      <c r="AU1034" s="1183"/>
      <c r="AV1034" s="1183"/>
      <c r="AW1034" s="1183"/>
      <c r="AX1034" s="1183"/>
      <c r="AY1034" s="1183"/>
    </row>
    <row r="1035" spans="1:51" ht="12.95" customHeight="1">
      <c r="A1035" s="14"/>
      <c r="B1035" s="59"/>
      <c r="C1035" s="261" t="s">
        <v>21</v>
      </c>
      <c r="D1035" s="1534" t="s">
        <v>1767</v>
      </c>
      <c r="E1035" s="1535"/>
      <c r="F1035" s="1535"/>
      <c r="G1035" s="1535"/>
      <c r="H1035" s="1535"/>
      <c r="I1035" s="1535"/>
      <c r="J1035" s="1535"/>
      <c r="K1035" s="1535"/>
      <c r="L1035" s="1535"/>
      <c r="M1035" s="1535"/>
      <c r="N1035" s="1535"/>
      <c r="O1035" s="1535"/>
      <c r="P1035" s="1535"/>
      <c r="Q1035" s="1535"/>
      <c r="R1035" s="1535"/>
      <c r="S1035" s="1535"/>
      <c r="T1035" s="1535"/>
      <c r="U1035" s="1535"/>
      <c r="V1035" s="1535"/>
      <c r="W1035" s="1535"/>
      <c r="X1035" s="1535"/>
      <c r="Y1035" s="1535"/>
      <c r="Z1035" s="1535"/>
      <c r="AA1035" s="1535"/>
      <c r="AB1035" s="1535"/>
      <c r="AC1035" s="1535"/>
      <c r="AD1035" s="1535"/>
      <c r="AE1035" s="1536"/>
      <c r="AF1035" s="59"/>
      <c r="AG1035" s="1674" t="s">
        <v>835</v>
      </c>
      <c r="AH1035" s="1675"/>
      <c r="AI1035" s="63"/>
      <c r="AJ1035" s="1319">
        <f>ROUND(IF(AND(AG1035="yes",AJ1031=0),(AJ991*0.1),0),0)</f>
        <v>0</v>
      </c>
      <c r="AK1035" s="1320"/>
      <c r="AL1035" s="1320"/>
      <c r="AM1035" s="1320"/>
      <c r="AN1035" s="1320"/>
      <c r="AO1035" s="1320"/>
      <c r="AP1035" s="1320"/>
      <c r="AQ1035" s="1321"/>
      <c r="AR1035" s="1183"/>
      <c r="AS1035" s="1183"/>
      <c r="AT1035" s="1183"/>
      <c r="AU1035" s="1183"/>
      <c r="AV1035" s="1183"/>
      <c r="AW1035" s="1183"/>
      <c r="AX1035" s="1183"/>
      <c r="AY1035" s="1183"/>
    </row>
    <row r="1036" spans="1:51" ht="12.95" customHeight="1">
      <c r="A1036" s="14"/>
      <c r="B1036" s="59"/>
      <c r="C1036" s="1194"/>
      <c r="D1036" s="1515" t="s">
        <v>1768</v>
      </c>
      <c r="E1036" s="1233"/>
      <c r="F1036" s="1233"/>
      <c r="G1036" s="1233"/>
      <c r="H1036" s="1233"/>
      <c r="I1036" s="1233"/>
      <c r="J1036" s="1233"/>
      <c r="K1036" s="1233"/>
      <c r="L1036" s="1233"/>
      <c r="M1036" s="1233"/>
      <c r="N1036" s="1233"/>
      <c r="O1036" s="1233"/>
      <c r="P1036" s="1233"/>
      <c r="Q1036" s="1233"/>
      <c r="R1036" s="1233"/>
      <c r="S1036" s="1233"/>
      <c r="T1036" s="1233"/>
      <c r="U1036" s="1233"/>
      <c r="V1036" s="1233"/>
      <c r="W1036" s="1233"/>
      <c r="X1036" s="1233"/>
      <c r="Y1036" s="1233"/>
      <c r="Z1036" s="1233"/>
      <c r="AA1036" s="1233"/>
      <c r="AB1036" s="1233"/>
      <c r="AC1036" s="1233"/>
      <c r="AD1036" s="1233"/>
      <c r="AE1036" s="1516"/>
      <c r="AF1036" s="59"/>
      <c r="AG1036" s="14"/>
      <c r="AH1036" s="14"/>
      <c r="AI1036" s="63"/>
      <c r="AJ1036" s="1322"/>
      <c r="AK1036" s="1323"/>
      <c r="AL1036" s="1323"/>
      <c r="AM1036" s="1323"/>
      <c r="AN1036" s="1323"/>
      <c r="AO1036" s="1323"/>
      <c r="AP1036" s="1323"/>
      <c r="AQ1036" s="1324"/>
      <c r="AR1036" s="1183"/>
      <c r="AS1036" s="1183"/>
      <c r="AT1036" s="1183"/>
      <c r="AU1036" s="1183"/>
      <c r="AV1036" s="1183"/>
      <c r="AW1036" s="1183"/>
      <c r="AX1036" s="1183"/>
      <c r="AY1036" s="1183"/>
    </row>
    <row r="1037" spans="1:51" ht="12.95" customHeight="1">
      <c r="A1037" s="14"/>
      <c r="B1037" s="59"/>
      <c r="C1037" s="1194"/>
      <c r="D1037" s="1515"/>
      <c r="E1037" s="1233"/>
      <c r="F1037" s="1233"/>
      <c r="G1037" s="1233"/>
      <c r="H1037" s="1233"/>
      <c r="I1037" s="1233"/>
      <c r="J1037" s="1233"/>
      <c r="K1037" s="1233"/>
      <c r="L1037" s="1233"/>
      <c r="M1037" s="1233"/>
      <c r="N1037" s="1233"/>
      <c r="O1037" s="1233"/>
      <c r="P1037" s="1233"/>
      <c r="Q1037" s="1233"/>
      <c r="R1037" s="1233"/>
      <c r="S1037" s="1233"/>
      <c r="T1037" s="1233"/>
      <c r="U1037" s="1233"/>
      <c r="V1037" s="1233"/>
      <c r="W1037" s="1233"/>
      <c r="X1037" s="1233"/>
      <c r="Y1037" s="1233"/>
      <c r="Z1037" s="1233"/>
      <c r="AA1037" s="1233"/>
      <c r="AB1037" s="1233"/>
      <c r="AC1037" s="1233"/>
      <c r="AD1037" s="1233"/>
      <c r="AE1037" s="1516"/>
      <c r="AF1037" s="59"/>
      <c r="AG1037" s="14"/>
      <c r="AH1037" s="14"/>
      <c r="AI1037" s="63"/>
      <c r="AJ1037" s="1322"/>
      <c r="AK1037" s="1323"/>
      <c r="AL1037" s="1323"/>
      <c r="AM1037" s="1323"/>
      <c r="AN1037" s="1323"/>
      <c r="AO1037" s="1323"/>
      <c r="AP1037" s="1323"/>
      <c r="AQ1037" s="1324"/>
      <c r="AR1037" s="1183"/>
      <c r="AS1037" s="1183"/>
      <c r="AT1037" s="1183"/>
      <c r="AU1037" s="1183"/>
      <c r="AV1037" s="1183"/>
      <c r="AW1037" s="1183"/>
      <c r="AX1037" s="1183"/>
      <c r="AY1037" s="1183"/>
    </row>
    <row r="1038" spans="1:51" ht="12.95" customHeight="1">
      <c r="A1038" s="14"/>
      <c r="B1038" s="59"/>
      <c r="C1038" s="1194"/>
      <c r="D1038" s="1515"/>
      <c r="E1038" s="1233"/>
      <c r="F1038" s="1233"/>
      <c r="G1038" s="1233"/>
      <c r="H1038" s="1233"/>
      <c r="I1038" s="1233"/>
      <c r="J1038" s="1233"/>
      <c r="K1038" s="1233"/>
      <c r="L1038" s="1233"/>
      <c r="M1038" s="1233"/>
      <c r="N1038" s="1233"/>
      <c r="O1038" s="1233"/>
      <c r="P1038" s="1233"/>
      <c r="Q1038" s="1233"/>
      <c r="R1038" s="1233"/>
      <c r="S1038" s="1233"/>
      <c r="T1038" s="1233"/>
      <c r="U1038" s="1233"/>
      <c r="V1038" s="1233"/>
      <c r="W1038" s="1233"/>
      <c r="X1038" s="1233"/>
      <c r="Y1038" s="1233"/>
      <c r="Z1038" s="1233"/>
      <c r="AA1038" s="1233"/>
      <c r="AB1038" s="1233"/>
      <c r="AC1038" s="1233"/>
      <c r="AD1038" s="1233"/>
      <c r="AE1038" s="1516"/>
      <c r="AF1038" s="59"/>
      <c r="AG1038" s="14"/>
      <c r="AH1038" s="14"/>
      <c r="AI1038" s="63"/>
      <c r="AJ1038" s="1322"/>
      <c r="AK1038" s="1323"/>
      <c r="AL1038" s="1323"/>
      <c r="AM1038" s="1323"/>
      <c r="AN1038" s="1323"/>
      <c r="AO1038" s="1323"/>
      <c r="AP1038" s="1323"/>
      <c r="AQ1038" s="1324"/>
      <c r="AR1038" s="1183"/>
      <c r="AS1038" s="1183"/>
      <c r="AT1038" s="1183"/>
      <c r="AU1038" s="1183"/>
      <c r="AV1038" s="1183"/>
      <c r="AW1038" s="1183"/>
      <c r="AX1038" s="1183"/>
      <c r="AY1038" s="1183"/>
    </row>
    <row r="1039" spans="1:51" ht="12.95" customHeight="1">
      <c r="A1039" s="14"/>
      <c r="B1039" s="59"/>
      <c r="C1039" s="1194"/>
      <c r="D1039" s="1517"/>
      <c r="E1039" s="1518"/>
      <c r="F1039" s="1518"/>
      <c r="G1039" s="1518"/>
      <c r="H1039" s="1518"/>
      <c r="I1039" s="1518"/>
      <c r="J1039" s="1518"/>
      <c r="K1039" s="1518"/>
      <c r="L1039" s="1518"/>
      <c r="M1039" s="1518"/>
      <c r="N1039" s="1518"/>
      <c r="O1039" s="1518"/>
      <c r="P1039" s="1518"/>
      <c r="Q1039" s="1518"/>
      <c r="R1039" s="1518"/>
      <c r="S1039" s="1518"/>
      <c r="T1039" s="1518"/>
      <c r="U1039" s="1518"/>
      <c r="V1039" s="1518"/>
      <c r="W1039" s="1518"/>
      <c r="X1039" s="1518"/>
      <c r="Y1039" s="1518"/>
      <c r="Z1039" s="1518"/>
      <c r="AA1039" s="1518"/>
      <c r="AB1039" s="1518"/>
      <c r="AC1039" s="1518"/>
      <c r="AD1039" s="1518"/>
      <c r="AE1039" s="1519"/>
      <c r="AF1039" s="59"/>
      <c r="AG1039" s="14"/>
      <c r="AH1039" s="14"/>
      <c r="AI1039" s="63"/>
      <c r="AJ1039" s="1322"/>
      <c r="AK1039" s="1323"/>
      <c r="AL1039" s="1323"/>
      <c r="AM1039" s="1323"/>
      <c r="AN1039" s="1323"/>
      <c r="AO1039" s="1323"/>
      <c r="AP1039" s="1323"/>
      <c r="AQ1039" s="1324"/>
      <c r="AR1039" s="1183"/>
      <c r="AS1039" s="1183"/>
      <c r="AT1039" s="1183"/>
      <c r="AU1039" s="1183"/>
      <c r="AV1039" s="1183"/>
      <c r="AW1039" s="1183"/>
      <c r="AX1039" s="1183"/>
      <c r="AY1039" s="1183"/>
    </row>
    <row r="1040" spans="1:51" ht="12.95" customHeight="1">
      <c r="A1040" s="14"/>
      <c r="B1040" s="62"/>
      <c r="C1040" s="97" t="s">
        <v>1769</v>
      </c>
      <c r="D1040" s="1512" t="s">
        <v>1770</v>
      </c>
      <c r="E1040" s="1513"/>
      <c r="F1040" s="1513"/>
      <c r="G1040" s="1513"/>
      <c r="H1040" s="1513"/>
      <c r="I1040" s="1513"/>
      <c r="J1040" s="1513"/>
      <c r="K1040" s="1513"/>
      <c r="L1040" s="1513"/>
      <c r="M1040" s="1513"/>
      <c r="N1040" s="1513"/>
      <c r="O1040" s="1513"/>
      <c r="P1040" s="1513"/>
      <c r="Q1040" s="1513"/>
      <c r="R1040" s="1513"/>
      <c r="S1040" s="1513"/>
      <c r="T1040" s="1513"/>
      <c r="U1040" s="1513"/>
      <c r="V1040" s="1513"/>
      <c r="W1040" s="1513"/>
      <c r="X1040" s="1513"/>
      <c r="Y1040" s="1513"/>
      <c r="Z1040" s="1513"/>
      <c r="AA1040" s="1513"/>
      <c r="AB1040" s="1513"/>
      <c r="AC1040" s="1513"/>
      <c r="AD1040" s="1513"/>
      <c r="AE1040" s="1514"/>
      <c r="AF1040" s="62"/>
      <c r="AG1040" s="1510" t="s">
        <v>835</v>
      </c>
      <c r="AH1040" s="1511"/>
      <c r="AI1040" s="65"/>
      <c r="AJ1040" s="1319">
        <f>ROUND(IF(AG1040="yes",(AJ991*0.1),0),0)</f>
        <v>0</v>
      </c>
      <c r="AK1040" s="1320"/>
      <c r="AL1040" s="1320"/>
      <c r="AM1040" s="1320"/>
      <c r="AN1040" s="1320"/>
      <c r="AO1040" s="1320"/>
      <c r="AP1040" s="1320"/>
      <c r="AQ1040" s="1321"/>
      <c r="AR1040" s="1183"/>
      <c r="AS1040" s="1183"/>
      <c r="AT1040" s="1183"/>
      <c r="AU1040" s="1183"/>
      <c r="AV1040" s="1183"/>
      <c r="AW1040" s="1183"/>
      <c r="AX1040" s="1183"/>
      <c r="AY1040" s="1183"/>
    </row>
    <row r="1041" spans="1:51" ht="12.95" customHeight="1">
      <c r="A1041" s="14"/>
      <c r="B1041" s="59"/>
      <c r="C1041" s="1194"/>
      <c r="D1041" s="1520" t="s">
        <v>1771</v>
      </c>
      <c r="E1041" s="1521"/>
      <c r="F1041" s="1521"/>
      <c r="G1041" s="1521"/>
      <c r="H1041" s="1521"/>
      <c r="I1041" s="1521"/>
      <c r="J1041" s="1521"/>
      <c r="K1041" s="1521"/>
      <c r="L1041" s="1521"/>
      <c r="M1041" s="1521"/>
      <c r="N1041" s="1521"/>
      <c r="O1041" s="1521"/>
      <c r="P1041" s="1521"/>
      <c r="Q1041" s="1521"/>
      <c r="R1041" s="1521"/>
      <c r="S1041" s="1521"/>
      <c r="T1041" s="1521"/>
      <c r="U1041" s="1521"/>
      <c r="V1041" s="1521"/>
      <c r="W1041" s="1521"/>
      <c r="X1041" s="1521"/>
      <c r="Y1041" s="1521"/>
      <c r="Z1041" s="1521"/>
      <c r="AA1041" s="1521"/>
      <c r="AB1041" s="1521"/>
      <c r="AC1041" s="1521"/>
      <c r="AD1041" s="1521"/>
      <c r="AE1041" s="1522"/>
      <c r="AF1041" s="59"/>
      <c r="AG1041" s="14"/>
      <c r="AH1041" s="14"/>
      <c r="AI1041" s="63"/>
      <c r="AJ1041" s="1322"/>
      <c r="AK1041" s="1323"/>
      <c r="AL1041" s="1323"/>
      <c r="AM1041" s="1323"/>
      <c r="AN1041" s="1323"/>
      <c r="AO1041" s="1323"/>
      <c r="AP1041" s="1323"/>
      <c r="AQ1041" s="1324"/>
      <c r="AR1041" s="1183"/>
      <c r="AS1041" s="1183"/>
      <c r="AT1041" s="1183"/>
      <c r="AU1041" s="1183"/>
      <c r="AV1041" s="1183"/>
      <c r="AW1041" s="1183"/>
      <c r="AX1041" s="1183"/>
      <c r="AY1041" s="1183"/>
    </row>
    <row r="1042" spans="1:51" ht="12.95" customHeight="1">
      <c r="A1042" s="14"/>
      <c r="B1042" s="59"/>
      <c r="C1042" s="1194"/>
      <c r="D1042" s="1520"/>
      <c r="E1042" s="1521"/>
      <c r="F1042" s="1521"/>
      <c r="G1042" s="1521"/>
      <c r="H1042" s="1521"/>
      <c r="I1042" s="1521"/>
      <c r="J1042" s="1521"/>
      <c r="K1042" s="1521"/>
      <c r="L1042" s="1521"/>
      <c r="M1042" s="1521"/>
      <c r="N1042" s="1521"/>
      <c r="O1042" s="1521"/>
      <c r="P1042" s="1521"/>
      <c r="Q1042" s="1521"/>
      <c r="R1042" s="1521"/>
      <c r="S1042" s="1521"/>
      <c r="T1042" s="1521"/>
      <c r="U1042" s="1521"/>
      <c r="V1042" s="1521"/>
      <c r="W1042" s="1521"/>
      <c r="X1042" s="1521"/>
      <c r="Y1042" s="1521"/>
      <c r="Z1042" s="1521"/>
      <c r="AA1042" s="1521"/>
      <c r="AB1042" s="1521"/>
      <c r="AC1042" s="1521"/>
      <c r="AD1042" s="1521"/>
      <c r="AE1042" s="1522"/>
      <c r="AF1042" s="59"/>
      <c r="AG1042" s="14"/>
      <c r="AH1042" s="14"/>
      <c r="AI1042" s="63"/>
      <c r="AJ1042" s="1322"/>
      <c r="AK1042" s="1323"/>
      <c r="AL1042" s="1323"/>
      <c r="AM1042" s="1323"/>
      <c r="AN1042" s="1323"/>
      <c r="AO1042" s="1323"/>
      <c r="AP1042" s="1323"/>
      <c r="AQ1042" s="1324"/>
      <c r="AR1042" s="1183"/>
      <c r="AS1042" s="1183"/>
      <c r="AT1042" s="1183"/>
      <c r="AU1042" s="1183"/>
      <c r="AV1042" s="1183"/>
      <c r="AW1042" s="1183"/>
      <c r="AX1042" s="1183"/>
      <c r="AY1042" s="1183"/>
    </row>
    <row r="1043" spans="1:51" ht="12.95" customHeight="1">
      <c r="A1043" s="14"/>
      <c r="B1043" s="59"/>
      <c r="C1043" s="1194"/>
      <c r="D1043" s="1537"/>
      <c r="E1043" s="1538"/>
      <c r="F1043" s="1538"/>
      <c r="G1043" s="1538"/>
      <c r="H1043" s="1538"/>
      <c r="I1043" s="1538"/>
      <c r="J1043" s="1538"/>
      <c r="K1043" s="1538"/>
      <c r="L1043" s="1538"/>
      <c r="M1043" s="1538"/>
      <c r="N1043" s="1538"/>
      <c r="O1043" s="1538"/>
      <c r="P1043" s="1538"/>
      <c r="Q1043" s="1538"/>
      <c r="R1043" s="1538"/>
      <c r="S1043" s="1538"/>
      <c r="T1043" s="1538"/>
      <c r="U1043" s="1538"/>
      <c r="V1043" s="1538"/>
      <c r="W1043" s="1538"/>
      <c r="X1043" s="1538"/>
      <c r="Y1043" s="1538"/>
      <c r="Z1043" s="1538"/>
      <c r="AA1043" s="1538"/>
      <c r="AB1043" s="1538"/>
      <c r="AC1043" s="1538"/>
      <c r="AD1043" s="1538"/>
      <c r="AE1043" s="1539"/>
      <c r="AF1043" s="59"/>
      <c r="AG1043" s="14"/>
      <c r="AH1043" s="14"/>
      <c r="AI1043" s="63"/>
      <c r="AJ1043" s="1325"/>
      <c r="AK1043" s="1326"/>
      <c r="AL1043" s="1326"/>
      <c r="AM1043" s="1326"/>
      <c r="AN1043" s="1326"/>
      <c r="AO1043" s="1326"/>
      <c r="AP1043" s="1326"/>
      <c r="AQ1043" s="1327"/>
      <c r="AR1043" s="1183"/>
      <c r="AS1043" s="1183"/>
      <c r="AT1043" s="1183"/>
      <c r="AU1043" s="1183"/>
      <c r="AV1043" s="1183"/>
      <c r="AW1043" s="1183"/>
      <c r="AX1043" s="1183"/>
      <c r="AY1043" s="1183"/>
    </row>
    <row r="1044" spans="1:51" ht="12.95" customHeight="1">
      <c r="A1044" s="14"/>
      <c r="B1044" s="62"/>
      <c r="C1044" s="97" t="s">
        <v>1772</v>
      </c>
      <c r="D1044" s="1534" t="s">
        <v>1773</v>
      </c>
      <c r="E1044" s="1535"/>
      <c r="F1044" s="1535"/>
      <c r="G1044" s="1535"/>
      <c r="H1044" s="1535"/>
      <c r="I1044" s="1535"/>
      <c r="J1044" s="1535"/>
      <c r="K1044" s="1535"/>
      <c r="L1044" s="1535"/>
      <c r="M1044" s="1535"/>
      <c r="N1044" s="1535"/>
      <c r="O1044" s="1535"/>
      <c r="P1044" s="1535"/>
      <c r="Q1044" s="1535"/>
      <c r="R1044" s="1535"/>
      <c r="S1044" s="1535"/>
      <c r="T1044" s="1535"/>
      <c r="U1044" s="1535"/>
      <c r="V1044" s="1535"/>
      <c r="W1044" s="1535"/>
      <c r="X1044" s="1535"/>
      <c r="Y1044" s="1535"/>
      <c r="Z1044" s="1535"/>
      <c r="AA1044" s="1535"/>
      <c r="AB1044" s="1535"/>
      <c r="AC1044" s="1535"/>
      <c r="AD1044" s="1535"/>
      <c r="AE1044" s="1536"/>
      <c r="AF1044" s="62"/>
      <c r="AG1044" s="1508" t="str">
        <f>IF(X1047&gt;0,"Yes","No")</f>
        <v>Yes</v>
      </c>
      <c r="AH1044" s="1509"/>
      <c r="AI1044" s="65"/>
      <c r="AJ1044" s="1319">
        <f>IF((X1047=0),0,AY1004*AJ991)</f>
        <v>24856234.260000002</v>
      </c>
      <c r="AK1044" s="1320"/>
      <c r="AL1044" s="1320"/>
      <c r="AM1044" s="1320"/>
      <c r="AN1044" s="1320"/>
      <c r="AO1044" s="1320"/>
      <c r="AP1044" s="1320"/>
      <c r="AQ1044" s="1321"/>
      <c r="AR1044" s="1183"/>
      <c r="AS1044" s="1183"/>
      <c r="AT1044" s="1183"/>
      <c r="AU1044" s="1183"/>
      <c r="AV1044" s="1183"/>
      <c r="AW1044" s="1183"/>
      <c r="AX1044" s="1183"/>
      <c r="AY1044" s="1183"/>
    </row>
    <row r="1045" spans="1:51" ht="12.95" customHeight="1">
      <c r="A1045" s="14"/>
      <c r="B1045" s="59"/>
      <c r="C1045" s="370"/>
      <c r="D1045" s="1520" t="s">
        <v>1774</v>
      </c>
      <c r="E1045" s="1521"/>
      <c r="F1045" s="1521"/>
      <c r="G1045" s="1521"/>
      <c r="H1045" s="1521"/>
      <c r="I1045" s="1521"/>
      <c r="J1045" s="1521"/>
      <c r="K1045" s="1521"/>
      <c r="L1045" s="1521"/>
      <c r="M1045" s="1521"/>
      <c r="N1045" s="1521"/>
      <c r="O1045" s="1521"/>
      <c r="P1045" s="1521"/>
      <c r="Q1045" s="1521"/>
      <c r="R1045" s="1521"/>
      <c r="S1045" s="1521"/>
      <c r="T1045" s="1521"/>
      <c r="U1045" s="1521"/>
      <c r="V1045" s="1521"/>
      <c r="W1045" s="1521"/>
      <c r="X1045" s="1521"/>
      <c r="Y1045" s="1521"/>
      <c r="Z1045" s="1521"/>
      <c r="AA1045" s="1521"/>
      <c r="AB1045" s="1521"/>
      <c r="AC1045" s="1521"/>
      <c r="AD1045" s="1521"/>
      <c r="AE1045" s="1522"/>
      <c r="AF1045" s="59"/>
      <c r="AG1045" s="1200"/>
      <c r="AH1045" s="1200"/>
      <c r="AI1045" s="63"/>
      <c r="AJ1045" s="1322"/>
      <c r="AK1045" s="1323"/>
      <c r="AL1045" s="1323"/>
      <c r="AM1045" s="1323"/>
      <c r="AN1045" s="1323"/>
      <c r="AO1045" s="1323"/>
      <c r="AP1045" s="1323"/>
      <c r="AQ1045" s="1324"/>
      <c r="AR1045" s="1183"/>
      <c r="AS1045" s="1183"/>
      <c r="AT1045" s="1183"/>
      <c r="AU1045" s="13"/>
      <c r="AV1045" s="1183"/>
      <c r="AW1045" s="1183"/>
      <c r="AX1045" s="1183"/>
      <c r="AY1045" s="1183"/>
    </row>
    <row r="1046" spans="1:51" ht="12.95" customHeight="1">
      <c r="A1046" s="14"/>
      <c r="B1046" s="59"/>
      <c r="C1046" s="370"/>
      <c r="D1046" s="1520"/>
      <c r="E1046" s="1521"/>
      <c r="F1046" s="1521"/>
      <c r="G1046" s="1521"/>
      <c r="H1046" s="1521"/>
      <c r="I1046" s="1521"/>
      <c r="J1046" s="1521"/>
      <c r="K1046" s="1521"/>
      <c r="L1046" s="1521"/>
      <c r="M1046" s="1521"/>
      <c r="N1046" s="1521"/>
      <c r="O1046" s="1521"/>
      <c r="P1046" s="1521"/>
      <c r="Q1046" s="1521"/>
      <c r="R1046" s="1521"/>
      <c r="S1046" s="1521"/>
      <c r="T1046" s="1521"/>
      <c r="U1046" s="1521"/>
      <c r="V1046" s="1521"/>
      <c r="W1046" s="1521"/>
      <c r="X1046" s="1521"/>
      <c r="Y1046" s="1521"/>
      <c r="Z1046" s="1521"/>
      <c r="AA1046" s="1521"/>
      <c r="AB1046" s="1521"/>
      <c r="AC1046" s="1521"/>
      <c r="AD1046" s="1521"/>
      <c r="AE1046" s="1522"/>
      <c r="AF1046" s="59"/>
      <c r="AG1046" s="1200"/>
      <c r="AH1046" s="1200"/>
      <c r="AI1046" s="63"/>
      <c r="AJ1046" s="1322"/>
      <c r="AK1046" s="1323"/>
      <c r="AL1046" s="1323"/>
      <c r="AM1046" s="1323"/>
      <c r="AN1046" s="1323"/>
      <c r="AO1046" s="1323"/>
      <c r="AP1046" s="1323"/>
      <c r="AQ1046" s="1324"/>
      <c r="AR1046" s="1183"/>
      <c r="AS1046" s="1183"/>
      <c r="AT1046" s="1183"/>
      <c r="AU1046" s="13"/>
      <c r="AV1046" s="1183"/>
      <c r="AW1046" s="1183"/>
      <c r="AX1046" s="1183"/>
      <c r="AY1046" s="1183"/>
    </row>
    <row r="1047" spans="1:51" ht="12.95" customHeight="1">
      <c r="A1047" s="14"/>
      <c r="B1047" s="60"/>
      <c r="C1047" s="61"/>
      <c r="D1047" s="98" t="s">
        <v>1775</v>
      </c>
      <c r="E1047" s="7"/>
      <c r="F1047" s="7"/>
      <c r="G1047" s="7"/>
      <c r="H1047" s="7"/>
      <c r="I1047" s="1672">
        <f>AY1002</f>
        <v>235</v>
      </c>
      <c r="J1047" s="1673"/>
      <c r="K1047" s="7"/>
      <c r="L1047" s="7"/>
      <c r="M1047" s="7"/>
      <c r="N1047" s="7"/>
      <c r="O1047" s="7"/>
      <c r="P1047" s="7"/>
      <c r="Q1047" s="7"/>
      <c r="R1047" s="7"/>
      <c r="S1047" s="7"/>
      <c r="T1047" s="7"/>
      <c r="U1047" s="7"/>
      <c r="V1047" s="99" t="s">
        <v>1776</v>
      </c>
      <c r="W1047" s="41"/>
      <c r="X1047" s="1508">
        <f>BG632</f>
        <v>53</v>
      </c>
      <c r="Y1047" s="1509"/>
      <c r="Z1047" s="41"/>
      <c r="AA1047" s="41"/>
      <c r="AB1047" s="41"/>
      <c r="AC1047" s="41"/>
      <c r="AD1047" s="41"/>
      <c r="AE1047" s="42"/>
      <c r="AF1047" s="846"/>
      <c r="AG1047" s="847"/>
      <c r="AH1047" s="847"/>
      <c r="AI1047" s="848"/>
      <c r="AJ1047" s="1325"/>
      <c r="AK1047" s="1326"/>
      <c r="AL1047" s="1326"/>
      <c r="AM1047" s="1326"/>
      <c r="AN1047" s="1326"/>
      <c r="AO1047" s="1326"/>
      <c r="AP1047" s="1326"/>
      <c r="AQ1047" s="1327"/>
      <c r="AR1047" s="1183"/>
      <c r="AS1047" s="1183"/>
      <c r="AT1047" s="1183"/>
      <c r="AU1047" s="14"/>
      <c r="AV1047" s="1183"/>
      <c r="AW1047" s="1183"/>
      <c r="AX1047" s="1183"/>
      <c r="AY1047" s="1183"/>
    </row>
    <row r="1048" spans="1:51" ht="12.95" customHeight="1">
      <c r="A1048" s="14"/>
      <c r="B1048" s="62"/>
      <c r="C1048" s="97" t="s">
        <v>1777</v>
      </c>
      <c r="D1048" s="1512" t="s">
        <v>1778</v>
      </c>
      <c r="E1048" s="1513"/>
      <c r="F1048" s="1513"/>
      <c r="G1048" s="1513"/>
      <c r="H1048" s="1513"/>
      <c r="I1048" s="1513"/>
      <c r="J1048" s="1513"/>
      <c r="K1048" s="1513"/>
      <c r="L1048" s="1513"/>
      <c r="M1048" s="1513"/>
      <c r="N1048" s="1513"/>
      <c r="O1048" s="1513"/>
      <c r="P1048" s="1513"/>
      <c r="Q1048" s="1513"/>
      <c r="R1048" s="1513"/>
      <c r="S1048" s="1513"/>
      <c r="T1048" s="1513"/>
      <c r="U1048" s="1513"/>
      <c r="V1048" s="1513"/>
      <c r="W1048" s="1513"/>
      <c r="X1048" s="1513"/>
      <c r="Y1048" s="1513"/>
      <c r="Z1048" s="1513"/>
      <c r="AA1048" s="1513"/>
      <c r="AB1048" s="1513"/>
      <c r="AC1048" s="1513"/>
      <c r="AD1048" s="1513"/>
      <c r="AE1048" s="1514"/>
      <c r="AF1048" s="59"/>
      <c r="AG1048" s="1508" t="str">
        <f>IF(X1051&gt;0,"Yes","No")</f>
        <v>Yes</v>
      </c>
      <c r="AH1048" s="1509"/>
      <c r="AI1048" s="63"/>
      <c r="AJ1048" s="1319">
        <f>IF((X1051=0),0,(2*AY1005)*AJ991)</f>
        <v>110723225.34</v>
      </c>
      <c r="AK1048" s="1320"/>
      <c r="AL1048" s="1320"/>
      <c r="AM1048" s="1320"/>
      <c r="AN1048" s="1320"/>
      <c r="AO1048" s="1320"/>
      <c r="AP1048" s="1320"/>
      <c r="AQ1048" s="1321"/>
      <c r="AR1048" s="1183"/>
      <c r="AS1048" s="1183"/>
      <c r="AT1048" s="1183"/>
      <c r="AU1048" s="14"/>
      <c r="AV1048" s="1183"/>
      <c r="AW1048" s="1183"/>
      <c r="AX1048" s="1183"/>
      <c r="AY1048" s="1183"/>
    </row>
    <row r="1049" spans="1:51" ht="12.95" customHeight="1">
      <c r="A1049" s="14"/>
      <c r="B1049" s="59"/>
      <c r="C1049" s="370"/>
      <c r="D1049" s="1520" t="s">
        <v>1779</v>
      </c>
      <c r="E1049" s="1521"/>
      <c r="F1049" s="1521"/>
      <c r="G1049" s="1521"/>
      <c r="H1049" s="1521"/>
      <c r="I1049" s="1521"/>
      <c r="J1049" s="1521"/>
      <c r="K1049" s="1521"/>
      <c r="L1049" s="1521"/>
      <c r="M1049" s="1521"/>
      <c r="N1049" s="1521"/>
      <c r="O1049" s="1521"/>
      <c r="P1049" s="1521"/>
      <c r="Q1049" s="1521"/>
      <c r="R1049" s="1521"/>
      <c r="S1049" s="1521"/>
      <c r="T1049" s="1521"/>
      <c r="U1049" s="1521"/>
      <c r="V1049" s="1521"/>
      <c r="W1049" s="1521"/>
      <c r="X1049" s="1521"/>
      <c r="Y1049" s="1521"/>
      <c r="Z1049" s="1521"/>
      <c r="AA1049" s="1521"/>
      <c r="AB1049" s="1521"/>
      <c r="AC1049" s="1521"/>
      <c r="AD1049" s="1521"/>
      <c r="AE1049" s="1522"/>
      <c r="AF1049" s="59"/>
      <c r="AG1049" s="1200"/>
      <c r="AH1049" s="1200"/>
      <c r="AI1049" s="63"/>
      <c r="AJ1049" s="1322"/>
      <c r="AK1049" s="1323"/>
      <c r="AL1049" s="1323"/>
      <c r="AM1049" s="1323"/>
      <c r="AN1049" s="1323"/>
      <c r="AO1049" s="1323"/>
      <c r="AP1049" s="1323"/>
      <c r="AQ1049" s="1324"/>
      <c r="AR1049" s="1183"/>
      <c r="AS1049" s="1183"/>
      <c r="AT1049" s="1183"/>
      <c r="AU1049" s="1183"/>
      <c r="AV1049" s="1183"/>
      <c r="AW1049" s="1183"/>
      <c r="AX1049" s="1183"/>
      <c r="AY1049" s="1183"/>
    </row>
    <row r="1050" spans="1:51" ht="12.95" customHeight="1">
      <c r="A1050" s="14"/>
      <c r="B1050" s="59"/>
      <c r="C1050" s="63"/>
      <c r="D1050" s="1520"/>
      <c r="E1050" s="1521"/>
      <c r="F1050" s="1521"/>
      <c r="G1050" s="1521"/>
      <c r="H1050" s="1521"/>
      <c r="I1050" s="1521"/>
      <c r="J1050" s="1521"/>
      <c r="K1050" s="1521"/>
      <c r="L1050" s="1521"/>
      <c r="M1050" s="1521"/>
      <c r="N1050" s="1521"/>
      <c r="O1050" s="1521"/>
      <c r="P1050" s="1521"/>
      <c r="Q1050" s="1521"/>
      <c r="R1050" s="1521"/>
      <c r="S1050" s="1521"/>
      <c r="T1050" s="1521"/>
      <c r="U1050" s="1521"/>
      <c r="V1050" s="1521"/>
      <c r="W1050" s="1521"/>
      <c r="X1050" s="1521"/>
      <c r="Y1050" s="1521"/>
      <c r="Z1050" s="1521"/>
      <c r="AA1050" s="1521"/>
      <c r="AB1050" s="1521"/>
      <c r="AC1050" s="1521"/>
      <c r="AD1050" s="1521"/>
      <c r="AE1050" s="1522"/>
      <c r="AF1050" s="843"/>
      <c r="AG1050" s="844"/>
      <c r="AH1050" s="844"/>
      <c r="AI1050" s="845"/>
      <c r="AJ1050" s="1322"/>
      <c r="AK1050" s="1323"/>
      <c r="AL1050" s="1323"/>
      <c r="AM1050" s="1323"/>
      <c r="AN1050" s="1323"/>
      <c r="AO1050" s="1323"/>
      <c r="AP1050" s="1323"/>
      <c r="AQ1050" s="1324"/>
      <c r="AR1050" s="1183"/>
      <c r="AS1050" s="1183"/>
      <c r="AT1050" s="1183"/>
      <c r="AU1050" s="1183"/>
      <c r="AV1050" s="1183"/>
      <c r="AW1050" s="1183"/>
      <c r="AX1050" s="1183"/>
      <c r="AY1050" s="1183"/>
    </row>
    <row r="1051" spans="1:51" ht="12.95" customHeight="1">
      <c r="A1051" s="14"/>
      <c r="B1051" s="60"/>
      <c r="C1051" s="61"/>
      <c r="D1051" s="98" t="s">
        <v>1775</v>
      </c>
      <c r="E1051" s="7"/>
      <c r="F1051" s="7"/>
      <c r="G1051" s="7"/>
      <c r="H1051" s="7"/>
      <c r="I1051" s="1672">
        <f>AY1002</f>
        <v>235</v>
      </c>
      <c r="J1051" s="1673"/>
      <c r="K1051" s="14"/>
      <c r="L1051" s="7"/>
      <c r="M1051" s="7"/>
      <c r="N1051" s="7"/>
      <c r="O1051" s="7"/>
      <c r="P1051" s="7"/>
      <c r="Q1051" s="7"/>
      <c r="R1051" s="7"/>
      <c r="S1051" s="7"/>
      <c r="T1051" s="7"/>
      <c r="U1051" s="7"/>
      <c r="V1051" s="99" t="s">
        <v>1780</v>
      </c>
      <c r="X1051" s="1508">
        <f>BK632</f>
        <v>117</v>
      </c>
      <c r="Y1051" s="1509"/>
      <c r="AF1051" s="846"/>
      <c r="AG1051" s="847"/>
      <c r="AH1051" s="847"/>
      <c r="AI1051" s="848"/>
      <c r="AJ1051" s="1325"/>
      <c r="AK1051" s="1326"/>
      <c r="AL1051" s="1326"/>
      <c r="AM1051" s="1326"/>
      <c r="AN1051" s="1326"/>
      <c r="AO1051" s="1326"/>
      <c r="AP1051" s="1326"/>
      <c r="AQ1051" s="1327"/>
      <c r="AR1051" s="1183"/>
      <c r="AS1051" s="1183"/>
      <c r="AT1051" s="1183"/>
      <c r="AU1051" s="1183"/>
      <c r="AV1051" s="1183"/>
      <c r="AW1051" s="1183"/>
      <c r="AX1051" s="1183"/>
      <c r="AY1051" s="1183"/>
    </row>
    <row r="1052" spans="1:51" ht="12.95" customHeight="1">
      <c r="A1052" s="14"/>
      <c r="B1052" s="78"/>
      <c r="C1052" s="1201"/>
      <c r="D1052" s="1670" t="s">
        <v>1781</v>
      </c>
      <c r="E1052" s="1670"/>
      <c r="F1052" s="1670"/>
      <c r="G1052" s="1670"/>
      <c r="H1052" s="1670"/>
      <c r="I1052" s="1670"/>
      <c r="J1052" s="1670"/>
      <c r="K1052" s="1670"/>
      <c r="L1052" s="1670"/>
      <c r="M1052" s="1670"/>
      <c r="N1052" s="1670"/>
      <c r="O1052" s="1670"/>
      <c r="P1052" s="1670"/>
      <c r="Q1052" s="1670"/>
      <c r="R1052" s="1670"/>
      <c r="S1052" s="1670"/>
      <c r="T1052" s="1670"/>
      <c r="U1052" s="1670"/>
      <c r="V1052" s="1670"/>
      <c r="W1052" s="1670"/>
      <c r="X1052" s="1670"/>
      <c r="Y1052" s="1670"/>
      <c r="Z1052" s="1670"/>
      <c r="AA1052" s="1670"/>
      <c r="AB1052" s="1670"/>
      <c r="AC1052" s="1670"/>
      <c r="AD1052" s="1670"/>
      <c r="AE1052" s="1670"/>
      <c r="AF1052" s="1670"/>
      <c r="AG1052" s="1670"/>
      <c r="AH1052" s="1670"/>
      <c r="AI1052" s="1671"/>
      <c r="AJ1052" s="1679">
        <f>SUM(AJ991:AQ1051)</f>
        <v>299404639.60000002</v>
      </c>
      <c r="AK1052" s="1680"/>
      <c r="AL1052" s="1680"/>
      <c r="AM1052" s="1680"/>
      <c r="AN1052" s="1680"/>
      <c r="AO1052" s="1680"/>
      <c r="AP1052" s="1680"/>
      <c r="AQ1052" s="1681"/>
      <c r="AR1052" s="1183"/>
      <c r="AS1052" s="1183"/>
      <c r="AT1052" s="1183"/>
      <c r="AU1052" s="1183"/>
      <c r="AV1052" s="1183"/>
      <c r="AW1052" s="1183"/>
      <c r="AX1052" s="1183"/>
      <c r="AY1052" s="1183"/>
    </row>
    <row r="1053" spans="1:51" ht="12.95" customHeight="1">
      <c r="A1053" s="14"/>
      <c r="B1053" s="14"/>
      <c r="C1053" s="1202"/>
      <c r="D1053" s="1203"/>
      <c r="E1053" s="1203"/>
      <c r="F1053" s="1203"/>
      <c r="G1053" s="1203"/>
      <c r="H1053" s="1203"/>
      <c r="I1053" s="1203"/>
      <c r="J1053" s="1203"/>
      <c r="K1053" s="1203"/>
      <c r="L1053" s="1203"/>
      <c r="M1053" s="1203"/>
      <c r="N1053" s="1203"/>
      <c r="O1053" s="1203"/>
      <c r="P1053" s="1203"/>
      <c r="Q1053" s="1203"/>
      <c r="R1053" s="1203"/>
      <c r="S1053" s="1203"/>
      <c r="T1053" s="1204"/>
      <c r="U1053" s="1204"/>
      <c r="V1053" s="1204"/>
      <c r="W1053" s="1204"/>
      <c r="X1053" s="1204"/>
      <c r="Y1053" s="1204"/>
      <c r="Z1053" s="1204"/>
      <c r="AA1053" s="1204"/>
      <c r="AB1053" s="1204"/>
      <c r="AC1053" s="1204"/>
      <c r="AD1053" s="147"/>
      <c r="AE1053" s="147"/>
      <c r="AF1053" s="147"/>
      <c r="AG1053" s="147"/>
      <c r="AH1053" s="147"/>
      <c r="AI1053" s="147"/>
      <c r="AJ1053" s="147"/>
      <c r="AK1053" s="147"/>
      <c r="AL1053" s="1183"/>
      <c r="AM1053" s="1183"/>
      <c r="AN1053" s="1183"/>
      <c r="AO1053" s="1183"/>
      <c r="AP1053" s="1183"/>
      <c r="AQ1053" s="1183"/>
      <c r="AR1053" s="1183"/>
      <c r="AS1053" s="1183"/>
      <c r="AT1053" s="1183"/>
      <c r="AU1053" s="1183"/>
      <c r="AV1053" s="1183"/>
      <c r="AW1053" s="1183"/>
      <c r="AX1053" s="1183"/>
      <c r="AY1053" s="1183"/>
    </row>
    <row r="1054" spans="1:51" ht="12.95" customHeight="1">
      <c r="A1054" s="14"/>
      <c r="B1054" s="1183"/>
      <c r="C1054" s="1183"/>
      <c r="D1054" s="1183"/>
      <c r="E1054" s="1183"/>
      <c r="F1054" s="1183"/>
      <c r="G1054" s="1183"/>
      <c r="H1054" s="1183"/>
      <c r="I1054" s="1183"/>
      <c r="J1054" s="1183"/>
      <c r="K1054" s="1183"/>
      <c r="L1054" s="1183"/>
      <c r="M1054" s="1183"/>
      <c r="N1054" s="1183"/>
      <c r="O1054" s="1183"/>
      <c r="P1054" s="1183"/>
      <c r="Q1054" s="1183"/>
      <c r="R1054" s="1183"/>
      <c r="S1054" s="1183"/>
      <c r="T1054" s="1183"/>
      <c r="U1054" s="1183"/>
      <c r="V1054" s="1183"/>
      <c r="W1054" s="1183"/>
      <c r="X1054" s="1183"/>
      <c r="Y1054" s="1183"/>
      <c r="Z1054" s="1183"/>
      <c r="AA1054" s="1183"/>
      <c r="AB1054" s="1183"/>
      <c r="AC1054" s="1183"/>
      <c r="AD1054" s="1183"/>
      <c r="AE1054" s="1183"/>
      <c r="AF1054" s="1183"/>
      <c r="AG1054" s="1183"/>
      <c r="AH1054" s="1183"/>
      <c r="AI1054" s="1183"/>
      <c r="AJ1054" s="1183"/>
      <c r="AK1054" s="1183"/>
      <c r="AL1054" s="1183"/>
      <c r="AM1054" s="1183"/>
      <c r="AN1054" s="1183"/>
      <c r="AO1054" s="1183"/>
      <c r="AP1054" s="1183"/>
      <c r="AQ1054" s="1183"/>
      <c r="AR1054" s="1183"/>
      <c r="AS1054" s="1183"/>
      <c r="AT1054" s="1183"/>
      <c r="AU1054" s="1183"/>
      <c r="AV1054" s="1183"/>
      <c r="AW1054" s="1183"/>
      <c r="AX1054" s="1183"/>
      <c r="AY1054" s="1183"/>
    </row>
    <row r="1055" spans="1:51" ht="12.95" customHeight="1">
      <c r="A1055" s="14"/>
      <c r="B1055" s="1183"/>
      <c r="C1055" s="1183"/>
      <c r="D1055" s="1183"/>
      <c r="E1055" s="1183"/>
      <c r="F1055" s="1183"/>
      <c r="G1055" s="1183"/>
      <c r="H1055" s="1183"/>
      <c r="I1055" s="1183"/>
      <c r="J1055" s="1183"/>
      <c r="K1055" s="1183"/>
      <c r="L1055" s="1183"/>
      <c r="M1055" s="1183"/>
      <c r="N1055" s="1183"/>
      <c r="O1055" s="1183"/>
      <c r="P1055" s="1183"/>
      <c r="Q1055" s="1183"/>
      <c r="R1055" s="1183"/>
      <c r="S1055" s="1183"/>
      <c r="T1055" s="1183"/>
      <c r="U1055" s="1183"/>
      <c r="V1055" s="1183"/>
      <c r="W1055" s="1183"/>
      <c r="X1055" s="1183"/>
      <c r="Y1055" s="1183"/>
      <c r="Z1055" s="1183"/>
      <c r="AA1055" s="1183"/>
      <c r="AB1055" s="1183"/>
      <c r="AC1055" s="1183"/>
      <c r="AD1055" s="1183"/>
      <c r="AE1055" s="1183"/>
      <c r="AF1055" s="1183"/>
      <c r="AG1055" s="1183"/>
      <c r="AH1055" s="1183"/>
      <c r="AI1055" s="1183"/>
      <c r="AJ1055" s="1183"/>
      <c r="AK1055" s="1183"/>
      <c r="AL1055" s="1183"/>
      <c r="AM1055" s="1183"/>
      <c r="AN1055" s="1183"/>
      <c r="AO1055" s="1183"/>
      <c r="AP1055" s="1183"/>
      <c r="AQ1055" s="1183"/>
      <c r="AR1055" s="1183"/>
      <c r="AS1055" s="1183"/>
      <c r="AT1055" s="1183"/>
      <c r="AU1055" s="1183"/>
      <c r="AV1055" s="13"/>
      <c r="AW1055" s="13"/>
      <c r="AX1055" s="13"/>
      <c r="AY1055" s="13"/>
    </row>
    <row r="1056" spans="1:51" ht="12.95" customHeight="1">
      <c r="A1056" s="14"/>
      <c r="B1056" s="1183"/>
      <c r="C1056" s="1183"/>
      <c r="D1056" s="1183"/>
      <c r="E1056" s="1183"/>
      <c r="F1056" s="1183"/>
      <c r="G1056" s="1183"/>
      <c r="H1056" s="1183"/>
      <c r="I1056" s="1183"/>
      <c r="J1056" s="1183"/>
      <c r="K1056" s="1183"/>
      <c r="L1056" s="1183"/>
      <c r="M1056" s="1183"/>
      <c r="N1056" s="1183"/>
      <c r="O1056" s="1183"/>
      <c r="P1056" s="1183"/>
      <c r="Q1056" s="1183"/>
      <c r="R1056" s="1183"/>
      <c r="S1056" s="1183"/>
      <c r="T1056" s="1183"/>
      <c r="U1056" s="1183"/>
      <c r="V1056" s="1183"/>
      <c r="W1056" s="1183"/>
      <c r="X1056" s="1183"/>
      <c r="Y1056" s="1183"/>
      <c r="Z1056" s="1183"/>
      <c r="AA1056" s="1183"/>
      <c r="AB1056" s="1183"/>
      <c r="AC1056" s="1183"/>
      <c r="AD1056" s="1183"/>
      <c r="AE1056" s="1183"/>
      <c r="AF1056" s="1183"/>
      <c r="AG1056" s="1183"/>
      <c r="AH1056" s="1183"/>
      <c r="AI1056" s="1183"/>
      <c r="AJ1056" s="1183"/>
      <c r="AK1056" s="1183"/>
      <c r="AL1056" s="1183"/>
      <c r="AM1056" s="1183"/>
      <c r="AN1056" s="1183"/>
      <c r="AO1056" s="1183"/>
      <c r="AP1056" s="1183"/>
      <c r="AQ1056" s="1183"/>
      <c r="AR1056" s="1183"/>
      <c r="AS1056" s="1183"/>
      <c r="AT1056" s="1183"/>
      <c r="AU1056" s="1183"/>
      <c r="AV1056" s="13"/>
      <c r="AW1056" s="13"/>
      <c r="AX1056" s="13"/>
      <c r="AY1056" s="13"/>
    </row>
    <row r="1057" spans="1:51" ht="12.95" customHeight="1">
      <c r="A1057" s="14"/>
      <c r="B1057" s="1183"/>
      <c r="C1057" s="1183"/>
      <c r="D1057" s="1183"/>
      <c r="E1057" s="1183"/>
      <c r="F1057" s="1183"/>
      <c r="G1057" s="1183"/>
      <c r="H1057" s="1183"/>
      <c r="I1057" s="1183"/>
      <c r="J1057" s="1183"/>
      <c r="K1057" s="1183"/>
      <c r="L1057" s="1183"/>
      <c r="M1057" s="1183"/>
      <c r="N1057" s="1183"/>
      <c r="O1057" s="1183"/>
      <c r="P1057" s="1183"/>
      <c r="Q1057" s="1183"/>
      <c r="R1057" s="1183"/>
      <c r="S1057" s="1183"/>
      <c r="T1057" s="1183"/>
      <c r="U1057" s="1183"/>
      <c r="V1057" s="1183"/>
      <c r="W1057" s="1183"/>
      <c r="X1057" s="1183"/>
      <c r="Y1057" s="1183"/>
      <c r="Z1057" s="1183"/>
      <c r="AA1057" s="1183"/>
      <c r="AB1057" s="1183"/>
      <c r="AC1057" s="1183"/>
      <c r="AD1057" s="1183"/>
      <c r="AE1057" s="1183"/>
      <c r="AF1057" s="1183"/>
      <c r="AG1057" s="1183"/>
      <c r="AH1057" s="1183"/>
      <c r="AI1057" s="1183"/>
      <c r="AJ1057" s="1183"/>
      <c r="AK1057" s="1183"/>
      <c r="AL1057" s="1183"/>
      <c r="AM1057" s="1183"/>
      <c r="AN1057" s="1183"/>
      <c r="AO1057" s="1183"/>
      <c r="AP1057" s="1183"/>
      <c r="AQ1057" s="1183"/>
      <c r="AR1057" s="1183"/>
      <c r="AS1057" s="1183"/>
      <c r="AT1057" s="1183"/>
      <c r="AU1057" s="1183"/>
      <c r="AV1057" s="14"/>
      <c r="AW1057" s="14"/>
      <c r="AX1057" s="14"/>
      <c r="AY1057" s="14"/>
    </row>
    <row r="1058" spans="1:51" ht="12.95" customHeight="1">
      <c r="A1058" s="14"/>
      <c r="B1058" s="14"/>
      <c r="C1058" s="1202"/>
      <c r="D1058" s="1205"/>
      <c r="E1058" s="1205"/>
      <c r="F1058" s="1205"/>
      <c r="G1058" s="1205"/>
      <c r="H1058" s="1205"/>
      <c r="I1058" s="1205"/>
      <c r="J1058" s="1205"/>
      <c r="K1058" s="1205"/>
      <c r="L1058" s="1205"/>
      <c r="M1058" s="1205"/>
      <c r="N1058" s="1205"/>
      <c r="O1058" s="1205"/>
      <c r="P1058" s="1205"/>
      <c r="Q1058" s="1205"/>
      <c r="R1058" s="1205"/>
      <c r="S1058" s="1205"/>
      <c r="T1058" s="1205"/>
      <c r="U1058" s="1205"/>
      <c r="V1058" s="1205"/>
      <c r="W1058" s="1205"/>
      <c r="X1058" s="1205"/>
      <c r="Y1058" s="1205"/>
      <c r="Z1058" s="1205"/>
      <c r="AA1058" s="1205"/>
      <c r="AB1058" s="1205"/>
      <c r="AC1058" s="1205"/>
      <c r="AD1058" s="1205"/>
      <c r="AE1058" s="1205"/>
      <c r="AF1058" s="1205"/>
      <c r="AG1058" s="1205"/>
      <c r="AH1058" s="1205"/>
      <c r="AI1058" s="1205"/>
      <c r="AJ1058" s="1205"/>
      <c r="AK1058" s="1205"/>
      <c r="AL1058" s="1183"/>
      <c r="AM1058" s="1183"/>
      <c r="AN1058" s="1183"/>
      <c r="AO1058" s="1183"/>
      <c r="AP1058" s="1183"/>
      <c r="AQ1058" s="1183"/>
      <c r="AR1058" s="1183"/>
      <c r="AS1058" s="1183"/>
      <c r="AT1058" s="1183"/>
      <c r="AU1058" s="1183"/>
      <c r="AV1058" s="14"/>
      <c r="AW1058" s="14"/>
      <c r="AX1058" s="14"/>
      <c r="AY1058" s="14"/>
    </row>
    <row r="1059" spans="1:51" ht="12.95" customHeight="1">
      <c r="A1059" s="1206"/>
      <c r="B1059" s="1382">
        <f>IF(ISNA(IF((AJ1019&gt;(AJ991*0.15)),"(f) cannot be greater than 15% of unadjusted eligible basis.",0)),"",(IF((AJ1019&gt;(AJ991*0.15)),"(f) cannot be greater than 15% of unadjusted eligible basis.",0)))</f>
        <v>0</v>
      </c>
      <c r="C1059" s="1382"/>
      <c r="D1059" s="1382"/>
      <c r="E1059" s="1382"/>
      <c r="F1059" s="1382"/>
      <c r="G1059" s="1382"/>
      <c r="H1059" s="1382"/>
      <c r="I1059" s="1382"/>
      <c r="J1059" s="1382"/>
      <c r="K1059" s="1382"/>
      <c r="L1059" s="1382"/>
      <c r="M1059" s="1382"/>
      <c r="N1059" s="1382"/>
      <c r="O1059" s="1382"/>
      <c r="P1059" s="1382"/>
      <c r="Q1059" s="1382"/>
      <c r="R1059" s="1382"/>
      <c r="S1059" s="1382"/>
      <c r="T1059" s="1382"/>
      <c r="U1059" s="1382"/>
      <c r="V1059" s="1382"/>
      <c r="W1059" s="1382"/>
      <c r="X1059" s="1382"/>
      <c r="Y1059" s="1382"/>
      <c r="Z1059" s="1382"/>
      <c r="AA1059" s="1382"/>
      <c r="AB1059" s="1382"/>
      <c r="AC1059" s="1382"/>
      <c r="AD1059" s="1382"/>
      <c r="AE1059" s="1382"/>
      <c r="AF1059" s="1382"/>
      <c r="AG1059" s="1382"/>
      <c r="AH1059" s="1382"/>
      <c r="AI1059" s="1382"/>
      <c r="AJ1059" s="1382"/>
      <c r="AK1059" s="1382"/>
      <c r="AL1059" s="1382"/>
      <c r="AM1059" s="1382"/>
      <c r="AN1059" s="1382"/>
      <c r="AO1059" s="1382"/>
      <c r="AP1059" s="1382"/>
      <c r="AQ1059" s="1183"/>
      <c r="AR1059" s="1183"/>
      <c r="AS1059" s="1183"/>
      <c r="AT1059" s="1183"/>
      <c r="AU1059" s="1183"/>
      <c r="AV1059" s="1183"/>
      <c r="AW1059" s="1183"/>
      <c r="AX1059" s="1183"/>
      <c r="AY1059" s="1183"/>
    </row>
    <row r="1060" spans="1:51" ht="12.95" customHeight="1">
      <c r="A1060" s="1264" t="s">
        <v>1782</v>
      </c>
      <c r="B1060" s="1264"/>
      <c r="C1060" s="1264"/>
      <c r="D1060" s="1264"/>
      <c r="E1060" s="1264"/>
      <c r="F1060" s="1264"/>
      <c r="G1060" s="1264"/>
      <c r="H1060" s="1264"/>
      <c r="I1060" s="1264"/>
      <c r="J1060" s="1264"/>
      <c r="K1060" s="1264"/>
      <c r="L1060" s="1264"/>
      <c r="M1060" s="1264"/>
      <c r="N1060" s="1264"/>
      <c r="O1060" s="1264"/>
      <c r="P1060" s="1264"/>
      <c r="Q1060" s="1264"/>
      <c r="R1060" s="1264"/>
      <c r="S1060" s="1264"/>
      <c r="T1060" s="1264"/>
      <c r="U1060" s="1264"/>
      <c r="V1060" s="1264"/>
      <c r="W1060" s="1264"/>
      <c r="X1060" s="1264"/>
      <c r="Y1060" s="1264"/>
      <c r="Z1060" s="1264"/>
      <c r="AA1060" s="1264"/>
      <c r="AB1060" s="1264"/>
      <c r="AC1060" s="1264"/>
      <c r="AD1060" s="1264"/>
      <c r="AE1060" s="1264"/>
      <c r="AF1060" s="1264"/>
      <c r="AG1060" s="1264"/>
      <c r="AH1060" s="1264"/>
      <c r="AI1060" s="1264"/>
      <c r="AJ1060" s="1264"/>
      <c r="AK1060" s="1264"/>
      <c r="AL1060" s="1264"/>
      <c r="AM1060" s="1264"/>
      <c r="AN1060" s="1264"/>
      <c r="AO1060" s="1264"/>
      <c r="AP1060" s="1264"/>
      <c r="AQ1060" s="1264"/>
      <c r="AR1060" s="13"/>
      <c r="AS1060" s="13"/>
      <c r="AT1060" s="13"/>
      <c r="AV1060" s="1183"/>
      <c r="AW1060" s="1183"/>
      <c r="AX1060" s="1183"/>
      <c r="AY1060" s="1183"/>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1183"/>
      <c r="AW1061" s="1183"/>
      <c r="AX1061" s="1183"/>
      <c r="AY1061" s="1183"/>
    </row>
    <row r="1062" spans="1:51" ht="12.95" customHeight="1">
      <c r="A1062" s="50" t="s">
        <v>1783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1183"/>
      <c r="AW1062" s="1183"/>
      <c r="AX1062" s="1183"/>
      <c r="AY1062" s="1183"/>
    </row>
    <row r="1063" spans="1:51" ht="12.95" customHeight="1">
      <c r="A1063" s="140" t="s">
        <v>1784</v>
      </c>
      <c r="B1063" s="14"/>
      <c r="C1063" s="14"/>
      <c r="D1063" s="14"/>
      <c r="E1063" s="14"/>
      <c r="F1063" s="14"/>
      <c r="G1063" s="14"/>
      <c r="H1063" s="14"/>
      <c r="I1063" s="14"/>
      <c r="J1063" s="14"/>
      <c r="K1063" s="14"/>
      <c r="L1063" s="14"/>
      <c r="M1063" s="14"/>
      <c r="N1063" s="14"/>
      <c r="O1063" s="14"/>
      <c r="P1063" s="14"/>
      <c r="Q1063" s="13"/>
      <c r="R1063" s="13"/>
      <c r="S1063" s="13"/>
      <c r="T1063" s="13"/>
      <c r="U1063" s="13"/>
      <c r="V1063" s="13"/>
      <c r="W1063" s="13"/>
      <c r="X1063" s="13"/>
      <c r="Y1063" s="3"/>
      <c r="Z1063" s="3"/>
      <c r="AA1063" s="3"/>
      <c r="AB1063" s="3"/>
      <c r="AC1063" s="3"/>
      <c r="AD1063" s="3"/>
      <c r="AE1063" s="3"/>
      <c r="AF1063" s="3"/>
      <c r="AG1063" s="3"/>
      <c r="AH1063" s="3"/>
      <c r="AI1063" s="3"/>
      <c r="AJ1063" s="14"/>
      <c r="AK1063" s="14"/>
      <c r="AL1063" s="14"/>
      <c r="AM1063" s="14"/>
      <c r="AN1063" s="14"/>
      <c r="AO1063" s="14"/>
      <c r="AP1063" s="14"/>
      <c r="AQ1063" s="14"/>
      <c r="AR1063" s="14"/>
      <c r="AS1063" s="14"/>
      <c r="AT1063" s="14"/>
      <c r="AV1063" s="1183"/>
      <c r="AW1063" s="1183"/>
      <c r="AX1063" s="1183"/>
      <c r="AY1063" s="1183"/>
    </row>
    <row r="1064" spans="1:51" ht="12.95" customHeight="1">
      <c r="A1064" s="1402" t="s">
        <v>299</v>
      </c>
      <c r="B1064" s="1402"/>
      <c r="C1064" s="8">
        <v>1</v>
      </c>
      <c r="D1064" s="1229" t="s">
        <v>1785</v>
      </c>
      <c r="E1064" s="1229"/>
      <c r="F1064" s="1229"/>
      <c r="G1064" s="1229"/>
      <c r="H1064" s="1229"/>
      <c r="I1064" s="1229"/>
      <c r="J1064" s="1229"/>
      <c r="K1064" s="1229"/>
      <c r="L1064" s="1229"/>
      <c r="M1064" s="1229"/>
      <c r="N1064" s="1229"/>
      <c r="O1064" s="1229"/>
      <c r="P1064" s="1229"/>
      <c r="Q1064" s="1229"/>
      <c r="R1064" s="1229"/>
      <c r="S1064" s="1229"/>
      <c r="T1064" s="1229"/>
      <c r="U1064" s="1229"/>
      <c r="V1064" s="1229"/>
      <c r="W1064" s="1229"/>
      <c r="X1064" s="1229"/>
      <c r="Y1064" s="1229"/>
      <c r="Z1064" s="1229"/>
      <c r="AA1064" s="1229"/>
      <c r="AB1064" s="1229"/>
      <c r="AC1064" s="1229"/>
      <c r="AD1064" s="1229"/>
      <c r="AE1064" s="1229"/>
      <c r="AF1064" s="1229"/>
      <c r="AG1064" s="1229"/>
      <c r="AH1064" s="1229"/>
      <c r="AI1064" s="1229"/>
      <c r="AJ1064" s="1229"/>
      <c r="AK1064" s="1229"/>
      <c r="AL1064" s="1183"/>
      <c r="AM1064" s="1183"/>
      <c r="AN1064" s="1183"/>
      <c r="AO1064" s="1183"/>
      <c r="AP1064" s="1183"/>
      <c r="AQ1064" s="1183"/>
      <c r="AR1064" s="1183"/>
      <c r="AS1064" s="1183"/>
      <c r="AT1064" s="1183"/>
      <c r="AV1064" s="1183"/>
      <c r="AW1064" s="1183"/>
      <c r="AX1064" s="1183"/>
      <c r="AY1064" s="1183"/>
    </row>
    <row r="1065" spans="1:51" ht="12.95" customHeight="1">
      <c r="A1065" s="1"/>
      <c r="B1065" s="1"/>
      <c r="C1065" s="8"/>
      <c r="D1065" s="1229"/>
      <c r="E1065" s="1229"/>
      <c r="F1065" s="1229"/>
      <c r="G1065" s="1229"/>
      <c r="H1065" s="1229"/>
      <c r="I1065" s="1229"/>
      <c r="J1065" s="1229"/>
      <c r="K1065" s="1229"/>
      <c r="L1065" s="1229"/>
      <c r="M1065" s="1229"/>
      <c r="N1065" s="1229"/>
      <c r="O1065" s="1229"/>
      <c r="P1065" s="1229"/>
      <c r="Q1065" s="1229"/>
      <c r="R1065" s="1229"/>
      <c r="S1065" s="1229"/>
      <c r="T1065" s="1229"/>
      <c r="U1065" s="1229"/>
      <c r="V1065" s="1229"/>
      <c r="W1065" s="1229"/>
      <c r="X1065" s="1229"/>
      <c r="Y1065" s="1229"/>
      <c r="Z1065" s="1229"/>
      <c r="AA1065" s="1229"/>
      <c r="AB1065" s="1229"/>
      <c r="AC1065" s="1229"/>
      <c r="AD1065" s="1229"/>
      <c r="AE1065" s="1229"/>
      <c r="AF1065" s="1229"/>
      <c r="AG1065" s="1229"/>
      <c r="AH1065" s="1229"/>
      <c r="AI1065" s="1229"/>
      <c r="AJ1065" s="1229"/>
      <c r="AK1065" s="1229"/>
      <c r="AL1065" s="1183"/>
      <c r="AM1065" s="1183"/>
      <c r="AN1065" s="1183"/>
      <c r="AO1065" s="1183"/>
      <c r="AP1065" s="1183"/>
      <c r="AQ1065" s="1183"/>
      <c r="AR1065" s="1183"/>
      <c r="AS1065" s="1183"/>
      <c r="AT1065" s="1183"/>
      <c r="AV1065" s="1183"/>
      <c r="AW1065" s="1183"/>
      <c r="AX1065" s="1183"/>
      <c r="AY1065" s="1183"/>
    </row>
    <row r="1066" spans="1:51" ht="12.95" customHeight="1">
      <c r="A1066" s="1"/>
      <c r="B1066" s="1"/>
      <c r="C1066" s="8"/>
      <c r="D1066" s="1229"/>
      <c r="E1066" s="1229"/>
      <c r="F1066" s="1229"/>
      <c r="G1066" s="1229"/>
      <c r="H1066" s="1229"/>
      <c r="I1066" s="1229"/>
      <c r="J1066" s="1229"/>
      <c r="K1066" s="1229"/>
      <c r="L1066" s="1229"/>
      <c r="M1066" s="1229"/>
      <c r="N1066" s="1229"/>
      <c r="O1066" s="1229"/>
      <c r="P1066" s="1229"/>
      <c r="Q1066" s="1229"/>
      <c r="R1066" s="1229"/>
      <c r="S1066" s="1229"/>
      <c r="T1066" s="1229"/>
      <c r="U1066" s="1229"/>
      <c r="V1066" s="1229"/>
      <c r="W1066" s="1229"/>
      <c r="X1066" s="1229"/>
      <c r="Y1066" s="1229"/>
      <c r="Z1066" s="1229"/>
      <c r="AA1066" s="1229"/>
      <c r="AB1066" s="1229"/>
      <c r="AC1066" s="1229"/>
      <c r="AD1066" s="1229"/>
      <c r="AE1066" s="1229"/>
      <c r="AF1066" s="1229"/>
      <c r="AG1066" s="1229"/>
      <c r="AH1066" s="1229"/>
      <c r="AI1066" s="1229"/>
      <c r="AJ1066" s="1229"/>
      <c r="AK1066" s="1229"/>
      <c r="AL1066" s="1183"/>
      <c r="AM1066" s="1183"/>
      <c r="AN1066" s="1183"/>
      <c r="AO1066" s="1183"/>
      <c r="AP1066" s="1183"/>
      <c r="AQ1066" s="1183"/>
      <c r="AR1066" s="1183"/>
      <c r="AS1066" s="1183"/>
      <c r="AT1066" s="1183"/>
      <c r="AV1066" s="1183"/>
      <c r="AW1066" s="1183"/>
      <c r="AX1066" s="1183"/>
      <c r="AY1066" s="1183"/>
    </row>
    <row r="1067" spans="1:51" ht="12.95" customHeight="1">
      <c r="A1067" s="1"/>
      <c r="B1067" s="1"/>
      <c r="C1067" s="8"/>
      <c r="D1067" s="1229"/>
      <c r="E1067" s="1229"/>
      <c r="F1067" s="1229"/>
      <c r="G1067" s="1229"/>
      <c r="H1067" s="1229"/>
      <c r="I1067" s="1229"/>
      <c r="J1067" s="1229"/>
      <c r="K1067" s="1229"/>
      <c r="L1067" s="1229"/>
      <c r="M1067" s="1229"/>
      <c r="N1067" s="1229"/>
      <c r="O1067" s="1229"/>
      <c r="P1067" s="1229"/>
      <c r="Q1067" s="1229"/>
      <c r="R1067" s="1229"/>
      <c r="S1067" s="1229"/>
      <c r="T1067" s="1229"/>
      <c r="U1067" s="1229"/>
      <c r="V1067" s="1229"/>
      <c r="W1067" s="1229"/>
      <c r="X1067" s="1229"/>
      <c r="Y1067" s="1229"/>
      <c r="Z1067" s="1229"/>
      <c r="AA1067" s="1229"/>
      <c r="AB1067" s="1229"/>
      <c r="AC1067" s="1229"/>
      <c r="AD1067" s="1229"/>
      <c r="AE1067" s="1229"/>
      <c r="AF1067" s="1229"/>
      <c r="AG1067" s="1229"/>
      <c r="AH1067" s="1229"/>
      <c r="AI1067" s="1229"/>
      <c r="AJ1067" s="1229"/>
      <c r="AK1067" s="1229"/>
      <c r="AL1067" s="1183"/>
      <c r="AM1067" s="1183"/>
      <c r="AN1067" s="1183"/>
      <c r="AO1067" s="1183"/>
      <c r="AP1067" s="1183"/>
      <c r="AQ1067" s="1183"/>
      <c r="AR1067" s="1183"/>
      <c r="AS1067" s="1183"/>
      <c r="AT1067" s="1183"/>
      <c r="AV1067" s="1183"/>
      <c r="AW1067" s="1183"/>
      <c r="AX1067" s="1183"/>
      <c r="AY1067" s="1183"/>
    </row>
    <row r="1068" spans="1:51" ht="12.95" customHeight="1">
      <c r="A1068" s="1"/>
      <c r="B1068" s="1"/>
      <c r="C1068" s="8"/>
      <c r="D1068" s="1229"/>
      <c r="E1068" s="1229"/>
      <c r="F1068" s="1229"/>
      <c r="G1068" s="1229"/>
      <c r="H1068" s="1229"/>
      <c r="I1068" s="1229"/>
      <c r="J1068" s="1229"/>
      <c r="K1068" s="1229"/>
      <c r="L1068" s="1229"/>
      <c r="M1068" s="1229"/>
      <c r="N1068" s="1229"/>
      <c r="O1068" s="1229"/>
      <c r="P1068" s="1229"/>
      <c r="Q1068" s="1229"/>
      <c r="R1068" s="1229"/>
      <c r="S1068" s="1229"/>
      <c r="T1068" s="1229"/>
      <c r="U1068" s="1229"/>
      <c r="V1068" s="1229"/>
      <c r="W1068" s="1229"/>
      <c r="X1068" s="1229"/>
      <c r="Y1068" s="1229"/>
      <c r="Z1068" s="1229"/>
      <c r="AA1068" s="1229"/>
      <c r="AB1068" s="1229"/>
      <c r="AC1068" s="1229"/>
      <c r="AD1068" s="1229"/>
      <c r="AE1068" s="1229"/>
      <c r="AF1068" s="1229"/>
      <c r="AG1068" s="1229"/>
      <c r="AH1068" s="1229"/>
      <c r="AI1068" s="1229"/>
      <c r="AJ1068" s="1229"/>
      <c r="AK1068" s="1229"/>
      <c r="AL1068" s="1183"/>
      <c r="AM1068" s="1183"/>
      <c r="AN1068" s="1183"/>
      <c r="AO1068" s="1183"/>
      <c r="AP1068" s="1183"/>
      <c r="AQ1068" s="1183"/>
      <c r="AR1068" s="1183"/>
      <c r="AS1068" s="1183"/>
      <c r="AT1068" s="1183"/>
      <c r="AV1068" s="1183"/>
      <c r="AW1068" s="1183"/>
      <c r="AX1068" s="1183"/>
      <c r="AY1068" s="1183"/>
    </row>
    <row r="1069" spans="1:51" ht="12.95" customHeight="1">
      <c r="A1069" s="2"/>
      <c r="B1069" s="22"/>
      <c r="C1069" s="8"/>
      <c r="D1069" s="1229"/>
      <c r="E1069" s="1229"/>
      <c r="F1069" s="1229"/>
      <c r="G1069" s="1229"/>
      <c r="H1069" s="1229"/>
      <c r="I1069" s="1229"/>
      <c r="J1069" s="1229"/>
      <c r="K1069" s="1229"/>
      <c r="L1069" s="1229"/>
      <c r="M1069" s="1229"/>
      <c r="N1069" s="1229"/>
      <c r="O1069" s="1229"/>
      <c r="P1069" s="1229"/>
      <c r="Q1069" s="1229"/>
      <c r="R1069" s="1229"/>
      <c r="S1069" s="1229"/>
      <c r="T1069" s="1229"/>
      <c r="U1069" s="1229"/>
      <c r="V1069" s="1229"/>
      <c r="W1069" s="1229"/>
      <c r="X1069" s="1229"/>
      <c r="Y1069" s="1229"/>
      <c r="Z1069" s="1229"/>
      <c r="AA1069" s="1229"/>
      <c r="AB1069" s="1229"/>
      <c r="AC1069" s="1229"/>
      <c r="AD1069" s="1229"/>
      <c r="AE1069" s="1229"/>
      <c r="AF1069" s="1229"/>
      <c r="AG1069" s="1229"/>
      <c r="AH1069" s="1229"/>
      <c r="AI1069" s="1229"/>
      <c r="AJ1069" s="1229"/>
      <c r="AK1069" s="1229"/>
      <c r="AL1069" s="1183"/>
      <c r="AM1069" s="1183"/>
      <c r="AN1069" s="1183"/>
      <c r="AO1069" s="1183"/>
      <c r="AP1069" s="1183"/>
      <c r="AQ1069" s="1183"/>
      <c r="AR1069" s="1183"/>
      <c r="AS1069" s="1183"/>
      <c r="AT1069" s="1183"/>
      <c r="AV1069" s="1183"/>
      <c r="AW1069" s="1183"/>
      <c r="AX1069" s="1183"/>
      <c r="AY1069" s="1183"/>
    </row>
    <row r="1070" spans="1:51" ht="12.95" customHeight="1">
      <c r="A1070" s="1402" t="s">
        <v>299</v>
      </c>
      <c r="B1070" s="1402"/>
      <c r="C1070" s="8">
        <v>2</v>
      </c>
      <c r="D1070" s="1229" t="s">
        <v>1786</v>
      </c>
      <c r="E1070" s="1229"/>
      <c r="F1070" s="1229"/>
      <c r="G1070" s="1229"/>
      <c r="H1070" s="1229"/>
      <c r="I1070" s="1229"/>
      <c r="J1070" s="1229"/>
      <c r="K1070" s="1229"/>
      <c r="L1070" s="1229"/>
      <c r="M1070" s="1229"/>
      <c r="N1070" s="1229"/>
      <c r="O1070" s="1229"/>
      <c r="P1070" s="1229"/>
      <c r="Q1070" s="1229"/>
      <c r="R1070" s="1229"/>
      <c r="S1070" s="1229"/>
      <c r="T1070" s="1229"/>
      <c r="U1070" s="1229"/>
      <c r="V1070" s="1229"/>
      <c r="W1070" s="1229"/>
      <c r="X1070" s="1229"/>
      <c r="Y1070" s="1229"/>
      <c r="Z1070" s="1229"/>
      <c r="AA1070" s="1229"/>
      <c r="AB1070" s="1229"/>
      <c r="AC1070" s="1229"/>
      <c r="AD1070" s="1229"/>
      <c r="AE1070" s="1229"/>
      <c r="AF1070" s="1229"/>
      <c r="AG1070" s="1229"/>
      <c r="AH1070" s="1229"/>
      <c r="AI1070" s="1229"/>
      <c r="AJ1070" s="1229"/>
      <c r="AK1070" s="1229"/>
      <c r="AL1070" s="1183"/>
      <c r="AM1070" s="1183"/>
      <c r="AN1070" s="1183"/>
      <c r="AO1070" s="1183"/>
      <c r="AP1070" s="1183"/>
      <c r="AQ1070" s="1183"/>
      <c r="AR1070" s="1183"/>
      <c r="AS1070" s="1183"/>
      <c r="AT1070" s="1183"/>
    </row>
    <row r="1071" spans="1:51" ht="12.95" customHeight="1">
      <c r="A1071" s="1"/>
      <c r="B1071" s="1"/>
      <c r="C1071" s="8"/>
      <c r="D1071" s="1229"/>
      <c r="E1071" s="1229"/>
      <c r="F1071" s="1229"/>
      <c r="G1071" s="1229"/>
      <c r="H1071" s="1229"/>
      <c r="I1071" s="1229"/>
      <c r="J1071" s="1229"/>
      <c r="K1071" s="1229"/>
      <c r="L1071" s="1229"/>
      <c r="M1071" s="1229"/>
      <c r="N1071" s="1229"/>
      <c r="O1071" s="1229"/>
      <c r="P1071" s="1229"/>
      <c r="Q1071" s="1229"/>
      <c r="R1071" s="1229"/>
      <c r="S1071" s="1229"/>
      <c r="T1071" s="1229"/>
      <c r="U1071" s="1229"/>
      <c r="V1071" s="1229"/>
      <c r="W1071" s="1229"/>
      <c r="X1071" s="1229"/>
      <c r="Y1071" s="1229"/>
      <c r="Z1071" s="1229"/>
      <c r="AA1071" s="1229"/>
      <c r="AB1071" s="1229"/>
      <c r="AC1071" s="1229"/>
      <c r="AD1071" s="1229"/>
      <c r="AE1071" s="1229"/>
      <c r="AF1071" s="1229"/>
      <c r="AG1071" s="1229"/>
      <c r="AH1071" s="1229"/>
      <c r="AI1071" s="1229"/>
      <c r="AJ1071" s="1229"/>
      <c r="AK1071" s="1229"/>
      <c r="AL1071" s="1183"/>
      <c r="AM1071" s="1183"/>
      <c r="AN1071" s="1183"/>
      <c r="AO1071" s="1183"/>
      <c r="AP1071" s="1183"/>
      <c r="AQ1071" s="1183"/>
      <c r="AR1071" s="1183"/>
      <c r="AS1071" s="1183"/>
      <c r="AT1071" s="1183"/>
    </row>
    <row r="1072" spans="1:51" ht="12.95" customHeight="1">
      <c r="A1072" s="1"/>
      <c r="B1072" s="1"/>
      <c r="C1072" s="8"/>
      <c r="D1072" s="1229"/>
      <c r="E1072" s="1229"/>
      <c r="F1072" s="1229"/>
      <c r="G1072" s="1229"/>
      <c r="H1072" s="1229"/>
      <c r="I1072" s="1229"/>
      <c r="J1072" s="1229"/>
      <c r="K1072" s="1229"/>
      <c r="L1072" s="1229"/>
      <c r="M1072" s="1229"/>
      <c r="N1072" s="1229"/>
      <c r="O1072" s="1229"/>
      <c r="P1072" s="1229"/>
      <c r="Q1072" s="1229"/>
      <c r="R1072" s="1229"/>
      <c r="S1072" s="1229"/>
      <c r="T1072" s="1229"/>
      <c r="U1072" s="1229"/>
      <c r="V1072" s="1229"/>
      <c r="W1072" s="1229"/>
      <c r="X1072" s="1229"/>
      <c r="Y1072" s="1229"/>
      <c r="Z1072" s="1229"/>
      <c r="AA1072" s="1229"/>
      <c r="AB1072" s="1229"/>
      <c r="AC1072" s="1229"/>
      <c r="AD1072" s="1229"/>
      <c r="AE1072" s="1229"/>
      <c r="AF1072" s="1229"/>
      <c r="AG1072" s="1229"/>
      <c r="AH1072" s="1229"/>
      <c r="AI1072" s="1229"/>
      <c r="AJ1072" s="1229"/>
      <c r="AK1072" s="1229"/>
      <c r="AL1072" s="1183"/>
      <c r="AM1072" s="1183"/>
      <c r="AN1072" s="1183"/>
      <c r="AO1072" s="1183"/>
      <c r="AP1072" s="1183"/>
      <c r="AQ1072" s="1183"/>
      <c r="AR1072" s="1183"/>
      <c r="AS1072" s="1183"/>
      <c r="AT1072" s="1183"/>
    </row>
    <row r="1073" spans="1:46" ht="12.95" customHeight="1">
      <c r="A1073" s="1"/>
      <c r="B1073" s="1"/>
      <c r="C1073" s="8"/>
      <c r="D1073" s="1229"/>
      <c r="E1073" s="1229"/>
      <c r="F1073" s="1229"/>
      <c r="G1073" s="1229"/>
      <c r="H1073" s="1229"/>
      <c r="I1073" s="1229"/>
      <c r="J1073" s="1229"/>
      <c r="K1073" s="1229"/>
      <c r="L1073" s="1229"/>
      <c r="M1073" s="1229"/>
      <c r="N1073" s="1229"/>
      <c r="O1073" s="1229"/>
      <c r="P1073" s="1229"/>
      <c r="Q1073" s="1229"/>
      <c r="R1073" s="1229"/>
      <c r="S1073" s="1229"/>
      <c r="T1073" s="1229"/>
      <c r="U1073" s="1229"/>
      <c r="V1073" s="1229"/>
      <c r="W1073" s="1229"/>
      <c r="X1073" s="1229"/>
      <c r="Y1073" s="1229"/>
      <c r="Z1073" s="1229"/>
      <c r="AA1073" s="1229"/>
      <c r="AB1073" s="1229"/>
      <c r="AC1073" s="1229"/>
      <c r="AD1073" s="1229"/>
      <c r="AE1073" s="1229"/>
      <c r="AF1073" s="1229"/>
      <c r="AG1073" s="1229"/>
      <c r="AH1073" s="1229"/>
      <c r="AI1073" s="1229"/>
      <c r="AJ1073" s="1229"/>
      <c r="AK1073" s="1229"/>
      <c r="AL1073" s="1183"/>
      <c r="AM1073" s="1183"/>
      <c r="AN1073" s="1183"/>
      <c r="AO1073" s="1183"/>
      <c r="AP1073" s="1183"/>
      <c r="AQ1073" s="1183"/>
      <c r="AR1073" s="1183"/>
      <c r="AS1073" s="1183"/>
      <c r="AT1073" s="1183"/>
    </row>
    <row r="1074" spans="1:46" ht="12.95" hidden="1" customHeight="1">
      <c r="A1074" s="1"/>
      <c r="B1074" s="1"/>
      <c r="C1074" s="8"/>
      <c r="D1074" s="1229"/>
      <c r="E1074" s="1229"/>
      <c r="F1074" s="1229"/>
      <c r="G1074" s="1229"/>
      <c r="H1074" s="1229"/>
      <c r="I1074" s="1229"/>
      <c r="J1074" s="1229"/>
      <c r="K1074" s="1229"/>
      <c r="L1074" s="1229"/>
      <c r="M1074" s="1229"/>
      <c r="N1074" s="1229"/>
      <c r="O1074" s="1229"/>
      <c r="P1074" s="1229"/>
      <c r="Q1074" s="1229"/>
      <c r="R1074" s="1229"/>
      <c r="S1074" s="1229"/>
      <c r="T1074" s="1229"/>
      <c r="U1074" s="1229"/>
      <c r="V1074" s="1229"/>
      <c r="W1074" s="1229"/>
      <c r="X1074" s="1229"/>
      <c r="Y1074" s="1229"/>
      <c r="Z1074" s="1229"/>
      <c r="AA1074" s="1229"/>
      <c r="AB1074" s="1229"/>
      <c r="AC1074" s="1229"/>
      <c r="AD1074" s="1229"/>
      <c r="AE1074" s="1229"/>
      <c r="AF1074" s="1229"/>
      <c r="AG1074" s="1229"/>
      <c r="AH1074" s="1229"/>
      <c r="AI1074" s="1229"/>
      <c r="AJ1074" s="1229"/>
      <c r="AK1074" s="1229"/>
      <c r="AL1074" s="1183"/>
      <c r="AM1074" s="1183"/>
      <c r="AN1074" s="1183"/>
      <c r="AO1074" s="1183"/>
      <c r="AP1074" s="1183"/>
      <c r="AQ1074" s="1183"/>
      <c r="AR1074" s="1183"/>
      <c r="AS1074" s="1183"/>
      <c r="AT1074" s="1183"/>
    </row>
    <row r="1075" spans="1:46" ht="12.95" customHeight="1">
      <c r="A1075" s="1"/>
      <c r="B1075" s="1"/>
      <c r="C1075" s="8"/>
      <c r="D1075" s="1229"/>
      <c r="E1075" s="1229"/>
      <c r="F1075" s="1229"/>
      <c r="G1075" s="1229"/>
      <c r="H1075" s="1229"/>
      <c r="I1075" s="1229"/>
      <c r="J1075" s="1229"/>
      <c r="K1075" s="1229"/>
      <c r="L1075" s="1229"/>
      <c r="M1075" s="1229"/>
      <c r="N1075" s="1229"/>
      <c r="O1075" s="1229"/>
      <c r="P1075" s="1229"/>
      <c r="Q1075" s="1229"/>
      <c r="R1075" s="1229"/>
      <c r="S1075" s="1229"/>
      <c r="T1075" s="1229"/>
      <c r="U1075" s="1229"/>
      <c r="V1075" s="1229"/>
      <c r="W1075" s="1229"/>
      <c r="X1075" s="1229"/>
      <c r="Y1075" s="1229"/>
      <c r="Z1075" s="1229"/>
      <c r="AA1075" s="1229"/>
      <c r="AB1075" s="1229"/>
      <c r="AC1075" s="1229"/>
      <c r="AD1075" s="1229"/>
      <c r="AE1075" s="1229"/>
      <c r="AF1075" s="1229"/>
      <c r="AG1075" s="1229"/>
      <c r="AH1075" s="1229"/>
      <c r="AI1075" s="1229"/>
      <c r="AJ1075" s="1229"/>
      <c r="AK1075" s="1229"/>
    </row>
    <row r="1076" spans="1:46" ht="12.95" customHeight="1">
      <c r="A1076" s="1402" t="s">
        <v>299</v>
      </c>
      <c r="B1076" s="1402"/>
      <c r="C1076" s="8">
        <v>3</v>
      </c>
      <c r="D1076" s="1229" t="s">
        <v>1787</v>
      </c>
      <c r="E1076" s="1229"/>
      <c r="F1076" s="1229"/>
      <c r="G1076" s="1229"/>
      <c r="H1076" s="1229"/>
      <c r="I1076" s="1229"/>
      <c r="J1076" s="1229"/>
      <c r="K1076" s="1229"/>
      <c r="L1076" s="1229"/>
      <c r="M1076" s="1229"/>
      <c r="N1076" s="1229"/>
      <c r="O1076" s="1229"/>
      <c r="P1076" s="1229"/>
      <c r="Q1076" s="1229"/>
      <c r="R1076" s="1229"/>
      <c r="S1076" s="1229"/>
      <c r="T1076" s="1229"/>
      <c r="U1076" s="1229"/>
      <c r="V1076" s="1229"/>
      <c r="W1076" s="1229"/>
      <c r="X1076" s="1229"/>
      <c r="Y1076" s="1229"/>
      <c r="Z1076" s="1229"/>
      <c r="AA1076" s="1229"/>
      <c r="AB1076" s="1229"/>
      <c r="AC1076" s="1229"/>
      <c r="AD1076" s="1229"/>
      <c r="AE1076" s="1229"/>
      <c r="AF1076" s="1229"/>
      <c r="AG1076" s="1229"/>
      <c r="AH1076" s="1229"/>
      <c r="AI1076" s="1229"/>
      <c r="AJ1076" s="1229"/>
      <c r="AK1076" s="1229"/>
    </row>
    <row r="1077" spans="1:46" ht="12.95" customHeight="1">
      <c r="A1077" s="3"/>
      <c r="B1077" s="3"/>
      <c r="C1077" s="8"/>
      <c r="D1077" s="1229"/>
      <c r="E1077" s="1229"/>
      <c r="F1077" s="1229"/>
      <c r="G1077" s="1229"/>
      <c r="H1077" s="1229"/>
      <c r="I1077" s="1229"/>
      <c r="J1077" s="1229"/>
      <c r="K1077" s="1229"/>
      <c r="L1077" s="1229"/>
      <c r="M1077" s="1229"/>
      <c r="N1077" s="1229"/>
      <c r="O1077" s="1229"/>
      <c r="P1077" s="1229"/>
      <c r="Q1077" s="1229"/>
      <c r="R1077" s="1229"/>
      <c r="S1077" s="1229"/>
      <c r="T1077" s="1229"/>
      <c r="U1077" s="1229"/>
      <c r="V1077" s="1229"/>
      <c r="W1077" s="1229"/>
      <c r="X1077" s="1229"/>
      <c r="Y1077" s="1229"/>
      <c r="Z1077" s="1229"/>
      <c r="AA1077" s="1229"/>
      <c r="AB1077" s="1229"/>
      <c r="AC1077" s="1229"/>
      <c r="AD1077" s="1229"/>
      <c r="AE1077" s="1229"/>
      <c r="AF1077" s="1229"/>
      <c r="AG1077" s="1229"/>
      <c r="AH1077" s="1229"/>
      <c r="AI1077" s="1229"/>
      <c r="AJ1077" s="1229"/>
      <c r="AK1077" s="1229"/>
    </row>
    <row r="1078" spans="1:46" ht="12.95" customHeight="1">
      <c r="A1078" s="3"/>
      <c r="B1078" s="3"/>
      <c r="C1078" s="8"/>
      <c r="D1078" s="1229"/>
      <c r="E1078" s="1229"/>
      <c r="F1078" s="1229"/>
      <c r="G1078" s="1229"/>
      <c r="H1078" s="1229"/>
      <c r="I1078" s="1229"/>
      <c r="J1078" s="1229"/>
      <c r="K1078" s="1229"/>
      <c r="L1078" s="1229"/>
      <c r="M1078" s="1229"/>
      <c r="N1078" s="1229"/>
      <c r="O1078" s="1229"/>
      <c r="P1078" s="1229"/>
      <c r="Q1078" s="1229"/>
      <c r="R1078" s="1229"/>
      <c r="S1078" s="1229"/>
      <c r="T1078" s="1229"/>
      <c r="U1078" s="1229"/>
      <c r="V1078" s="1229"/>
      <c r="W1078" s="1229"/>
      <c r="X1078" s="1229"/>
      <c r="Y1078" s="1229"/>
      <c r="Z1078" s="1229"/>
      <c r="AA1078" s="1229"/>
      <c r="AB1078" s="1229"/>
      <c r="AC1078" s="1229"/>
      <c r="AD1078" s="1229"/>
      <c r="AE1078" s="1229"/>
      <c r="AF1078" s="1229"/>
      <c r="AG1078" s="1229"/>
      <c r="AH1078" s="1229"/>
      <c r="AI1078" s="1229"/>
      <c r="AJ1078" s="1229"/>
      <c r="AK1078" s="1229"/>
    </row>
    <row r="1079" spans="1:46" ht="12.95" customHeight="1">
      <c r="A1079" s="85"/>
      <c r="B1079" s="22"/>
      <c r="C1079" s="8"/>
      <c r="D1079" s="1229"/>
      <c r="E1079" s="1229"/>
      <c r="F1079" s="1229"/>
      <c r="G1079" s="1229"/>
      <c r="H1079" s="1229"/>
      <c r="I1079" s="1229"/>
      <c r="J1079" s="1229"/>
      <c r="K1079" s="1229"/>
      <c r="L1079" s="1229"/>
      <c r="M1079" s="1229"/>
      <c r="N1079" s="1229"/>
      <c r="O1079" s="1229"/>
      <c r="P1079" s="1229"/>
      <c r="Q1079" s="1229"/>
      <c r="R1079" s="1229"/>
      <c r="S1079" s="1229"/>
      <c r="T1079" s="1229"/>
      <c r="U1079" s="1229"/>
      <c r="V1079" s="1229"/>
      <c r="W1079" s="1229"/>
      <c r="X1079" s="1229"/>
      <c r="Y1079" s="1229"/>
      <c r="Z1079" s="1229"/>
      <c r="AA1079" s="1229"/>
      <c r="AB1079" s="1229"/>
      <c r="AC1079" s="1229"/>
      <c r="AD1079" s="1229"/>
      <c r="AE1079" s="1229"/>
      <c r="AF1079" s="1229"/>
      <c r="AG1079" s="1229"/>
      <c r="AH1079" s="1229"/>
      <c r="AI1079" s="1229"/>
      <c r="AJ1079" s="1229"/>
      <c r="AK1079" s="1229"/>
    </row>
    <row r="1080" spans="1:46" ht="12.95" customHeight="1">
      <c r="A1080" s="85"/>
      <c r="B1080" s="22"/>
      <c r="C1080" s="8"/>
      <c r="D1080" s="1229"/>
      <c r="E1080" s="1229"/>
      <c r="F1080" s="1229"/>
      <c r="G1080" s="1229"/>
      <c r="H1080" s="1229"/>
      <c r="I1080" s="1229"/>
      <c r="J1080" s="1229"/>
      <c r="K1080" s="1229"/>
      <c r="L1080" s="1229"/>
      <c r="M1080" s="1229"/>
      <c r="N1080" s="1229"/>
      <c r="O1080" s="1229"/>
      <c r="P1080" s="1229"/>
      <c r="Q1080" s="1229"/>
      <c r="R1080" s="1229"/>
      <c r="S1080" s="1229"/>
      <c r="T1080" s="1229"/>
      <c r="U1080" s="1229"/>
      <c r="V1080" s="1229"/>
      <c r="W1080" s="1229"/>
      <c r="X1080" s="1229"/>
      <c r="Y1080" s="1229"/>
      <c r="Z1080" s="1229"/>
      <c r="AA1080" s="1229"/>
      <c r="AB1080" s="1229"/>
      <c r="AC1080" s="1229"/>
      <c r="AD1080" s="1229"/>
      <c r="AE1080" s="1229"/>
      <c r="AF1080" s="1229"/>
      <c r="AG1080" s="1229"/>
      <c r="AH1080" s="1229"/>
      <c r="AI1080" s="1229"/>
      <c r="AJ1080" s="1229"/>
      <c r="AK1080" s="1229"/>
    </row>
    <row r="1081" spans="1:46" ht="12.95" customHeight="1">
      <c r="A1081" s="85"/>
      <c r="B1081" s="22"/>
      <c r="C1081" s="8"/>
      <c r="D1081" s="1229"/>
      <c r="E1081" s="1229"/>
      <c r="F1081" s="1229"/>
      <c r="G1081" s="1229"/>
      <c r="H1081" s="1229"/>
      <c r="I1081" s="1229"/>
      <c r="J1081" s="1229"/>
      <c r="K1081" s="1229"/>
      <c r="L1081" s="1229"/>
      <c r="M1081" s="1229"/>
      <c r="N1081" s="1229"/>
      <c r="O1081" s="1229"/>
      <c r="P1081" s="1229"/>
      <c r="Q1081" s="1229"/>
      <c r="R1081" s="1229"/>
      <c r="S1081" s="1229"/>
      <c r="T1081" s="1229"/>
      <c r="U1081" s="1229"/>
      <c r="V1081" s="1229"/>
      <c r="W1081" s="1229"/>
      <c r="X1081" s="1229"/>
      <c r="Y1081" s="1229"/>
      <c r="Z1081" s="1229"/>
      <c r="AA1081" s="1229"/>
      <c r="AB1081" s="1229"/>
      <c r="AC1081" s="1229"/>
      <c r="AD1081" s="1229"/>
      <c r="AE1081" s="1229"/>
      <c r="AF1081" s="1229"/>
      <c r="AG1081" s="1229"/>
      <c r="AH1081" s="1229"/>
      <c r="AI1081" s="1229"/>
      <c r="AJ1081" s="1229"/>
      <c r="AK1081" s="1229"/>
    </row>
    <row r="1082" spans="1:46" ht="12.95" customHeight="1">
      <c r="A1082" s="85"/>
      <c r="B1082" s="22"/>
      <c r="C1082" s="8"/>
      <c r="D1082" s="1229"/>
      <c r="E1082" s="1229"/>
      <c r="F1082" s="1229"/>
      <c r="G1082" s="1229"/>
      <c r="H1082" s="1229"/>
      <c r="I1082" s="1229"/>
      <c r="J1082" s="1229"/>
      <c r="K1082" s="1229"/>
      <c r="L1082" s="1229"/>
      <c r="M1082" s="1229"/>
      <c r="N1082" s="1229"/>
      <c r="O1082" s="1229"/>
      <c r="P1082" s="1229"/>
      <c r="Q1082" s="1229"/>
      <c r="R1082" s="1229"/>
      <c r="S1082" s="1229"/>
      <c r="T1082" s="1229"/>
      <c r="U1082" s="1229"/>
      <c r="V1082" s="1229"/>
      <c r="W1082" s="1229"/>
      <c r="X1082" s="1229"/>
      <c r="Y1082" s="1229"/>
      <c r="Z1082" s="1229"/>
      <c r="AA1082" s="1229"/>
      <c r="AB1082" s="1229"/>
      <c r="AC1082" s="1229"/>
      <c r="AD1082" s="1229"/>
      <c r="AE1082" s="1229"/>
      <c r="AF1082" s="1229"/>
      <c r="AG1082" s="1229"/>
      <c r="AH1082" s="1229"/>
      <c r="AI1082" s="1229"/>
      <c r="AJ1082" s="1229"/>
      <c r="AK1082" s="1229"/>
    </row>
    <row r="1083" spans="1:46" ht="12.95" customHeight="1">
      <c r="A1083" s="1402" t="s">
        <v>299</v>
      </c>
      <c r="B1083" s="1402"/>
      <c r="C1083" s="8">
        <v>4</v>
      </c>
      <c r="D1083" s="1229" t="s">
        <v>1788</v>
      </c>
      <c r="E1083" s="1229"/>
      <c r="F1083" s="1229"/>
      <c r="G1083" s="1229"/>
      <c r="H1083" s="1229"/>
      <c r="I1083" s="1229"/>
      <c r="J1083" s="1229"/>
      <c r="K1083" s="1229"/>
      <c r="L1083" s="1229"/>
      <c r="M1083" s="1229"/>
      <c r="N1083" s="1229"/>
      <c r="O1083" s="1229"/>
      <c r="P1083" s="1229"/>
      <c r="Q1083" s="1229"/>
      <c r="R1083" s="1229"/>
      <c r="S1083" s="1229"/>
      <c r="T1083" s="1229"/>
      <c r="U1083" s="1229"/>
      <c r="V1083" s="1229"/>
      <c r="W1083" s="1229"/>
      <c r="X1083" s="1229"/>
      <c r="Y1083" s="1229"/>
      <c r="Z1083" s="1229"/>
      <c r="AA1083" s="1229"/>
      <c r="AB1083" s="1229"/>
      <c r="AC1083" s="1229"/>
      <c r="AD1083" s="1229"/>
      <c r="AE1083" s="1229"/>
      <c r="AF1083" s="1229"/>
      <c r="AG1083" s="1229"/>
      <c r="AH1083" s="1229"/>
      <c r="AI1083" s="1229"/>
      <c r="AJ1083" s="1229"/>
      <c r="AK1083" s="1229"/>
    </row>
    <row r="1084" spans="1:46" ht="12.95" customHeight="1">
      <c r="A1084" s="1"/>
      <c r="B1084" s="1"/>
      <c r="C1084" s="8"/>
      <c r="D1084" s="1229"/>
      <c r="E1084" s="1229"/>
      <c r="F1084" s="1229"/>
      <c r="G1084" s="1229"/>
      <c r="H1084" s="1229"/>
      <c r="I1084" s="1229"/>
      <c r="J1084" s="1229"/>
      <c r="K1084" s="1229"/>
      <c r="L1084" s="1229"/>
      <c r="M1084" s="1229"/>
      <c r="N1084" s="1229"/>
      <c r="O1084" s="1229"/>
      <c r="P1084" s="1229"/>
      <c r="Q1084" s="1229"/>
      <c r="R1084" s="1229"/>
      <c r="S1084" s="1229"/>
      <c r="T1084" s="1229"/>
      <c r="U1084" s="1229"/>
      <c r="V1084" s="1229"/>
      <c r="W1084" s="1229"/>
      <c r="X1084" s="1229"/>
      <c r="Y1084" s="1229"/>
      <c r="Z1084" s="1229"/>
      <c r="AA1084" s="1229"/>
      <c r="AB1084" s="1229"/>
      <c r="AC1084" s="1229"/>
      <c r="AD1084" s="1229"/>
      <c r="AE1084" s="1229"/>
      <c r="AF1084" s="1229"/>
      <c r="AG1084" s="1229"/>
      <c r="AH1084" s="1229"/>
      <c r="AI1084" s="1229"/>
      <c r="AJ1084" s="1229"/>
      <c r="AK1084" s="1229"/>
    </row>
    <row r="1085" spans="1:46" ht="12.95" customHeight="1">
      <c r="A1085" s="85"/>
      <c r="B1085" s="22"/>
      <c r="C1085" s="8"/>
      <c r="D1085" s="1229"/>
      <c r="E1085" s="1229"/>
      <c r="F1085" s="1229"/>
      <c r="G1085" s="1229"/>
      <c r="H1085" s="1229"/>
      <c r="I1085" s="1229"/>
      <c r="J1085" s="1229"/>
      <c r="K1085" s="1229"/>
      <c r="L1085" s="1229"/>
      <c r="M1085" s="1229"/>
      <c r="N1085" s="1229"/>
      <c r="O1085" s="1229"/>
      <c r="P1085" s="1229"/>
      <c r="Q1085" s="1229"/>
      <c r="R1085" s="1229"/>
      <c r="S1085" s="1229"/>
      <c r="T1085" s="1229"/>
      <c r="U1085" s="1229"/>
      <c r="V1085" s="1229"/>
      <c r="W1085" s="1229"/>
      <c r="X1085" s="1229"/>
      <c r="Y1085" s="1229"/>
      <c r="Z1085" s="1229"/>
      <c r="AA1085" s="1229"/>
      <c r="AB1085" s="1229"/>
      <c r="AC1085" s="1229"/>
      <c r="AD1085" s="1229"/>
      <c r="AE1085" s="1229"/>
      <c r="AF1085" s="1229"/>
      <c r="AG1085" s="1229"/>
      <c r="AH1085" s="1229"/>
      <c r="AI1085" s="1229"/>
      <c r="AJ1085" s="1229"/>
      <c r="AK1085" s="1229"/>
    </row>
    <row r="1086" spans="1:46" ht="12.95" customHeight="1">
      <c r="A1086" s="1402" t="s">
        <v>299</v>
      </c>
      <c r="B1086" s="1402"/>
      <c r="C1086" s="8">
        <v>5</v>
      </c>
      <c r="D1086" s="1229" t="s">
        <v>1789</v>
      </c>
      <c r="E1086" s="1229"/>
      <c r="F1086" s="1229"/>
      <c r="G1086" s="1229"/>
      <c r="H1086" s="1229"/>
      <c r="I1086" s="1229"/>
      <c r="J1086" s="1229"/>
      <c r="K1086" s="1229"/>
      <c r="L1086" s="1229"/>
      <c r="M1086" s="1229"/>
      <c r="N1086" s="1229"/>
      <c r="O1086" s="1229"/>
      <c r="P1086" s="1229"/>
      <c r="Q1086" s="1229"/>
      <c r="R1086" s="1229"/>
      <c r="S1086" s="1229"/>
      <c r="T1086" s="1229"/>
      <c r="U1086" s="1229"/>
      <c r="V1086" s="1229"/>
      <c r="W1086" s="1229"/>
      <c r="X1086" s="1229"/>
      <c r="Y1086" s="1229"/>
      <c r="Z1086" s="1229"/>
      <c r="AA1086" s="1229"/>
      <c r="AB1086" s="1229"/>
      <c r="AC1086" s="1229"/>
      <c r="AD1086" s="1229"/>
      <c r="AE1086" s="1229"/>
      <c r="AF1086" s="1229"/>
      <c r="AG1086" s="1229"/>
      <c r="AH1086" s="1229"/>
      <c r="AI1086" s="1229"/>
      <c r="AJ1086" s="1229"/>
      <c r="AK1086" s="1229"/>
    </row>
    <row r="1087" spans="1:46" ht="12.95" customHeight="1">
      <c r="A1087" s="1"/>
      <c r="B1087" s="1"/>
      <c r="C1087" s="8"/>
      <c r="D1087" s="1229"/>
      <c r="E1087" s="1229"/>
      <c r="F1087" s="1229"/>
      <c r="G1087" s="1229"/>
      <c r="H1087" s="1229"/>
      <c r="I1087" s="1229"/>
      <c r="J1087" s="1229"/>
      <c r="K1087" s="1229"/>
      <c r="L1087" s="1229"/>
      <c r="M1087" s="1229"/>
      <c r="N1087" s="1229"/>
      <c r="O1087" s="1229"/>
      <c r="P1087" s="1229"/>
      <c r="Q1087" s="1229"/>
      <c r="R1087" s="1229"/>
      <c r="S1087" s="1229"/>
      <c r="T1087" s="1229"/>
      <c r="U1087" s="1229"/>
      <c r="V1087" s="1229"/>
      <c r="W1087" s="1229"/>
      <c r="X1087" s="1229"/>
      <c r="Y1087" s="1229"/>
      <c r="Z1087" s="1229"/>
      <c r="AA1087" s="1229"/>
      <c r="AB1087" s="1229"/>
      <c r="AC1087" s="1229"/>
      <c r="AD1087" s="1229"/>
      <c r="AE1087" s="1229"/>
      <c r="AF1087" s="1229"/>
      <c r="AG1087" s="1229"/>
      <c r="AH1087" s="1229"/>
      <c r="AI1087" s="1229"/>
      <c r="AJ1087" s="1229"/>
      <c r="AK1087" s="1229"/>
    </row>
    <row r="1088" spans="1:46" ht="12.95" customHeight="1">
      <c r="A1088" s="1"/>
      <c r="B1088" s="1"/>
      <c r="C1088" s="8"/>
      <c r="D1088" s="1229"/>
      <c r="E1088" s="1229"/>
      <c r="F1088" s="1229"/>
      <c r="G1088" s="1229"/>
      <c r="H1088" s="1229"/>
      <c r="I1088" s="1229"/>
      <c r="J1088" s="1229"/>
      <c r="K1088" s="1229"/>
      <c r="L1088" s="1229"/>
      <c r="M1088" s="1229"/>
      <c r="N1088" s="1229"/>
      <c r="O1088" s="1229"/>
      <c r="P1088" s="1229"/>
      <c r="Q1088" s="1229"/>
      <c r="R1088" s="1229"/>
      <c r="S1088" s="1229"/>
      <c r="T1088" s="1229"/>
      <c r="U1088" s="1229"/>
      <c r="V1088" s="1229"/>
      <c r="W1088" s="1229"/>
      <c r="X1088" s="1229"/>
      <c r="Y1088" s="1229"/>
      <c r="Z1088" s="1229"/>
      <c r="AA1088" s="1229"/>
      <c r="AB1088" s="1229"/>
      <c r="AC1088" s="1229"/>
      <c r="AD1088" s="1229"/>
      <c r="AE1088" s="1229"/>
      <c r="AF1088" s="1229"/>
      <c r="AG1088" s="1229"/>
      <c r="AH1088" s="1229"/>
      <c r="AI1088" s="1229"/>
      <c r="AJ1088" s="1229"/>
      <c r="AK1088" s="1229"/>
    </row>
    <row r="1089" spans="1:37" ht="12.95" hidden="1" customHeight="1">
      <c r="A1089" s="1"/>
      <c r="B1089" s="1"/>
      <c r="C1089" s="8"/>
      <c r="D1089" s="1229"/>
      <c r="E1089" s="1229"/>
      <c r="F1089" s="1229"/>
      <c r="G1089" s="1229"/>
      <c r="H1089" s="1229"/>
      <c r="I1089" s="1229"/>
      <c r="J1089" s="1229"/>
      <c r="K1089" s="1229"/>
      <c r="L1089" s="1229"/>
      <c r="M1089" s="1229"/>
      <c r="N1089" s="1229"/>
      <c r="O1089" s="1229"/>
      <c r="P1089" s="1229"/>
      <c r="Q1089" s="1229"/>
      <c r="R1089" s="1229"/>
      <c r="S1089" s="1229"/>
      <c r="T1089" s="1229"/>
      <c r="U1089" s="1229"/>
      <c r="V1089" s="1229"/>
      <c r="W1089" s="1229"/>
      <c r="X1089" s="1229"/>
      <c r="Y1089" s="1229"/>
      <c r="Z1089" s="1229"/>
      <c r="AA1089" s="1229"/>
      <c r="AB1089" s="1229"/>
      <c r="AC1089" s="1229"/>
      <c r="AD1089" s="1229"/>
      <c r="AE1089" s="1229"/>
      <c r="AF1089" s="1229"/>
      <c r="AG1089" s="1229"/>
      <c r="AH1089" s="1229"/>
      <c r="AI1089" s="1229"/>
      <c r="AJ1089" s="1229"/>
      <c r="AK1089" s="1229"/>
    </row>
    <row r="1090" spans="1:37" ht="12.95" customHeight="1">
      <c r="A1090" s="85"/>
      <c r="B1090" s="22"/>
      <c r="C1090" s="8"/>
      <c r="D1090" s="1229"/>
      <c r="E1090" s="1229"/>
      <c r="F1090" s="1229"/>
      <c r="G1090" s="1229"/>
      <c r="H1090" s="1229"/>
      <c r="I1090" s="1229"/>
      <c r="J1090" s="1229"/>
      <c r="K1090" s="1229"/>
      <c r="L1090" s="1229"/>
      <c r="M1090" s="1229"/>
      <c r="N1090" s="1229"/>
      <c r="O1090" s="1229"/>
      <c r="P1090" s="1229"/>
      <c r="Q1090" s="1229"/>
      <c r="R1090" s="1229"/>
      <c r="S1090" s="1229"/>
      <c r="T1090" s="1229"/>
      <c r="U1090" s="1229"/>
      <c r="V1090" s="1229"/>
      <c r="W1090" s="1229"/>
      <c r="X1090" s="1229"/>
      <c r="Y1090" s="1229"/>
      <c r="Z1090" s="1229"/>
      <c r="AA1090" s="1229"/>
      <c r="AB1090" s="1229"/>
      <c r="AC1090" s="1229"/>
      <c r="AD1090" s="1229"/>
      <c r="AE1090" s="1229"/>
      <c r="AF1090" s="1229"/>
      <c r="AG1090" s="1229"/>
      <c r="AH1090" s="1229"/>
      <c r="AI1090" s="1229"/>
      <c r="AJ1090" s="1229"/>
      <c r="AK1090" s="1229"/>
    </row>
    <row r="1091" spans="1:37" ht="12.95" customHeight="1">
      <c r="A1091" s="1402" t="s">
        <v>299</v>
      </c>
      <c r="B1091" s="1402"/>
      <c r="C1091" s="8">
        <v>6</v>
      </c>
      <c r="D1091" s="1229" t="s">
        <v>1790</v>
      </c>
      <c r="E1091" s="1229"/>
      <c r="F1091" s="1229"/>
      <c r="G1091" s="1229"/>
      <c r="H1091" s="1229"/>
      <c r="I1091" s="1229"/>
      <c r="J1091" s="1229"/>
      <c r="K1091" s="1229"/>
      <c r="L1091" s="1229"/>
      <c r="M1091" s="1229"/>
      <c r="N1091" s="1229"/>
      <c r="O1091" s="1229"/>
      <c r="P1091" s="1229"/>
      <c r="Q1091" s="1229"/>
      <c r="R1091" s="1229"/>
      <c r="S1091" s="1229"/>
      <c r="T1091" s="1229"/>
      <c r="U1091" s="1229"/>
      <c r="V1091" s="1229"/>
      <c r="W1091" s="1229"/>
      <c r="X1091" s="1229"/>
      <c r="Y1091" s="1229"/>
      <c r="Z1091" s="1229"/>
      <c r="AA1091" s="1229"/>
      <c r="AB1091" s="1229"/>
      <c r="AC1091" s="1229"/>
      <c r="AD1091" s="1229"/>
      <c r="AE1091" s="1229"/>
      <c r="AF1091" s="1229"/>
      <c r="AG1091" s="1229"/>
      <c r="AH1091" s="1229"/>
      <c r="AI1091" s="1229"/>
      <c r="AJ1091" s="1229"/>
      <c r="AK1091" s="1229"/>
    </row>
    <row r="1092" spans="1:37" ht="12.95" customHeight="1">
      <c r="A1092" s="85"/>
      <c r="B1092" s="22"/>
      <c r="C1092" s="8"/>
      <c r="D1092" s="1229"/>
      <c r="E1092" s="1229"/>
      <c r="F1092" s="1229"/>
      <c r="G1092" s="1229"/>
      <c r="H1092" s="1229"/>
      <c r="I1092" s="1229"/>
      <c r="J1092" s="1229"/>
      <c r="K1092" s="1229"/>
      <c r="L1092" s="1229"/>
      <c r="M1092" s="1229"/>
      <c r="N1092" s="1229"/>
      <c r="O1092" s="1229"/>
      <c r="P1092" s="1229"/>
      <c r="Q1092" s="1229"/>
      <c r="R1092" s="1229"/>
      <c r="S1092" s="1229"/>
      <c r="T1092" s="1229"/>
      <c r="U1092" s="1229"/>
      <c r="V1092" s="1229"/>
      <c r="W1092" s="1229"/>
      <c r="X1092" s="1229"/>
      <c r="Y1092" s="1229"/>
      <c r="Z1092" s="1229"/>
      <c r="AA1092" s="1229"/>
      <c r="AB1092" s="1229"/>
      <c r="AC1092" s="1229"/>
      <c r="AD1092" s="1229"/>
      <c r="AE1092" s="1229"/>
      <c r="AF1092" s="1229"/>
      <c r="AG1092" s="1229"/>
      <c r="AH1092" s="1229"/>
      <c r="AI1092" s="1229"/>
      <c r="AJ1092" s="1229"/>
      <c r="AK1092" s="1229"/>
    </row>
    <row r="1093" spans="1:37" ht="12.95" customHeight="1">
      <c r="A1093" s="85"/>
      <c r="B1093" s="22"/>
      <c r="C1093" s="8"/>
      <c r="D1093" s="1229"/>
      <c r="E1093" s="1229"/>
      <c r="F1093" s="1229"/>
      <c r="G1093" s="1229"/>
      <c r="H1093" s="1229"/>
      <c r="I1093" s="1229"/>
      <c r="J1093" s="1229"/>
      <c r="K1093" s="1229"/>
      <c r="L1093" s="1229"/>
      <c r="M1093" s="1229"/>
      <c r="N1093" s="1229"/>
      <c r="O1093" s="1229"/>
      <c r="P1093" s="1229"/>
      <c r="Q1093" s="1229"/>
      <c r="R1093" s="1229"/>
      <c r="S1093" s="1229"/>
      <c r="T1093" s="1229"/>
      <c r="U1093" s="1229"/>
      <c r="V1093" s="1229"/>
      <c r="W1093" s="1229"/>
      <c r="X1093" s="1229"/>
      <c r="Y1093" s="1229"/>
      <c r="Z1093" s="1229"/>
      <c r="AA1093" s="1229"/>
      <c r="AB1093" s="1229"/>
      <c r="AC1093" s="1229"/>
      <c r="AD1093" s="1229"/>
      <c r="AE1093" s="1229"/>
      <c r="AF1093" s="1229"/>
      <c r="AG1093" s="1229"/>
      <c r="AH1093" s="1229"/>
      <c r="AI1093" s="1229"/>
      <c r="AJ1093" s="1229"/>
      <c r="AK1093" s="1229"/>
    </row>
    <row r="1094" spans="1:37" ht="12.95" customHeight="1">
      <c r="A1094" s="1402" t="s">
        <v>299</v>
      </c>
      <c r="B1094" s="1402"/>
      <c r="C1094" s="1207">
        <v>7</v>
      </c>
      <c r="D1094" s="1229" t="s">
        <v>1791</v>
      </c>
      <c r="E1094" s="1229"/>
      <c r="F1094" s="1229"/>
      <c r="G1094" s="1229"/>
      <c r="H1094" s="1229"/>
      <c r="I1094" s="1229"/>
      <c r="J1094" s="1229"/>
      <c r="K1094" s="1229"/>
      <c r="L1094" s="1229"/>
      <c r="M1094" s="1229"/>
      <c r="N1094" s="1229"/>
      <c r="O1094" s="1229"/>
      <c r="P1094" s="1229"/>
      <c r="Q1094" s="1229"/>
      <c r="R1094" s="1229"/>
      <c r="S1094" s="1229"/>
      <c r="T1094" s="1229"/>
      <c r="U1094" s="1229"/>
      <c r="V1094" s="1229"/>
      <c r="W1094" s="1229"/>
      <c r="X1094" s="1229"/>
      <c r="Y1094" s="1229"/>
      <c r="Z1094" s="1229"/>
      <c r="AA1094" s="1229"/>
      <c r="AB1094" s="1229"/>
      <c r="AC1094" s="1229"/>
      <c r="AD1094" s="1229"/>
      <c r="AE1094" s="1229"/>
      <c r="AF1094" s="1229"/>
      <c r="AG1094" s="1229"/>
      <c r="AH1094" s="1229"/>
      <c r="AI1094" s="1229"/>
      <c r="AJ1094" s="1229"/>
      <c r="AK1094" s="1229"/>
    </row>
    <row r="1095" spans="1:37" ht="12.95" customHeight="1">
      <c r="A1095" s="1"/>
      <c r="B1095" s="1"/>
      <c r="C1095" s="1207"/>
      <c r="D1095" s="1229"/>
      <c r="E1095" s="1229"/>
      <c r="F1095" s="1229"/>
      <c r="G1095" s="1229"/>
      <c r="H1095" s="1229"/>
      <c r="I1095" s="1229"/>
      <c r="J1095" s="1229"/>
      <c r="K1095" s="1229"/>
      <c r="L1095" s="1229"/>
      <c r="M1095" s="1229"/>
      <c r="N1095" s="1229"/>
      <c r="O1095" s="1229"/>
      <c r="P1095" s="1229"/>
      <c r="Q1095" s="1229"/>
      <c r="R1095" s="1229"/>
      <c r="S1095" s="1229"/>
      <c r="T1095" s="1229"/>
      <c r="U1095" s="1229"/>
      <c r="V1095" s="1229"/>
      <c r="W1095" s="1229"/>
      <c r="X1095" s="1229"/>
      <c r="Y1095" s="1229"/>
      <c r="Z1095" s="1229"/>
      <c r="AA1095" s="1229"/>
      <c r="AB1095" s="1229"/>
      <c r="AC1095" s="1229"/>
      <c r="AD1095" s="1229"/>
      <c r="AE1095" s="1229"/>
      <c r="AF1095" s="1229"/>
      <c r="AG1095" s="1229"/>
      <c r="AH1095" s="1229"/>
      <c r="AI1095" s="1229"/>
      <c r="AJ1095" s="1229"/>
      <c r="AK1095" s="1229"/>
    </row>
    <row r="1096" spans="1:37" ht="12.95" customHeight="1">
      <c r="A1096" s="1"/>
      <c r="B1096" s="1"/>
      <c r="C1096" s="1207"/>
      <c r="D1096" s="1229"/>
      <c r="E1096" s="1229"/>
      <c r="F1096" s="1229"/>
      <c r="G1096" s="1229"/>
      <c r="H1096" s="1229"/>
      <c r="I1096" s="1229"/>
      <c r="J1096" s="1229"/>
      <c r="K1096" s="1229"/>
      <c r="L1096" s="1229"/>
      <c r="M1096" s="1229"/>
      <c r="N1096" s="1229"/>
      <c r="O1096" s="1229"/>
      <c r="P1096" s="1229"/>
      <c r="Q1096" s="1229"/>
      <c r="R1096" s="1229"/>
      <c r="S1096" s="1229"/>
      <c r="T1096" s="1229"/>
      <c r="U1096" s="1229"/>
      <c r="V1096" s="1229"/>
      <c r="W1096" s="1229"/>
      <c r="X1096" s="1229"/>
      <c r="Y1096" s="1229"/>
      <c r="Z1096" s="1229"/>
      <c r="AA1096" s="1229"/>
      <c r="AB1096" s="1229"/>
      <c r="AC1096" s="1229"/>
      <c r="AD1096" s="1229"/>
      <c r="AE1096" s="1229"/>
      <c r="AF1096" s="1229"/>
      <c r="AG1096" s="1229"/>
      <c r="AH1096" s="1229"/>
      <c r="AI1096" s="1229"/>
      <c r="AJ1096" s="1229"/>
      <c r="AK1096" s="1229"/>
    </row>
    <row r="1097" spans="1:37" ht="12.95" customHeight="1">
      <c r="A1097" s="85"/>
      <c r="B1097" s="22"/>
      <c r="C1097" s="1207"/>
      <c r="D1097" s="1229"/>
      <c r="E1097" s="1229"/>
      <c r="F1097" s="1229"/>
      <c r="G1097" s="1229"/>
      <c r="H1097" s="1229"/>
      <c r="I1097" s="1229"/>
      <c r="J1097" s="1229"/>
      <c r="K1097" s="1229"/>
      <c r="L1097" s="1229"/>
      <c r="M1097" s="1229"/>
      <c r="N1097" s="1229"/>
      <c r="O1097" s="1229"/>
      <c r="P1097" s="1229"/>
      <c r="Q1097" s="1229"/>
      <c r="R1097" s="1229"/>
      <c r="S1097" s="1229"/>
      <c r="T1097" s="1229"/>
      <c r="U1097" s="1229"/>
      <c r="V1097" s="1229"/>
      <c r="W1097" s="1229"/>
      <c r="X1097" s="1229"/>
      <c r="Y1097" s="1229"/>
      <c r="Z1097" s="1229"/>
      <c r="AA1097" s="1229"/>
      <c r="AB1097" s="1229"/>
      <c r="AC1097" s="1229"/>
      <c r="AD1097" s="1229"/>
      <c r="AE1097" s="1229"/>
      <c r="AF1097" s="1229"/>
      <c r="AG1097" s="1229"/>
      <c r="AH1097" s="1229"/>
      <c r="AI1097" s="1229"/>
      <c r="AJ1097" s="1229"/>
      <c r="AK1097" s="1229"/>
    </row>
    <row r="1098" spans="1:37" ht="12.95" customHeight="1">
      <c r="A1098" s="1402" t="s">
        <v>299</v>
      </c>
      <c r="B1098" s="1402"/>
      <c r="C1098" s="1207">
        <v>8</v>
      </c>
      <c r="D1098" s="1287" t="s">
        <v>1792</v>
      </c>
      <c r="E1098" s="1287"/>
      <c r="F1098" s="1287"/>
      <c r="G1098" s="1287"/>
      <c r="H1098" s="1287"/>
      <c r="I1098" s="1287"/>
      <c r="J1098" s="1287"/>
      <c r="K1098" s="1287"/>
      <c r="L1098" s="1287"/>
      <c r="M1098" s="1287"/>
      <c r="N1098" s="1287"/>
      <c r="O1098" s="1287"/>
      <c r="P1098" s="1287"/>
      <c r="Q1098" s="1287"/>
      <c r="R1098" s="1287"/>
      <c r="S1098" s="1287"/>
      <c r="T1098" s="1287"/>
      <c r="U1098" s="1287"/>
      <c r="V1098" s="1287"/>
      <c r="W1098" s="1287"/>
      <c r="X1098" s="1287"/>
      <c r="Y1098" s="1287"/>
      <c r="Z1098" s="1287"/>
      <c r="AA1098" s="1287"/>
      <c r="AB1098" s="1287"/>
      <c r="AC1098" s="1287"/>
      <c r="AD1098" s="1287"/>
      <c r="AE1098" s="1287"/>
      <c r="AF1098" s="1287"/>
      <c r="AG1098" s="1287"/>
      <c r="AH1098" s="1287"/>
      <c r="AI1098" s="1287"/>
      <c r="AJ1098" s="1287"/>
      <c r="AK1098" s="1287"/>
    </row>
    <row r="1099" spans="1:37" ht="12.95" customHeight="1">
      <c r="A1099" s="1"/>
      <c r="B1099" s="1"/>
      <c r="C1099" s="1207"/>
      <c r="D1099" s="1287"/>
      <c r="E1099" s="1287"/>
      <c r="F1099" s="1287"/>
      <c r="G1099" s="1287"/>
      <c r="H1099" s="1287"/>
      <c r="I1099" s="1287"/>
      <c r="J1099" s="1287"/>
      <c r="K1099" s="1287"/>
      <c r="L1099" s="1287"/>
      <c r="M1099" s="1287"/>
      <c r="N1099" s="1287"/>
      <c r="O1099" s="1287"/>
      <c r="P1099" s="1287"/>
      <c r="Q1099" s="1287"/>
      <c r="R1099" s="1287"/>
      <c r="S1099" s="1287"/>
      <c r="T1099" s="1287"/>
      <c r="U1099" s="1287"/>
      <c r="V1099" s="1287"/>
      <c r="W1099" s="1287"/>
      <c r="X1099" s="1287"/>
      <c r="Y1099" s="1287"/>
      <c r="Z1099" s="1287"/>
      <c r="AA1099" s="1287"/>
      <c r="AB1099" s="1287"/>
      <c r="AC1099" s="1287"/>
      <c r="AD1099" s="1287"/>
      <c r="AE1099" s="1287"/>
      <c r="AF1099" s="1287"/>
      <c r="AG1099" s="1287"/>
      <c r="AH1099" s="1287"/>
      <c r="AI1099" s="1287"/>
      <c r="AJ1099" s="1287"/>
      <c r="AK1099" s="1287"/>
    </row>
    <row r="1100" spans="1:37" ht="12.95" customHeight="1">
      <c r="A1100" s="1"/>
      <c r="B1100" s="1"/>
      <c r="C1100" s="1207"/>
      <c r="D1100" s="1287"/>
      <c r="E1100" s="1287"/>
      <c r="F1100" s="1287"/>
      <c r="G1100" s="1287"/>
      <c r="H1100" s="1287"/>
      <c r="I1100" s="1287"/>
      <c r="J1100" s="1287"/>
      <c r="K1100" s="1287"/>
      <c r="L1100" s="1287"/>
      <c r="M1100" s="1287"/>
      <c r="N1100" s="1287"/>
      <c r="O1100" s="1287"/>
      <c r="P1100" s="1287"/>
      <c r="Q1100" s="1287"/>
      <c r="R1100" s="1287"/>
      <c r="S1100" s="1287"/>
      <c r="T1100" s="1287"/>
      <c r="U1100" s="1287"/>
      <c r="V1100" s="1287"/>
      <c r="W1100" s="1287"/>
      <c r="X1100" s="1287"/>
      <c r="Y1100" s="1287"/>
      <c r="Z1100" s="1287"/>
      <c r="AA1100" s="1287"/>
      <c r="AB1100" s="1287"/>
      <c r="AC1100" s="1287"/>
      <c r="AD1100" s="1287"/>
      <c r="AE1100" s="1287"/>
      <c r="AF1100" s="1287"/>
      <c r="AG1100" s="1287"/>
      <c r="AH1100" s="1287"/>
      <c r="AI1100" s="1287"/>
      <c r="AJ1100" s="1287"/>
      <c r="AK1100" s="1287"/>
    </row>
    <row r="1101" spans="1:37" ht="0" hidden="1" customHeight="1">
      <c r="A1101" s="1"/>
      <c r="B1101" s="1"/>
      <c r="C1101" s="1207"/>
      <c r="D1101" s="1287"/>
      <c r="E1101" s="1287"/>
      <c r="F1101" s="1287"/>
      <c r="G1101" s="1287"/>
      <c r="H1101" s="1287"/>
      <c r="I1101" s="1287"/>
      <c r="J1101" s="1287"/>
      <c r="K1101" s="1287"/>
      <c r="L1101" s="1287"/>
      <c r="M1101" s="1287"/>
      <c r="N1101" s="1287"/>
      <c r="O1101" s="1287"/>
      <c r="P1101" s="1287"/>
      <c r="Q1101" s="1287"/>
      <c r="R1101" s="1287"/>
      <c r="S1101" s="1287"/>
      <c r="T1101" s="1287"/>
      <c r="U1101" s="1287"/>
      <c r="V1101" s="1287"/>
      <c r="W1101" s="1287"/>
      <c r="X1101" s="1287"/>
      <c r="Y1101" s="1287"/>
      <c r="Z1101" s="1287"/>
      <c r="AA1101" s="1287"/>
      <c r="AB1101" s="1287"/>
      <c r="AC1101" s="1287"/>
      <c r="AD1101" s="1287"/>
      <c r="AE1101" s="1287"/>
      <c r="AF1101" s="1287"/>
      <c r="AG1101" s="1287"/>
      <c r="AH1101" s="1287"/>
      <c r="AI1101" s="1287"/>
      <c r="AJ1101" s="1287"/>
      <c r="AK1101" s="1287"/>
    </row>
    <row r="1102" spans="1:37" ht="0" hidden="1" customHeight="1">
      <c r="A1102" s="85"/>
      <c r="B1102" s="22"/>
      <c r="C1102" s="1207"/>
      <c r="D1102" s="1287"/>
      <c r="E1102" s="1287"/>
      <c r="F1102" s="1287"/>
      <c r="G1102" s="1287"/>
      <c r="H1102" s="1287"/>
      <c r="I1102" s="1287"/>
      <c r="J1102" s="1287"/>
      <c r="K1102" s="1287"/>
      <c r="L1102" s="1287"/>
      <c r="M1102" s="1287"/>
      <c r="N1102" s="1287"/>
      <c r="O1102" s="1287"/>
      <c r="P1102" s="1287"/>
      <c r="Q1102" s="1287"/>
      <c r="R1102" s="1287"/>
      <c r="S1102" s="1287"/>
      <c r="T1102" s="1287"/>
      <c r="U1102" s="1287"/>
      <c r="V1102" s="1287"/>
      <c r="W1102" s="1287"/>
      <c r="X1102" s="1287"/>
      <c r="Y1102" s="1287"/>
      <c r="Z1102" s="1287"/>
      <c r="AA1102" s="1287"/>
      <c r="AB1102" s="1287"/>
      <c r="AC1102" s="1287"/>
      <c r="AD1102" s="1287"/>
      <c r="AE1102" s="1287"/>
      <c r="AF1102" s="1287"/>
      <c r="AG1102" s="1287"/>
      <c r="AH1102" s="1287"/>
      <c r="AI1102" s="1287"/>
      <c r="AJ1102" s="1287"/>
      <c r="AK1102" s="1287"/>
    </row>
    <row r="1103" spans="1:37" ht="0" hidden="1" customHeight="1">
      <c r="A1103" s="1402" t="s">
        <v>299</v>
      </c>
      <c r="B1103" s="1402"/>
      <c r="C1103" s="1207">
        <v>9</v>
      </c>
      <c r="D1103" s="1229" t="s">
        <v>1793</v>
      </c>
      <c r="E1103" s="1229"/>
      <c r="F1103" s="1229"/>
      <c r="G1103" s="1229"/>
      <c r="H1103" s="1229"/>
      <c r="I1103" s="1229"/>
      <c r="J1103" s="1229"/>
      <c r="K1103" s="1229"/>
      <c r="L1103" s="1229"/>
      <c r="M1103" s="1229"/>
      <c r="N1103" s="1229"/>
      <c r="O1103" s="1229"/>
      <c r="P1103" s="1229"/>
      <c r="Q1103" s="1229"/>
      <c r="R1103" s="1229"/>
      <c r="S1103" s="1229"/>
      <c r="T1103" s="1229"/>
      <c r="U1103" s="1229"/>
      <c r="V1103" s="1229"/>
      <c r="W1103" s="1229"/>
      <c r="X1103" s="1229"/>
      <c r="Y1103" s="1229"/>
      <c r="Z1103" s="1229"/>
      <c r="AA1103" s="1229"/>
      <c r="AB1103" s="1229"/>
      <c r="AC1103" s="1229"/>
      <c r="AD1103" s="1229"/>
      <c r="AE1103" s="1229"/>
      <c r="AF1103" s="1229"/>
      <c r="AG1103" s="1229"/>
      <c r="AH1103" s="1229"/>
      <c r="AI1103" s="1229"/>
      <c r="AJ1103" s="1229"/>
      <c r="AK1103" s="1229"/>
    </row>
    <row r="1104" spans="1:37" ht="0" hidden="1" customHeight="1">
      <c r="A1104" s="85"/>
      <c r="B1104" s="22"/>
      <c r="C1104" s="1207"/>
      <c r="D1104" s="1229"/>
      <c r="E1104" s="1229"/>
      <c r="F1104" s="1229"/>
      <c r="G1104" s="1229"/>
      <c r="H1104" s="1229"/>
      <c r="I1104" s="1229"/>
      <c r="J1104" s="1229"/>
      <c r="K1104" s="1229"/>
      <c r="L1104" s="1229"/>
      <c r="M1104" s="1229"/>
      <c r="N1104" s="1229"/>
      <c r="O1104" s="1229"/>
      <c r="P1104" s="1229"/>
      <c r="Q1104" s="1229"/>
      <c r="R1104" s="1229"/>
      <c r="S1104" s="1229"/>
      <c r="T1104" s="1229"/>
      <c r="U1104" s="1229"/>
      <c r="V1104" s="1229"/>
      <c r="W1104" s="1229"/>
      <c r="X1104" s="1229"/>
      <c r="Y1104" s="1229"/>
      <c r="Z1104" s="1229"/>
      <c r="AA1104" s="1229"/>
      <c r="AB1104" s="1229"/>
      <c r="AC1104" s="1229"/>
      <c r="AD1104" s="1229"/>
      <c r="AE1104" s="1229"/>
      <c r="AF1104" s="1229"/>
      <c r="AG1104" s="1229"/>
      <c r="AH1104" s="1229"/>
      <c r="AI1104" s="1229"/>
      <c r="AJ1104" s="1229"/>
      <c r="AK1104" s="1229"/>
    </row>
    <row r="1105" spans="4:37" ht="0" hidden="1" customHeight="1">
      <c r="D1105" s="1229"/>
      <c r="E1105" s="1229"/>
      <c r="F1105" s="1229"/>
      <c r="G1105" s="1229"/>
      <c r="H1105" s="1229"/>
      <c r="I1105" s="1229"/>
      <c r="J1105" s="1229"/>
      <c r="K1105" s="1229"/>
      <c r="L1105" s="1229"/>
      <c r="M1105" s="1229"/>
      <c r="N1105" s="1229"/>
      <c r="O1105" s="1229"/>
      <c r="P1105" s="1229"/>
      <c r="Q1105" s="1229"/>
      <c r="R1105" s="1229"/>
      <c r="S1105" s="1229"/>
      <c r="T1105" s="1229"/>
      <c r="U1105" s="1229"/>
      <c r="V1105" s="1229"/>
      <c r="W1105" s="1229"/>
      <c r="X1105" s="1229"/>
      <c r="Y1105" s="1229"/>
      <c r="Z1105" s="1229"/>
      <c r="AA1105" s="1229"/>
      <c r="AB1105" s="1229"/>
      <c r="AC1105" s="1229"/>
      <c r="AD1105" s="1229"/>
      <c r="AE1105" s="1229"/>
      <c r="AF1105" s="1229"/>
      <c r="AG1105" s="1229"/>
      <c r="AH1105" s="1229"/>
      <c r="AI1105" s="1229"/>
      <c r="AJ1105" s="1229"/>
      <c r="AK1105" s="1229"/>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29">
    <mergeCell ref="O724:S724"/>
    <mergeCell ref="K724:N724"/>
    <mergeCell ref="DM627:DQ627"/>
    <mergeCell ref="DR627:DV627"/>
    <mergeCell ref="AI679:AK679"/>
    <mergeCell ref="T725:W725"/>
    <mergeCell ref="X738:AB738"/>
    <mergeCell ref="X729:AB729"/>
    <mergeCell ref="BN655:BR655"/>
    <mergeCell ref="BS640:BW640"/>
    <mergeCell ref="BX639:CB639"/>
    <mergeCell ref="BX640:CB640"/>
    <mergeCell ref="CC640:CG640"/>
    <mergeCell ref="T729:W729"/>
    <mergeCell ref="AH728:AJ728"/>
    <mergeCell ref="T714:W717"/>
    <mergeCell ref="X724:AB724"/>
    <mergeCell ref="CS629:CW629"/>
    <mergeCell ref="CX629:DB629"/>
    <mergeCell ref="DH628:DL628"/>
    <mergeCell ref="DM628:DQ628"/>
    <mergeCell ref="CS628:CW628"/>
    <mergeCell ref="CX628:DB628"/>
    <mergeCell ref="BE627:BF627"/>
    <mergeCell ref="BE628:BF628"/>
    <mergeCell ref="AC730:AG730"/>
    <mergeCell ref="P655:R655"/>
    <mergeCell ref="Z646:AK646"/>
    <mergeCell ref="AH724:AJ724"/>
    <mergeCell ref="T720:W720"/>
    <mergeCell ref="CS626:CW626"/>
    <mergeCell ref="CX626:DB626"/>
    <mergeCell ref="DC628:DG628"/>
    <mergeCell ref="G731:J731"/>
    <mergeCell ref="G714:J717"/>
    <mergeCell ref="G732:J732"/>
    <mergeCell ref="T734:W734"/>
    <mergeCell ref="EC636:EG636"/>
    <mergeCell ref="EH636:EL636"/>
    <mergeCell ref="DH627:DL627"/>
    <mergeCell ref="AH753:AJ753"/>
    <mergeCell ref="T789:W789"/>
    <mergeCell ref="AK745:AO745"/>
    <mergeCell ref="AK746:AO746"/>
    <mergeCell ref="AK747:AO747"/>
    <mergeCell ref="AK748:AO748"/>
    <mergeCell ref="AK749:AO749"/>
    <mergeCell ref="AK750:AO750"/>
    <mergeCell ref="AK751:AO751"/>
    <mergeCell ref="AH745:AJ745"/>
    <mergeCell ref="AH746:AJ746"/>
    <mergeCell ref="AH747:AJ747"/>
    <mergeCell ref="AH748:AJ748"/>
    <mergeCell ref="DX665:EB665"/>
    <mergeCell ref="EC665:EG665"/>
    <mergeCell ref="EH665:EL665"/>
    <mergeCell ref="T741:W741"/>
    <mergeCell ref="AH749:AJ749"/>
    <mergeCell ref="T739:W739"/>
    <mergeCell ref="AC752:AG752"/>
    <mergeCell ref="AH722:AJ722"/>
    <mergeCell ref="T722:W722"/>
    <mergeCell ref="CS627:CW627"/>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36:EB636"/>
    <mergeCell ref="ER636:EV636"/>
    <mergeCell ref="EM643:EQ643"/>
    <mergeCell ref="ER641:EV641"/>
    <mergeCell ref="DX639:EB639"/>
    <mergeCell ref="ER646:EV646"/>
    <mergeCell ref="EH647:EL647"/>
    <mergeCell ref="EM635:EQ635"/>
    <mergeCell ref="ER635:EV635"/>
    <mergeCell ref="EH635:EL635"/>
    <mergeCell ref="DC620:DG620"/>
    <mergeCell ref="DH620:DL620"/>
    <mergeCell ref="DM620:DQ620"/>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DR626:DV626"/>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DR620:DV620"/>
    <mergeCell ref="DC627:DG627"/>
    <mergeCell ref="EC627:EG627"/>
    <mergeCell ref="DC625:DG625"/>
    <mergeCell ref="CS625:CW625"/>
    <mergeCell ref="CX625:DB625"/>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M624:DQ624"/>
    <mergeCell ref="DR625:DV625"/>
    <mergeCell ref="DC624:DG624"/>
    <mergeCell ref="DH624:DL624"/>
    <mergeCell ref="DH625:DL625"/>
    <mergeCell ref="DM625:DQ625"/>
    <mergeCell ref="CS624:CW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CH623:CL623"/>
    <mergeCell ref="CC622:CG622"/>
    <mergeCell ref="CH622:CL622"/>
    <mergeCell ref="CM622:CQ622"/>
    <mergeCell ref="BN626:BR626"/>
    <mergeCell ref="BG627:BH627"/>
    <mergeCell ref="BI627:BJ627"/>
    <mergeCell ref="BK627:BL627"/>
    <mergeCell ref="CC620:CG620"/>
    <mergeCell ref="BG625:BH625"/>
    <mergeCell ref="BI625:BJ625"/>
    <mergeCell ref="BK625:BL625"/>
    <mergeCell ref="CS621:CW621"/>
    <mergeCell ref="DM626:DQ626"/>
    <mergeCell ref="BN625:BR625"/>
    <mergeCell ref="CX627:DB627"/>
    <mergeCell ref="BX625:CB625"/>
    <mergeCell ref="CC623:CG623"/>
    <mergeCell ref="BI623:BJ623"/>
    <mergeCell ref="BK623:BL623"/>
    <mergeCell ref="CC629:CG629"/>
    <mergeCell ref="CH629:CL629"/>
    <mergeCell ref="CM629:CQ629"/>
    <mergeCell ref="CS620:CW620"/>
    <mergeCell ref="CX620:DB620"/>
    <mergeCell ref="CH626:CL626"/>
    <mergeCell ref="CM626:CQ626"/>
    <mergeCell ref="BN627:BR627"/>
    <mergeCell ref="BS627:BW627"/>
    <mergeCell ref="BI629:BJ629"/>
    <mergeCell ref="BK629:BL629"/>
    <mergeCell ref="BI626:BJ626"/>
    <mergeCell ref="BK626:BL626"/>
    <mergeCell ref="BN621:BR621"/>
    <mergeCell ref="BS621:BW621"/>
    <mergeCell ref="BX621:CB621"/>
    <mergeCell ref="CC621:CG621"/>
    <mergeCell ref="CH621:CL621"/>
    <mergeCell ref="CM621:CQ621"/>
    <mergeCell ref="BN622:BR622"/>
    <mergeCell ref="BS622:BW622"/>
    <mergeCell ref="BX622:CB622"/>
    <mergeCell ref="CH624:CL624"/>
    <mergeCell ref="CM624:CQ624"/>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AH743:AJ743"/>
    <mergeCell ref="AH744:AJ744"/>
    <mergeCell ref="Q494:AK494"/>
    <mergeCell ref="AH524:AK524"/>
    <mergeCell ref="AH525:AK525"/>
    <mergeCell ref="AM560:AS560"/>
    <mergeCell ref="AM555:AS555"/>
    <mergeCell ref="K720:N720"/>
    <mergeCell ref="Q488:AK488"/>
    <mergeCell ref="Q493:AK493"/>
    <mergeCell ref="AC513:AF513"/>
    <mergeCell ref="AH513:AK513"/>
    <mergeCell ref="AH505:AK505"/>
    <mergeCell ref="AC528:AF528"/>
    <mergeCell ref="B721:F721"/>
    <mergeCell ref="B727:F727"/>
    <mergeCell ref="X723:AB723"/>
    <mergeCell ref="B639:AN639"/>
    <mergeCell ref="B640:AN640"/>
    <mergeCell ref="G720:J720"/>
    <mergeCell ref="A105:AT106"/>
    <mergeCell ref="L113:O113"/>
    <mergeCell ref="AK742:AO742"/>
    <mergeCell ref="W418:Y418"/>
    <mergeCell ref="AG446:AJ446"/>
    <mergeCell ref="D440:AF440"/>
    <mergeCell ref="AG438:AJ438"/>
    <mergeCell ref="G668:R668"/>
    <mergeCell ref="P671:R671"/>
    <mergeCell ref="P687:R687"/>
    <mergeCell ref="K733:N733"/>
    <mergeCell ref="G740:J740"/>
    <mergeCell ref="T733:W733"/>
    <mergeCell ref="O734:S734"/>
    <mergeCell ref="AC502:AF502"/>
    <mergeCell ref="AC530:AF530"/>
    <mergeCell ref="O526:AA526"/>
    <mergeCell ref="B517:H519"/>
    <mergeCell ref="E420:AJ420"/>
    <mergeCell ref="Q557:S557"/>
    <mergeCell ref="Z557:AD557"/>
    <mergeCell ref="AE556:AH556"/>
    <mergeCell ref="Q558:S558"/>
    <mergeCell ref="AH508:AK508"/>
    <mergeCell ref="B729:F729"/>
    <mergeCell ref="B722:F722"/>
    <mergeCell ref="O719:S719"/>
    <mergeCell ref="B723:F723"/>
    <mergeCell ref="B551:L553"/>
    <mergeCell ref="M551:P553"/>
    <mergeCell ref="X742:AB742"/>
    <mergeCell ref="T719:W719"/>
    <mergeCell ref="AG448:AJ448"/>
    <mergeCell ref="AF430:AG430"/>
    <mergeCell ref="AC529:AF529"/>
    <mergeCell ref="AH530:AK530"/>
    <mergeCell ref="AC512:AF512"/>
    <mergeCell ref="AH512:AK512"/>
    <mergeCell ref="AC454:AF454"/>
    <mergeCell ref="D442:AF442"/>
    <mergeCell ref="AH521:AK521"/>
    <mergeCell ref="AG447:AJ447"/>
    <mergeCell ref="AH495:AK495"/>
    <mergeCell ref="AH529:AK529"/>
    <mergeCell ref="D465:V465"/>
    <mergeCell ref="AC504:AF504"/>
    <mergeCell ref="D449:AF449"/>
    <mergeCell ref="AC503:AF503"/>
    <mergeCell ref="AC526:AF526"/>
    <mergeCell ref="B501:H502"/>
    <mergeCell ref="O523:AA523"/>
    <mergeCell ref="AC519:AF519"/>
    <mergeCell ref="AH507:AK507"/>
    <mergeCell ref="AH516:AK516"/>
    <mergeCell ref="D437:AF437"/>
    <mergeCell ref="D467:V467"/>
    <mergeCell ref="AC521:AF521"/>
    <mergeCell ref="AH509:AK509"/>
    <mergeCell ref="AH502:AK502"/>
    <mergeCell ref="AC499:AK499"/>
    <mergeCell ref="AC515:AF515"/>
    <mergeCell ref="AC514:AF514"/>
    <mergeCell ref="AG443:AJ443"/>
    <mergeCell ref="AG444:AJ444"/>
    <mergeCell ref="AA322:AK322"/>
    <mergeCell ref="H296:R296"/>
    <mergeCell ref="H323:M323"/>
    <mergeCell ref="AA330:AK330"/>
    <mergeCell ref="H324:M324"/>
    <mergeCell ref="AA325:AK325"/>
    <mergeCell ref="H315:M315"/>
    <mergeCell ref="H321:R321"/>
    <mergeCell ref="H322:R322"/>
    <mergeCell ref="AA331:AF331"/>
    <mergeCell ref="P315:R315"/>
    <mergeCell ref="AI299:AK299"/>
    <mergeCell ref="Q485:AK485"/>
    <mergeCell ref="Q491:AK491"/>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J387:U387"/>
    <mergeCell ref="W467:Y467"/>
    <mergeCell ref="D406:AJ407"/>
    <mergeCell ref="W470:Y470"/>
    <mergeCell ref="D471:V471"/>
    <mergeCell ref="AG439:AJ439"/>
    <mergeCell ref="M495:P495"/>
    <mergeCell ref="AC501:AF501"/>
    <mergeCell ref="AC509:AF509"/>
    <mergeCell ref="AC525:AF525"/>
    <mergeCell ref="AH503:AK503"/>
    <mergeCell ref="AC500:AF500"/>
    <mergeCell ref="L508:AB508"/>
    <mergeCell ref="AA336:AK336"/>
    <mergeCell ref="AA329:AK329"/>
    <mergeCell ref="P331:R331"/>
    <mergeCell ref="N373:AF374"/>
    <mergeCell ref="AJ355:AK355"/>
    <mergeCell ref="AG442:AJ442"/>
    <mergeCell ref="AG377:AH377"/>
    <mergeCell ref="E418:G418"/>
    <mergeCell ref="V377:W377"/>
    <mergeCell ref="S377:T377"/>
    <mergeCell ref="AG394:AJ394"/>
    <mergeCell ref="J388:U388"/>
    <mergeCell ref="M356:N356"/>
    <mergeCell ref="W468:Y468"/>
    <mergeCell ref="AC506:AF506"/>
    <mergeCell ref="AE424:AF424"/>
    <mergeCell ref="AC523:AF523"/>
    <mergeCell ref="AH515:AK515"/>
    <mergeCell ref="AC516:AF516"/>
    <mergeCell ref="AH506:AK506"/>
    <mergeCell ref="AC522:AF522"/>
    <mergeCell ref="AC531:AF531"/>
    <mergeCell ref="AC505:AF505"/>
    <mergeCell ref="AH522:AK522"/>
    <mergeCell ref="AH531:AK531"/>
    <mergeCell ref="B489:P490"/>
    <mergeCell ref="Q489:R490"/>
    <mergeCell ref="B503:H508"/>
    <mergeCell ref="S489:AK490"/>
    <mergeCell ref="AC510:AF510"/>
    <mergeCell ref="AH510:AK510"/>
    <mergeCell ref="C554:L554"/>
    <mergeCell ref="C555:L555"/>
    <mergeCell ref="M555:P555"/>
    <mergeCell ref="C556:L556"/>
    <mergeCell ref="M556:P556"/>
    <mergeCell ref="AC508:AF508"/>
    <mergeCell ref="AH528:AK528"/>
    <mergeCell ref="B514:H516"/>
    <mergeCell ref="AC524:AF524"/>
    <mergeCell ref="AH500:AK500"/>
    <mergeCell ref="AI560:AL560"/>
    <mergeCell ref="T562:V562"/>
    <mergeCell ref="O529:AA529"/>
    <mergeCell ref="AH533:AK533"/>
    <mergeCell ref="AM558:AS558"/>
    <mergeCell ref="AC520:AF520"/>
    <mergeCell ref="AC527:AF527"/>
    <mergeCell ref="B520:H542"/>
    <mergeCell ref="T557:V557"/>
    <mergeCell ref="M562:P562"/>
    <mergeCell ref="W555:Y555"/>
    <mergeCell ref="AM554:AS554"/>
    <mergeCell ref="AH526:AK526"/>
    <mergeCell ref="T554:V554"/>
    <mergeCell ref="Q556:S556"/>
    <mergeCell ref="AH542:AK542"/>
    <mergeCell ref="AC518:AF518"/>
    <mergeCell ref="O535:AA535"/>
    <mergeCell ref="AH523:AK523"/>
    <mergeCell ref="O532:AA532"/>
    <mergeCell ref="AH535:AK535"/>
    <mergeCell ref="AH527:AK527"/>
    <mergeCell ref="Z562:AD562"/>
    <mergeCell ref="AH532:AK532"/>
    <mergeCell ref="Z554:AD554"/>
    <mergeCell ref="A544:AT545"/>
    <mergeCell ref="M558:P558"/>
    <mergeCell ref="AM561:AS561"/>
    <mergeCell ref="AM559:AS559"/>
    <mergeCell ref="BN623:BR623"/>
    <mergeCell ref="BS649:BW649"/>
    <mergeCell ref="BX652:CB652"/>
    <mergeCell ref="BI599:BJ599"/>
    <mergeCell ref="BE609:BF609"/>
    <mergeCell ref="BE607:BF607"/>
    <mergeCell ref="BE608:BF608"/>
    <mergeCell ref="BE610:BF610"/>
    <mergeCell ref="BN601:BR601"/>
    <mergeCell ref="BE625:BF625"/>
    <mergeCell ref="BE622:BF622"/>
    <mergeCell ref="BG622:BH622"/>
    <mergeCell ref="BN624:BR624"/>
    <mergeCell ref="BS624:BW624"/>
    <mergeCell ref="BE623:BF623"/>
    <mergeCell ref="BG623:BH623"/>
    <mergeCell ref="BX611:CB611"/>
    <mergeCell ref="BG607:BH607"/>
    <mergeCell ref="BS610:BW610"/>
    <mergeCell ref="BI612:BJ612"/>
    <mergeCell ref="BK612:BL612"/>
    <mergeCell ref="BG612:BH612"/>
    <mergeCell ref="BK609:BL609"/>
    <mergeCell ref="BI606:BJ606"/>
    <mergeCell ref="BG605:BH605"/>
    <mergeCell ref="BI608:BJ608"/>
    <mergeCell ref="BG610:BH610"/>
    <mergeCell ref="BE613:BF613"/>
    <mergeCell ref="BN618:BR618"/>
    <mergeCell ref="CC614:CG614"/>
    <mergeCell ref="BK611:BL611"/>
    <mergeCell ref="BI618:BJ618"/>
    <mergeCell ref="BG606:BH606"/>
    <mergeCell ref="BE620:BF620"/>
    <mergeCell ref="BS616:BW616"/>
    <mergeCell ref="BI615:BJ615"/>
    <mergeCell ref="CC615:CG615"/>
    <mergeCell ref="BK614:BL614"/>
    <mergeCell ref="BI613:BJ613"/>
    <mergeCell ref="BK613:BL613"/>
    <mergeCell ref="BI611:BJ611"/>
    <mergeCell ref="BE605:BF605"/>
    <mergeCell ref="CC606:CG606"/>
    <mergeCell ref="BS609:BW609"/>
    <mergeCell ref="BX609:CB609"/>
    <mergeCell ref="BN619:BR619"/>
    <mergeCell ref="BX612:CB612"/>
    <mergeCell ref="BX615:CB615"/>
    <mergeCell ref="BK610:BL610"/>
    <mergeCell ref="BG611:BH611"/>
    <mergeCell ref="BN610:BR610"/>
    <mergeCell ref="BE612:BF612"/>
    <mergeCell ref="BN612:BR612"/>
    <mergeCell ref="BI614:BJ614"/>
    <mergeCell ref="BX619:CB619"/>
    <mergeCell ref="BX607:CB607"/>
    <mergeCell ref="CC619:CG619"/>
    <mergeCell ref="BS619:BW619"/>
    <mergeCell ref="BG618:BH618"/>
    <mergeCell ref="BE621:BF621"/>
    <mergeCell ref="BG621:BH621"/>
    <mergeCell ref="BI621:BJ621"/>
    <mergeCell ref="BK621:BL621"/>
    <mergeCell ref="BI622:BJ622"/>
    <mergeCell ref="BK622:BL622"/>
    <mergeCell ref="BN615:BR615"/>
    <mergeCell ref="BK616:BL616"/>
    <mergeCell ref="BG620:BH620"/>
    <mergeCell ref="BK607:BL607"/>
    <mergeCell ref="BN607:BR607"/>
    <mergeCell ref="BS607:BW607"/>
    <mergeCell ref="BN609:BR609"/>
    <mergeCell ref="BX608:CB608"/>
    <mergeCell ref="BX610:CB610"/>
    <mergeCell ref="BI610:BJ610"/>
    <mergeCell ref="BI609:BJ609"/>
    <mergeCell ref="BE614:BF614"/>
    <mergeCell ref="BI617:BJ617"/>
    <mergeCell ref="BE616:BF616"/>
    <mergeCell ref="BG616:BH616"/>
    <mergeCell ref="BK617:BL617"/>
    <mergeCell ref="BI607:BJ607"/>
    <mergeCell ref="BK603:BL603"/>
    <mergeCell ref="CC610:CG610"/>
    <mergeCell ref="CC607:CG607"/>
    <mergeCell ref="BS608:BW608"/>
    <mergeCell ref="BN608:BR608"/>
    <mergeCell ref="BI604:BJ604"/>
    <mergeCell ref="BN602:BR602"/>
    <mergeCell ref="BS606:BW606"/>
    <mergeCell ref="BI603:BJ603"/>
    <mergeCell ref="CC609:CG609"/>
    <mergeCell ref="BK599:BL599"/>
    <mergeCell ref="BN599:BR599"/>
    <mergeCell ref="BX604:CB604"/>
    <mergeCell ref="BS605:BW605"/>
    <mergeCell ref="BX605:CB605"/>
    <mergeCell ref="BI601:BJ601"/>
    <mergeCell ref="BI600:BJ600"/>
    <mergeCell ref="BN603:BR603"/>
    <mergeCell ref="BN606:BR606"/>
    <mergeCell ref="BK606:BL606"/>
    <mergeCell ref="BI605:BJ605"/>
    <mergeCell ref="BX603:CB603"/>
    <mergeCell ref="CC601:CG601"/>
    <mergeCell ref="CC602:CG602"/>
    <mergeCell ref="CH599:CL599"/>
    <mergeCell ref="BX596:CB596"/>
    <mergeCell ref="BG601:BH601"/>
    <mergeCell ref="BG600:BH600"/>
    <mergeCell ref="CC600:CG600"/>
    <mergeCell ref="BS598:BW598"/>
    <mergeCell ref="BS599:BW599"/>
    <mergeCell ref="CC598:CG598"/>
    <mergeCell ref="BS604:BW604"/>
    <mergeCell ref="CC605:CG605"/>
    <mergeCell ref="BS602:BW602"/>
    <mergeCell ref="BI598:BJ598"/>
    <mergeCell ref="BK597:BL597"/>
    <mergeCell ref="BS597:BW597"/>
    <mergeCell ref="BN597:BR597"/>
    <mergeCell ref="BG597:BH597"/>
    <mergeCell ref="BK601:BL601"/>
    <mergeCell ref="BN600:BR600"/>
    <mergeCell ref="BX599:CB599"/>
    <mergeCell ref="BG599:BH599"/>
    <mergeCell ref="BK596:BL596"/>
    <mergeCell ref="BX602:CB602"/>
    <mergeCell ref="BI597:BJ597"/>
    <mergeCell ref="AC542:AF542"/>
    <mergeCell ref="AM562:AS562"/>
    <mergeCell ref="AH538:AK538"/>
    <mergeCell ref="Z551:AD553"/>
    <mergeCell ref="AM557:AS557"/>
    <mergeCell ref="AE557:AH557"/>
    <mergeCell ref="Q554:S554"/>
    <mergeCell ref="AI558:AL55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G603:BH603"/>
    <mergeCell ref="AG583:AH583"/>
    <mergeCell ref="BE601:BF601"/>
    <mergeCell ref="BE598:BF598"/>
    <mergeCell ref="Q551:S553"/>
    <mergeCell ref="T551:V553"/>
    <mergeCell ref="BK598:BL598"/>
    <mergeCell ref="D469:V469"/>
    <mergeCell ref="D445:AF445"/>
    <mergeCell ref="P425:Q425"/>
    <mergeCell ref="I418:K418"/>
    <mergeCell ref="K403:AJ403"/>
    <mergeCell ref="AG449:AJ449"/>
    <mergeCell ref="AC533:AF533"/>
    <mergeCell ref="AG401:AJ401"/>
    <mergeCell ref="K404:AJ404"/>
    <mergeCell ref="W466:Y466"/>
    <mergeCell ref="Z432:AA432"/>
    <mergeCell ref="AD411:AE411"/>
    <mergeCell ref="BG604:BH604"/>
    <mergeCell ref="BX598:CB598"/>
    <mergeCell ref="BG596:BH596"/>
    <mergeCell ref="Z559:AD559"/>
    <mergeCell ref="Z560:AD560"/>
    <mergeCell ref="G604:R604"/>
    <mergeCell ref="Z604:AK604"/>
    <mergeCell ref="AF574:AK574"/>
    <mergeCell ref="Z585:AK585"/>
    <mergeCell ref="AI561:AL561"/>
    <mergeCell ref="AE560:AH560"/>
    <mergeCell ref="T556:V556"/>
    <mergeCell ref="AC535:AF535"/>
    <mergeCell ref="AI554:AL554"/>
    <mergeCell ref="W557:Y557"/>
    <mergeCell ref="BK600:BL600"/>
    <mergeCell ref="BG598:BH598"/>
    <mergeCell ref="G588:R588"/>
    <mergeCell ref="BE603:BF603"/>
    <mergeCell ref="BE600:BF600"/>
    <mergeCell ref="Y364:Z364"/>
    <mergeCell ref="N378:P378"/>
    <mergeCell ref="AG393:AJ393"/>
    <mergeCell ref="AG391:AJ391"/>
    <mergeCell ref="AC386:AJ386"/>
    <mergeCell ref="Q394:U394"/>
    <mergeCell ref="AG380:AH380"/>
    <mergeCell ref="H336:R336"/>
    <mergeCell ref="H328:R328"/>
    <mergeCell ref="AA319:AK319"/>
    <mergeCell ref="AA323:AF323"/>
    <mergeCell ref="H320:R320"/>
    <mergeCell ref="P299:R299"/>
    <mergeCell ref="BE604:BF604"/>
    <mergeCell ref="BE606:BF606"/>
    <mergeCell ref="BE597:BF597"/>
    <mergeCell ref="N591:O591"/>
    <mergeCell ref="AA590:AK590"/>
    <mergeCell ref="D446:AF446"/>
    <mergeCell ref="D447:AF447"/>
    <mergeCell ref="Z558:AD558"/>
    <mergeCell ref="G474:V474"/>
    <mergeCell ref="W474:Y474"/>
    <mergeCell ref="D473:V473"/>
    <mergeCell ref="D441:AF441"/>
    <mergeCell ref="D466:V466"/>
    <mergeCell ref="AG437:AJ437"/>
    <mergeCell ref="AG450:AJ450"/>
    <mergeCell ref="AC455:AF455"/>
    <mergeCell ref="S401:U401"/>
    <mergeCell ref="AE402:AJ402"/>
    <mergeCell ref="AG441:AJ441"/>
    <mergeCell ref="AA299:AF299"/>
    <mergeCell ref="AA287:AK287"/>
    <mergeCell ref="T267:X267"/>
    <mergeCell ref="H292:M292"/>
    <mergeCell ref="H293:R293"/>
    <mergeCell ref="U255:W255"/>
    <mergeCell ref="M254:AE254"/>
    <mergeCell ref="AH254:AK254"/>
    <mergeCell ref="AF251:AK251"/>
    <mergeCell ref="M249:T249"/>
    <mergeCell ref="AB276:AD276"/>
    <mergeCell ref="Y278:AD278"/>
    <mergeCell ref="AA295:AK295"/>
    <mergeCell ref="H309:R309"/>
    <mergeCell ref="AA309:AK309"/>
    <mergeCell ref="S413:T413"/>
    <mergeCell ref="H338:R338"/>
    <mergeCell ref="AI323:AK323"/>
    <mergeCell ref="AA320:AK320"/>
    <mergeCell ref="AA337:AK337"/>
    <mergeCell ref="H327:R327"/>
    <mergeCell ref="AA333:AK333"/>
    <mergeCell ref="AC385:AJ385"/>
    <mergeCell ref="H288:R288"/>
    <mergeCell ref="AA290:AK290"/>
    <mergeCell ref="AA335:AK335"/>
    <mergeCell ref="AA332:AF332"/>
    <mergeCell ref="AA328:AK328"/>
    <mergeCell ref="H314:R314"/>
    <mergeCell ref="H316:M316"/>
    <mergeCell ref="N371:Q371"/>
    <mergeCell ref="V382:W382"/>
    <mergeCell ref="A86:AT87"/>
    <mergeCell ref="A89:AT90"/>
    <mergeCell ref="A92:AT98"/>
    <mergeCell ref="A100:AT103"/>
    <mergeCell ref="I184:AE184"/>
    <mergeCell ref="X176:Y176"/>
    <mergeCell ref="X180:Y180"/>
    <mergeCell ref="AP205:AQ205"/>
    <mergeCell ref="A75:AT77"/>
    <mergeCell ref="A79:AT81"/>
    <mergeCell ref="J173:S173"/>
    <mergeCell ref="O155:AH155"/>
    <mergeCell ref="O153:AH153"/>
    <mergeCell ref="O154:AH154"/>
    <mergeCell ref="O156:AH156"/>
    <mergeCell ref="O157:X157"/>
    <mergeCell ref="O158:R158"/>
    <mergeCell ref="W159:X159"/>
    <mergeCell ref="O159:T159"/>
    <mergeCell ref="P113:S113"/>
    <mergeCell ref="I185:AE185"/>
    <mergeCell ref="G113:H113"/>
    <mergeCell ref="C115:K115"/>
    <mergeCell ref="Y117:AK117"/>
    <mergeCell ref="T190:AE190"/>
    <mergeCell ref="Y120:AK120"/>
    <mergeCell ref="O160:T160"/>
    <mergeCell ref="O161:AH161"/>
    <mergeCell ref="D164:AH164"/>
    <mergeCell ref="F150:T150"/>
    <mergeCell ref="A83:AT84"/>
    <mergeCell ref="A169:AT170"/>
    <mergeCell ref="Y123:AK123"/>
    <mergeCell ref="AC245:AE245"/>
    <mergeCell ref="M246:AE246"/>
    <mergeCell ref="AA238:AK238"/>
    <mergeCell ref="AI178:AK178"/>
    <mergeCell ref="AA257:AK257"/>
    <mergeCell ref="M260:AE260"/>
    <mergeCell ref="AA265:AK265"/>
    <mergeCell ref="H295:R295"/>
    <mergeCell ref="M244:AE244"/>
    <mergeCell ref="I190:N190"/>
    <mergeCell ref="M247:R247"/>
    <mergeCell ref="M245:T245"/>
    <mergeCell ref="D208:M208"/>
    <mergeCell ref="M234:T234"/>
    <mergeCell ref="W234:X234"/>
    <mergeCell ref="M261:T261"/>
    <mergeCell ref="AF243:AK243"/>
    <mergeCell ref="M236:R236"/>
    <mergeCell ref="Z236:AE236"/>
    <mergeCell ref="M232:AK232"/>
    <mergeCell ref="M233:AE233"/>
    <mergeCell ref="N191:AE192"/>
    <mergeCell ref="D211:M211"/>
    <mergeCell ref="AI228:AJ228"/>
    <mergeCell ref="AI226:AJ226"/>
    <mergeCell ref="T189:AE189"/>
    <mergeCell ref="T195:U195"/>
    <mergeCell ref="E187:AE188"/>
    <mergeCell ref="U176:V176"/>
    <mergeCell ref="AH194:AI194"/>
    <mergeCell ref="AF178:AG178"/>
    <mergeCell ref="AA301:AK301"/>
    <mergeCell ref="H301:R301"/>
    <mergeCell ref="AA249:AK249"/>
    <mergeCell ref="AA292:AF292"/>
    <mergeCell ref="AA305:AK305"/>
    <mergeCell ref="H308:M308"/>
    <mergeCell ref="P307:R307"/>
    <mergeCell ref="H305:R305"/>
    <mergeCell ref="AA300:AF300"/>
    <mergeCell ref="Z199:AA199"/>
    <mergeCell ref="AC234:AE234"/>
    <mergeCell ref="AH197:AI197"/>
    <mergeCell ref="Z247:AE247"/>
    <mergeCell ref="AA296:AK296"/>
    <mergeCell ref="W245:X245"/>
    <mergeCell ref="U247:W247"/>
    <mergeCell ref="M237:AE237"/>
    <mergeCell ref="AI227:AJ227"/>
    <mergeCell ref="AB215:AL215"/>
    <mergeCell ref="T198:U198"/>
    <mergeCell ref="Y212:Z212"/>
    <mergeCell ref="D214:Z214"/>
    <mergeCell ref="AB216:AL216"/>
    <mergeCell ref="D205:M205"/>
    <mergeCell ref="A222:AT223"/>
    <mergeCell ref="AB212:AC212"/>
    <mergeCell ref="D220:Z220"/>
    <mergeCell ref="AF259:AK259"/>
    <mergeCell ref="AC261:AE261"/>
    <mergeCell ref="M248:AE248"/>
    <mergeCell ref="AC253:AE253"/>
    <mergeCell ref="L277:AD277"/>
    <mergeCell ref="D270:H270"/>
    <mergeCell ref="X270:AC270"/>
    <mergeCell ref="M264:AE264"/>
    <mergeCell ref="L280:AD280"/>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W253:X253"/>
    <mergeCell ref="M251:AE251"/>
    <mergeCell ref="AH262:AK262"/>
    <mergeCell ref="I189:P189"/>
    <mergeCell ref="T196:U196"/>
    <mergeCell ref="T193:AI193"/>
    <mergeCell ref="T278:V278"/>
    <mergeCell ref="Z255:AE255"/>
    <mergeCell ref="M255:R255"/>
    <mergeCell ref="M253:T253"/>
    <mergeCell ref="M262:AE262"/>
    <mergeCell ref="H333:R333"/>
    <mergeCell ref="H330:R330"/>
    <mergeCell ref="AA321:AK321"/>
    <mergeCell ref="H325:R325"/>
    <mergeCell ref="H307:M307"/>
    <mergeCell ref="H332:M332"/>
    <mergeCell ref="M252:AE252"/>
    <mergeCell ref="AA291:AF291"/>
    <mergeCell ref="AI291:AK291"/>
    <mergeCell ref="M259:AE259"/>
    <mergeCell ref="AA293:AK293"/>
    <mergeCell ref="W261:X261"/>
    <mergeCell ref="U263:W263"/>
    <mergeCell ref="M257:T257"/>
    <mergeCell ref="M256:AE256"/>
    <mergeCell ref="P291:R291"/>
    <mergeCell ref="L274:AJ274"/>
    <mergeCell ref="AA307:AF307"/>
    <mergeCell ref="H313:R313"/>
    <mergeCell ref="H289:R289"/>
    <mergeCell ref="H291:M291"/>
    <mergeCell ref="Z263:AE263"/>
    <mergeCell ref="M263:R263"/>
    <mergeCell ref="M265:T265"/>
    <mergeCell ref="AA314:AK314"/>
    <mergeCell ref="AA313:AK313"/>
    <mergeCell ref="H304:R304"/>
    <mergeCell ref="H303:R303"/>
    <mergeCell ref="AA308:AF308"/>
    <mergeCell ref="H319:R319"/>
    <mergeCell ref="AA311:AK311"/>
    <mergeCell ref="AA306:AK306"/>
    <mergeCell ref="AA316:AF316"/>
    <mergeCell ref="AA297:AK297"/>
    <mergeCell ref="AI331:AK331"/>
    <mergeCell ref="AA327:AK327"/>
    <mergeCell ref="AI315:AK315"/>
    <mergeCell ref="AA304:AK304"/>
    <mergeCell ref="AA312:AK312"/>
    <mergeCell ref="AA288:AK288"/>
    <mergeCell ref="H287:R287"/>
    <mergeCell ref="AA324:AF324"/>
    <mergeCell ref="L275:AD275"/>
    <mergeCell ref="H290:R290"/>
    <mergeCell ref="V276:W276"/>
    <mergeCell ref="L276:S276"/>
    <mergeCell ref="L278:Q278"/>
    <mergeCell ref="AA289:AK289"/>
    <mergeCell ref="AA315:AF315"/>
    <mergeCell ref="H298:R298"/>
    <mergeCell ref="H312:R312"/>
    <mergeCell ref="AI307:AK307"/>
    <mergeCell ref="L279:AD279"/>
    <mergeCell ref="H297:R297"/>
    <mergeCell ref="AA298:AK298"/>
    <mergeCell ref="H317:R317"/>
    <mergeCell ref="H299:M299"/>
    <mergeCell ref="H300:M300"/>
    <mergeCell ref="H311:R311"/>
    <mergeCell ref="H306:R306"/>
    <mergeCell ref="H329:R329"/>
    <mergeCell ref="AA317:AK317"/>
    <mergeCell ref="P323:R323"/>
    <mergeCell ref="AA303:AK303"/>
    <mergeCell ref="AA339:AF339"/>
    <mergeCell ref="D468:V468"/>
    <mergeCell ref="S405:AJ405"/>
    <mergeCell ref="AC539:AF539"/>
    <mergeCell ref="F457:AB458"/>
    <mergeCell ref="N575:O575"/>
    <mergeCell ref="G569:R569"/>
    <mergeCell ref="H582:R582"/>
    <mergeCell ref="AC347:AE347"/>
    <mergeCell ref="P343:AE343"/>
    <mergeCell ref="AA340:AF340"/>
    <mergeCell ref="G568:R568"/>
    <mergeCell ref="M574:R574"/>
    <mergeCell ref="AE554:AH554"/>
    <mergeCell ref="Z556:AD556"/>
    <mergeCell ref="AI555:AL555"/>
    <mergeCell ref="T559:V559"/>
    <mergeCell ref="AC538:AF538"/>
    <mergeCell ref="AC540:AF540"/>
    <mergeCell ref="M557:P557"/>
    <mergeCell ref="C558:L558"/>
    <mergeCell ref="AD412:AE412"/>
    <mergeCell ref="AC456:AF456"/>
    <mergeCell ref="D444:AF444"/>
    <mergeCell ref="I421:K421"/>
    <mergeCell ref="AH536:AK536"/>
    <mergeCell ref="AC532:AF532"/>
    <mergeCell ref="H339:M339"/>
    <mergeCell ref="F427:AH428"/>
    <mergeCell ref="Q487:AK487"/>
    <mergeCell ref="Q486:AK486"/>
    <mergeCell ref="AI562:AL562"/>
    <mergeCell ref="Z655:AE655"/>
    <mergeCell ref="AA656:AK656"/>
    <mergeCell ref="AK720:AO720"/>
    <mergeCell ref="AK721:AO721"/>
    <mergeCell ref="G655:L655"/>
    <mergeCell ref="N649:O649"/>
    <mergeCell ref="AI613:AK613"/>
    <mergeCell ref="Z651:AK651"/>
    <mergeCell ref="G653:R653"/>
    <mergeCell ref="G647:L647"/>
    <mergeCell ref="H648:R648"/>
    <mergeCell ref="AH719:AJ719"/>
    <mergeCell ref="A709:AT711"/>
    <mergeCell ref="B718:F718"/>
    <mergeCell ref="B724:F724"/>
    <mergeCell ref="AK714:AO717"/>
    <mergeCell ref="AK718:AO718"/>
    <mergeCell ref="AK719:AO719"/>
    <mergeCell ref="AE694:AF694"/>
    <mergeCell ref="G676:R676"/>
    <mergeCell ref="W703:AK703"/>
    <mergeCell ref="G678:R678"/>
    <mergeCell ref="P679:R679"/>
    <mergeCell ref="Z676:AK676"/>
    <mergeCell ref="B714:F717"/>
    <mergeCell ref="Z686:AK686"/>
    <mergeCell ref="AK722:AO722"/>
    <mergeCell ref="G644:R644"/>
    <mergeCell ref="Z645:AK645"/>
    <mergeCell ref="W635:Y635"/>
    <mergeCell ref="AC636:AE636"/>
    <mergeCell ref="K714:N717"/>
    <mergeCell ref="H598:R598"/>
    <mergeCell ref="G597:L597"/>
    <mergeCell ref="AG591:AH591"/>
    <mergeCell ref="Z610:AK610"/>
    <mergeCell ref="G605:L605"/>
    <mergeCell ref="W628:Y628"/>
    <mergeCell ref="W629:Y629"/>
    <mergeCell ref="W630:Y630"/>
    <mergeCell ref="W631:Y631"/>
    <mergeCell ref="G613:L613"/>
    <mergeCell ref="H614:R614"/>
    <mergeCell ref="T627:V627"/>
    <mergeCell ref="G602:R602"/>
    <mergeCell ref="AC624:AE626"/>
    <mergeCell ref="Q629:S629"/>
    <mergeCell ref="Q630:S630"/>
    <mergeCell ref="Q631:S631"/>
    <mergeCell ref="AF624:AJ626"/>
    <mergeCell ref="Z602:AK602"/>
    <mergeCell ref="Z605:AE605"/>
    <mergeCell ref="Z609:AK609"/>
    <mergeCell ref="G609:R609"/>
    <mergeCell ref="N615:O615"/>
    <mergeCell ref="T630:V630"/>
    <mergeCell ref="T631:V631"/>
    <mergeCell ref="Z630:AB630"/>
    <mergeCell ref="Z631:AB631"/>
    <mergeCell ref="Q624:S626"/>
    <mergeCell ref="H606:R606"/>
    <mergeCell ref="AK624:AN626"/>
    <mergeCell ref="AK627:AN627"/>
    <mergeCell ref="C627:L627"/>
    <mergeCell ref="AG607:AH607"/>
    <mergeCell ref="P605:R605"/>
    <mergeCell ref="Q632:S632"/>
    <mergeCell ref="Q633:S633"/>
    <mergeCell ref="Q634:S634"/>
    <mergeCell ref="M633:P633"/>
    <mergeCell ref="M634:P634"/>
    <mergeCell ref="T629:V629"/>
    <mergeCell ref="AC630:AE630"/>
    <mergeCell ref="AC631:AE631"/>
    <mergeCell ref="AA614:AK614"/>
    <mergeCell ref="X793:AB793"/>
    <mergeCell ref="T783:W786"/>
    <mergeCell ref="X773:AB773"/>
    <mergeCell ref="O789:S789"/>
    <mergeCell ref="J775:N775"/>
    <mergeCell ref="AC776:AG776"/>
    <mergeCell ref="J769:N772"/>
    <mergeCell ref="K726:N726"/>
    <mergeCell ref="AD759:AF759"/>
    <mergeCell ref="X739:AB739"/>
    <mergeCell ref="C763:AR765"/>
    <mergeCell ref="C766:AR768"/>
    <mergeCell ref="B728:F728"/>
    <mergeCell ref="G752:J752"/>
    <mergeCell ref="AK739:AO739"/>
    <mergeCell ref="X789:AB789"/>
    <mergeCell ref="X790:AB790"/>
    <mergeCell ref="T744:W744"/>
    <mergeCell ref="K745:N745"/>
    <mergeCell ref="O777:S777"/>
    <mergeCell ref="Z671:AE671"/>
    <mergeCell ref="B734:F734"/>
    <mergeCell ref="B736:F736"/>
    <mergeCell ref="AH729:AJ729"/>
    <mergeCell ref="AC789:AG789"/>
    <mergeCell ref="AC790:AG790"/>
    <mergeCell ref="AK743:AO743"/>
    <mergeCell ref="AK744:AO744"/>
    <mergeCell ref="W842:AC842"/>
    <mergeCell ref="W847:AC847"/>
    <mergeCell ref="W857:AC857"/>
    <mergeCell ref="AC826:AF826"/>
    <mergeCell ref="AC827:AF827"/>
    <mergeCell ref="AC777:AG777"/>
    <mergeCell ref="Q823:T824"/>
    <mergeCell ref="Z809:AE809"/>
    <mergeCell ref="AC831:AF831"/>
    <mergeCell ref="Q829:T829"/>
    <mergeCell ref="O796:S796"/>
    <mergeCell ref="X777:AB777"/>
    <mergeCell ref="U832:X832"/>
    <mergeCell ref="M832:P832"/>
    <mergeCell ref="AG831:AJ831"/>
    <mergeCell ref="O794:S794"/>
    <mergeCell ref="M830:P830"/>
    <mergeCell ref="Y830:AB830"/>
    <mergeCell ref="Y827:AB827"/>
    <mergeCell ref="M825:P825"/>
    <mergeCell ref="X743:AB743"/>
    <mergeCell ref="X744:AB744"/>
    <mergeCell ref="U825:X825"/>
    <mergeCell ref="W844:AC844"/>
    <mergeCell ref="AC832:AF832"/>
    <mergeCell ref="O795:S795"/>
    <mergeCell ref="AC791:AG791"/>
    <mergeCell ref="W843:AC843"/>
    <mergeCell ref="AC792:AG792"/>
    <mergeCell ref="O787:S787"/>
    <mergeCell ref="AG823:AJ824"/>
    <mergeCell ref="AC797:AG797"/>
    <mergeCell ref="AC787:AG787"/>
    <mergeCell ref="T791:W791"/>
    <mergeCell ref="Y826:AB826"/>
    <mergeCell ref="O733:S733"/>
    <mergeCell ref="O735:S735"/>
    <mergeCell ref="AC736:AG736"/>
    <mergeCell ref="T738:W738"/>
    <mergeCell ref="AG830:AJ830"/>
    <mergeCell ref="AH752:AJ752"/>
    <mergeCell ref="AH733:AJ733"/>
    <mergeCell ref="O775:S775"/>
    <mergeCell ref="O752:S752"/>
    <mergeCell ref="AH750:AJ750"/>
    <mergeCell ref="AH751:AJ751"/>
    <mergeCell ref="B735:F735"/>
    <mergeCell ref="B753:F753"/>
    <mergeCell ref="B733:F733"/>
    <mergeCell ref="Q832:T832"/>
    <mergeCell ref="X794:AB794"/>
    <mergeCell ref="T796:W796"/>
    <mergeCell ref="Q827:T827"/>
    <mergeCell ref="T787:W787"/>
    <mergeCell ref="T788:W788"/>
    <mergeCell ref="AC794:AG794"/>
    <mergeCell ref="AC795:AG795"/>
    <mergeCell ref="O793:S793"/>
    <mergeCell ref="J790:N790"/>
    <mergeCell ref="Z806:AE806"/>
    <mergeCell ref="U823:X824"/>
    <mergeCell ref="M823:P824"/>
    <mergeCell ref="O791:S791"/>
    <mergeCell ref="Z817:AE817"/>
    <mergeCell ref="X795:AB795"/>
    <mergeCell ref="Y801:AC801"/>
    <mergeCell ref="T794:W794"/>
    <mergeCell ref="O741:S741"/>
    <mergeCell ref="G753:J753"/>
    <mergeCell ref="AC753:AG753"/>
    <mergeCell ref="O753:S753"/>
    <mergeCell ref="Z814:AE814"/>
    <mergeCell ref="O745:S745"/>
    <mergeCell ref="T745:W745"/>
    <mergeCell ref="J794:N794"/>
    <mergeCell ref="O783:S786"/>
    <mergeCell ref="O756:R756"/>
    <mergeCell ref="AG756:AJ756"/>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29:AF929"/>
    <mergeCell ref="U930:Z930"/>
    <mergeCell ref="U939:Z939"/>
    <mergeCell ref="AA945:AF945"/>
    <mergeCell ref="AA935:AF935"/>
    <mergeCell ref="U942:Z942"/>
    <mergeCell ref="U926:Z926"/>
    <mergeCell ref="AA926:AF926"/>
    <mergeCell ref="AA934:AF934"/>
    <mergeCell ref="AA917:AF917"/>
    <mergeCell ref="AA942:AF942"/>
    <mergeCell ref="U929:Z929"/>
    <mergeCell ref="A909:AT910"/>
    <mergeCell ref="U937:Z937"/>
    <mergeCell ref="M957:S957"/>
    <mergeCell ref="Z901:AE901"/>
    <mergeCell ref="U919:Z919"/>
    <mergeCell ref="F935:T935"/>
    <mergeCell ref="U935:Z935"/>
    <mergeCell ref="F936:T936"/>
    <mergeCell ref="U936:Z936"/>
    <mergeCell ref="U914:Z916"/>
    <mergeCell ref="AA944:AF944"/>
    <mergeCell ref="U917:Z917"/>
    <mergeCell ref="U924:Z924"/>
    <mergeCell ref="F937:T937"/>
    <mergeCell ref="F938:T938"/>
    <mergeCell ref="AA940:AF940"/>
    <mergeCell ref="AC893:AH893"/>
    <mergeCell ref="F914:T914"/>
    <mergeCell ref="AA918:AF918"/>
    <mergeCell ref="U923:Z923"/>
    <mergeCell ref="AA922:AF922"/>
    <mergeCell ref="AB916:AE916"/>
    <mergeCell ref="AA921:AF921"/>
    <mergeCell ref="D1086:AK1090"/>
    <mergeCell ref="D1052:AI1052"/>
    <mergeCell ref="D1048:AE1048"/>
    <mergeCell ref="D1045:AE1046"/>
    <mergeCell ref="D1049:AE1050"/>
    <mergeCell ref="AA931:AF931"/>
    <mergeCell ref="X1047:Y1047"/>
    <mergeCell ref="X1051:Y1051"/>
    <mergeCell ref="I1047:J1047"/>
    <mergeCell ref="I1051:J1051"/>
    <mergeCell ref="F943:T943"/>
    <mergeCell ref="U943:Z943"/>
    <mergeCell ref="AA943:AF943"/>
    <mergeCell ref="F929:T929"/>
    <mergeCell ref="F930:T930"/>
    <mergeCell ref="AG1035:AH1035"/>
    <mergeCell ref="D1025:AE1027"/>
    <mergeCell ref="U949:Z949"/>
    <mergeCell ref="AA974:AG974"/>
    <mergeCell ref="T972:Z972"/>
    <mergeCell ref="I946:T946"/>
    <mergeCell ref="AA967:AG967"/>
    <mergeCell ref="AE954:AK954"/>
    <mergeCell ref="I949:T949"/>
    <mergeCell ref="AG1024:AH1024"/>
    <mergeCell ref="D1024:AE1024"/>
    <mergeCell ref="D1083:AK1085"/>
    <mergeCell ref="AJ1052:AQ1052"/>
    <mergeCell ref="AG1028:AH1028"/>
    <mergeCell ref="AJ989:AQ989"/>
    <mergeCell ref="D1036:AE1039"/>
    <mergeCell ref="AJ1035:AQ1039"/>
    <mergeCell ref="BD898:BE898"/>
    <mergeCell ref="BD900:BE900"/>
    <mergeCell ref="BD901:BE901"/>
    <mergeCell ref="BD899:BE899"/>
    <mergeCell ref="W866:AC866"/>
    <mergeCell ref="C894:AB894"/>
    <mergeCell ref="AC889:AH889"/>
    <mergeCell ref="M846:V846"/>
    <mergeCell ref="M875:V875"/>
    <mergeCell ref="W877:AC877"/>
    <mergeCell ref="W853:AC853"/>
    <mergeCell ref="AC886:AH886"/>
    <mergeCell ref="W874:AC874"/>
    <mergeCell ref="M871:V871"/>
    <mergeCell ref="W862:AC862"/>
    <mergeCell ref="M874:V874"/>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U921:Z921"/>
    <mergeCell ref="AA923:AF923"/>
    <mergeCell ref="BE624:BF624"/>
    <mergeCell ref="AC733:AG733"/>
    <mergeCell ref="AC739:AG739"/>
    <mergeCell ref="G730:J730"/>
    <mergeCell ref="K743:N743"/>
    <mergeCell ref="X752:AB752"/>
    <mergeCell ref="K750:N750"/>
    <mergeCell ref="O750:S750"/>
    <mergeCell ref="T750:W750"/>
    <mergeCell ref="K751:N751"/>
    <mergeCell ref="O751:S751"/>
    <mergeCell ref="X747:AB747"/>
    <mergeCell ref="X748:AB748"/>
    <mergeCell ref="X749:AB749"/>
    <mergeCell ref="X750:AB750"/>
    <mergeCell ref="AF631:AJ631"/>
    <mergeCell ref="Y832:AB832"/>
    <mergeCell ref="Q826:T826"/>
    <mergeCell ref="Y823:AB824"/>
    <mergeCell ref="AC732:AG732"/>
    <mergeCell ref="AG832:AJ832"/>
    <mergeCell ref="O774:S774"/>
    <mergeCell ref="J793:N793"/>
    <mergeCell ref="J783:N786"/>
    <mergeCell ref="X774:AB774"/>
    <mergeCell ref="Z677:AK677"/>
    <mergeCell ref="AH726:AJ726"/>
    <mergeCell ref="G719:J719"/>
    <mergeCell ref="C825:H825"/>
    <mergeCell ref="T776:W776"/>
    <mergeCell ref="AC774:AG774"/>
    <mergeCell ref="T775:W775"/>
    <mergeCell ref="BE629:BF629"/>
    <mergeCell ref="D1076:AK1082"/>
    <mergeCell ref="F945:H945"/>
    <mergeCell ref="F925:T925"/>
    <mergeCell ref="F926:T926"/>
    <mergeCell ref="F927:T927"/>
    <mergeCell ref="U925:Z925"/>
    <mergeCell ref="AA925:AF925"/>
    <mergeCell ref="D1070:AK1075"/>
    <mergeCell ref="C826:H826"/>
    <mergeCell ref="W852:AC852"/>
    <mergeCell ref="AA970:AG970"/>
    <mergeCell ref="AA924:AF924"/>
    <mergeCell ref="AE957:AK957"/>
    <mergeCell ref="T795:W795"/>
    <mergeCell ref="C832:L832"/>
    <mergeCell ref="J795:N795"/>
    <mergeCell ref="AG826:AJ826"/>
    <mergeCell ref="M972:S972"/>
    <mergeCell ref="M971:S971"/>
    <mergeCell ref="M960:S960"/>
    <mergeCell ref="E885:AB885"/>
    <mergeCell ref="U947:Z947"/>
    <mergeCell ref="Y831:AB831"/>
    <mergeCell ref="D1010:AE1010"/>
    <mergeCell ref="D1011:AE1011"/>
    <mergeCell ref="AJ1044:AQ1047"/>
    <mergeCell ref="AJ1048:AQ1051"/>
    <mergeCell ref="M632:P632"/>
    <mergeCell ref="AO641:AS641"/>
    <mergeCell ref="U826:X826"/>
    <mergeCell ref="W878:AC878"/>
    <mergeCell ref="BE626:BF626"/>
    <mergeCell ref="BS639:BW639"/>
    <mergeCell ref="AC628:AE628"/>
    <mergeCell ref="G651:R651"/>
    <mergeCell ref="AO633:AS633"/>
    <mergeCell ref="C631:L631"/>
    <mergeCell ref="C632:L632"/>
    <mergeCell ref="Z628:AB628"/>
    <mergeCell ref="Z629:AB629"/>
    <mergeCell ref="G646:R646"/>
    <mergeCell ref="Z632:AB632"/>
    <mergeCell ref="Z633:AB633"/>
    <mergeCell ref="AC632:AE632"/>
    <mergeCell ref="AA648:AK648"/>
    <mergeCell ref="G652:R652"/>
    <mergeCell ref="B641:AN641"/>
    <mergeCell ref="BS641:BW641"/>
    <mergeCell ref="BS647:BW647"/>
    <mergeCell ref="AO639:AS639"/>
    <mergeCell ref="AO629:AS629"/>
    <mergeCell ref="AF630:AJ630"/>
    <mergeCell ref="AO628:AS628"/>
    <mergeCell ref="AO631:AS631"/>
    <mergeCell ref="W637:Y637"/>
    <mergeCell ref="W638:Y638"/>
    <mergeCell ref="Q638:S638"/>
    <mergeCell ref="Z634:AB634"/>
    <mergeCell ref="Z635:AB635"/>
    <mergeCell ref="W633:Y633"/>
    <mergeCell ref="BG629:BH629"/>
    <mergeCell ref="Z647:AE647"/>
    <mergeCell ref="M631:P631"/>
    <mergeCell ref="BG626:BH626"/>
    <mergeCell ref="AG615:AH615"/>
    <mergeCell ref="BN646:BR646"/>
    <mergeCell ref="Z636:AB636"/>
    <mergeCell ref="BE631:BF631"/>
    <mergeCell ref="Q635:S635"/>
    <mergeCell ref="AC629:AE629"/>
    <mergeCell ref="BS620:BW620"/>
    <mergeCell ref="BK619:BL619"/>
    <mergeCell ref="C628:L628"/>
    <mergeCell ref="Z637:AB637"/>
    <mergeCell ref="Z638:AB638"/>
    <mergeCell ref="W627:Y627"/>
    <mergeCell ref="AO624:AS626"/>
    <mergeCell ref="AF629:AJ629"/>
    <mergeCell ref="BS630:BW630"/>
    <mergeCell ref="BN639:BR639"/>
    <mergeCell ref="BN640:BR640"/>
    <mergeCell ref="Z627:AB627"/>
    <mergeCell ref="T628:V628"/>
    <mergeCell ref="AK629:AN629"/>
    <mergeCell ref="AO638:AS638"/>
    <mergeCell ref="AK628:AN628"/>
    <mergeCell ref="AK637:AN637"/>
    <mergeCell ref="AK638:AN638"/>
    <mergeCell ref="C629:L629"/>
    <mergeCell ref="Z624:AB626"/>
    <mergeCell ref="AF627:AJ627"/>
    <mergeCell ref="BN641:BR641"/>
    <mergeCell ref="C634:L634"/>
    <mergeCell ref="B624:L626"/>
    <mergeCell ref="M630:P630"/>
    <mergeCell ref="CH616:CL616"/>
    <mergeCell ref="CH614:CL614"/>
    <mergeCell ref="BN630:BR630"/>
    <mergeCell ref="BK630:BL630"/>
    <mergeCell ref="BX613:CB613"/>
    <mergeCell ref="CC613:CG613"/>
    <mergeCell ref="BG614:BH614"/>
    <mergeCell ref="BG613:BH613"/>
    <mergeCell ref="BK615:BL615"/>
    <mergeCell ref="CH612:CL612"/>
    <mergeCell ref="BS631:BW631"/>
    <mergeCell ref="CH613:CL613"/>
    <mergeCell ref="BX620:CB620"/>
    <mergeCell ref="CC616:CG616"/>
    <mergeCell ref="BX618:CB618"/>
    <mergeCell ref="CC618:CG618"/>
    <mergeCell ref="BI630:BJ630"/>
    <mergeCell ref="BN629:BR629"/>
    <mergeCell ref="BS629:BW629"/>
    <mergeCell ref="BX629:CB629"/>
    <mergeCell ref="BN620:BR620"/>
    <mergeCell ref="BI620:BJ620"/>
    <mergeCell ref="BK620:BL620"/>
    <mergeCell ref="CC624:CG624"/>
    <mergeCell ref="BG624:BH624"/>
    <mergeCell ref="BI624:BJ624"/>
    <mergeCell ref="BK624:BL624"/>
    <mergeCell ref="BK618:BL618"/>
    <mergeCell ref="BX614:CB614"/>
    <mergeCell ref="BS613:BW613"/>
    <mergeCell ref="CC625:CG625"/>
    <mergeCell ref="BS625:BW625"/>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BE617:BF617"/>
    <mergeCell ref="CC608:CG608"/>
    <mergeCell ref="CH606:CL606"/>
    <mergeCell ref="CH605:CL605"/>
    <mergeCell ref="CH609:CL609"/>
    <mergeCell ref="AI339:AK339"/>
    <mergeCell ref="H340:M340"/>
    <mergeCell ref="Z577:AK577"/>
    <mergeCell ref="AE565:AH565"/>
    <mergeCell ref="G580:R580"/>
    <mergeCell ref="P339:R339"/>
    <mergeCell ref="N363:O363"/>
    <mergeCell ref="I392:N392"/>
    <mergeCell ref="M357:N357"/>
    <mergeCell ref="J385:U385"/>
    <mergeCell ref="V381:W381"/>
    <mergeCell ref="T555:V555"/>
    <mergeCell ref="W559:Y559"/>
    <mergeCell ref="T558:V558"/>
    <mergeCell ref="W561:Y561"/>
    <mergeCell ref="W562:Y562"/>
    <mergeCell ref="W563:Y563"/>
    <mergeCell ref="W564:Y564"/>
    <mergeCell ref="P346:AE346"/>
    <mergeCell ref="P344:AE344"/>
    <mergeCell ref="Q560:S560"/>
    <mergeCell ref="Q561:S561"/>
    <mergeCell ref="AC541:AF541"/>
    <mergeCell ref="AH534:AK534"/>
    <mergeCell ref="Z563:AD563"/>
    <mergeCell ref="C561:L561"/>
    <mergeCell ref="Z555:AD555"/>
    <mergeCell ref="W551:Y553"/>
    <mergeCell ref="T564:V564"/>
    <mergeCell ref="Z570:AK570"/>
    <mergeCell ref="AI564:AL564"/>
    <mergeCell ref="G571:R571"/>
    <mergeCell ref="H335:R335"/>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AE425:AF425"/>
    <mergeCell ref="AC507:AF507"/>
    <mergeCell ref="D470:V470"/>
    <mergeCell ref="AC536:AF536"/>
    <mergeCell ref="Q559:S559"/>
    <mergeCell ref="AI556:AL556"/>
    <mergeCell ref="AE563:AH563"/>
    <mergeCell ref="C562:L562"/>
    <mergeCell ref="P589:R589"/>
    <mergeCell ref="Z580:AK580"/>
    <mergeCell ref="CM598:CQ598"/>
    <mergeCell ref="CM599:CQ599"/>
    <mergeCell ref="Z597:AE597"/>
    <mergeCell ref="AJ356:AK356"/>
    <mergeCell ref="BX600:CB600"/>
    <mergeCell ref="AG390:AJ390"/>
    <mergeCell ref="BG602:BH602"/>
    <mergeCell ref="Z561:AD561"/>
    <mergeCell ref="AM564:AS564"/>
    <mergeCell ref="AM563:AS563"/>
    <mergeCell ref="CC597:CG597"/>
    <mergeCell ref="M563:P563"/>
    <mergeCell ref="W469:Y469"/>
    <mergeCell ref="H573:R573"/>
    <mergeCell ref="B566:AL566"/>
    <mergeCell ref="G578:R578"/>
    <mergeCell ref="Z571:AK571"/>
    <mergeCell ref="Z569:AK569"/>
    <mergeCell ref="M554:P554"/>
    <mergeCell ref="AH519:AK519"/>
    <mergeCell ref="H414:AE415"/>
    <mergeCell ref="M561:P561"/>
    <mergeCell ref="C560:L560"/>
    <mergeCell ref="M560:P560"/>
    <mergeCell ref="N370:Q370"/>
    <mergeCell ref="AH504:AK504"/>
    <mergeCell ref="AH517:AK517"/>
    <mergeCell ref="AC517:AF517"/>
    <mergeCell ref="BN596:BR596"/>
    <mergeCell ref="BI602:BJ602"/>
    <mergeCell ref="G585:R585"/>
    <mergeCell ref="AC537:AF537"/>
    <mergeCell ref="Z581:AE581"/>
    <mergeCell ref="Z586:AK586"/>
    <mergeCell ref="T561:V561"/>
    <mergeCell ref="AH501:AK501"/>
    <mergeCell ref="D450:AF450"/>
    <mergeCell ref="D451:AJ452"/>
    <mergeCell ref="S402:U402"/>
    <mergeCell ref="Z589:AE589"/>
    <mergeCell ref="Z579:AK579"/>
    <mergeCell ref="G593:R593"/>
    <mergeCell ref="G579:R579"/>
    <mergeCell ref="AH537:AK537"/>
    <mergeCell ref="AC534:AF534"/>
    <mergeCell ref="AH520:AK520"/>
    <mergeCell ref="AH540:AK540"/>
    <mergeCell ref="G587:R587"/>
    <mergeCell ref="Z587:AK587"/>
    <mergeCell ref="M565:P565"/>
    <mergeCell ref="G570:R570"/>
    <mergeCell ref="W558:Y558"/>
    <mergeCell ref="AE558:AH558"/>
    <mergeCell ref="AE562:AH562"/>
    <mergeCell ref="AI557:AL557"/>
    <mergeCell ref="Q562:S562"/>
    <mergeCell ref="W556:Y556"/>
    <mergeCell ref="Q563:S563"/>
    <mergeCell ref="C557:L557"/>
    <mergeCell ref="AE559:AH559"/>
    <mergeCell ref="AI559:AL559"/>
    <mergeCell ref="AI563:AL563"/>
    <mergeCell ref="AI589:AK589"/>
    <mergeCell ref="W473:Y473"/>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H597:CL597"/>
    <mergeCell ref="CM596:CQ596"/>
    <mergeCell ref="CM597:CQ597"/>
    <mergeCell ref="DH609:DL609"/>
    <mergeCell ref="DH608:DL608"/>
    <mergeCell ref="CH610:CL610"/>
    <mergeCell ref="CH608:CL608"/>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C605:DG605"/>
    <mergeCell ref="DH605:DL605"/>
    <mergeCell ref="CX609:DB609"/>
    <mergeCell ref="DC609:DG609"/>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H614:DL614"/>
    <mergeCell ref="CX614:DB614"/>
    <mergeCell ref="DR611:DV61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B732:F732"/>
    <mergeCell ref="C830:H830"/>
    <mergeCell ref="K739:N739"/>
    <mergeCell ref="CH647:CL647"/>
    <mergeCell ref="CS650:CW650"/>
    <mergeCell ref="CX650:DB650"/>
    <mergeCell ref="CX646:DB646"/>
    <mergeCell ref="CH646:CL646"/>
    <mergeCell ref="CH632:CL632"/>
    <mergeCell ref="T774:W774"/>
    <mergeCell ref="J779:K779"/>
    <mergeCell ref="J787:N787"/>
    <mergeCell ref="G738:J738"/>
    <mergeCell ref="G737:J737"/>
    <mergeCell ref="G735:J735"/>
    <mergeCell ref="T773:W773"/>
    <mergeCell ref="G736:J736"/>
    <mergeCell ref="DC651:DG651"/>
    <mergeCell ref="AH734:AJ734"/>
    <mergeCell ref="O728:S728"/>
    <mergeCell ref="O729:S729"/>
    <mergeCell ref="O722:S722"/>
    <mergeCell ref="X722:AB722"/>
    <mergeCell ref="G723:J723"/>
    <mergeCell ref="O725:S725"/>
    <mergeCell ref="O726:S726"/>
    <mergeCell ref="AA664:AK664"/>
    <mergeCell ref="AC734:AG734"/>
    <mergeCell ref="AH736:AJ736"/>
    <mergeCell ref="AH735:AJ735"/>
    <mergeCell ref="AK741:AO741"/>
    <mergeCell ref="AH737:AJ737"/>
    <mergeCell ref="AH738:AJ738"/>
    <mergeCell ref="J774:N774"/>
    <mergeCell ref="AC637:AE637"/>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C828:AF828"/>
    <mergeCell ref="A1103:B1103"/>
    <mergeCell ref="G725:J725"/>
    <mergeCell ref="AC735:AG735"/>
    <mergeCell ref="F928:T928"/>
    <mergeCell ref="AC887:AH887"/>
    <mergeCell ref="AC890:AH890"/>
    <mergeCell ref="T737:W737"/>
    <mergeCell ref="AH739:AJ739"/>
    <mergeCell ref="AK740:AO740"/>
    <mergeCell ref="O743:S743"/>
    <mergeCell ref="T743:W743"/>
    <mergeCell ref="K744:N744"/>
    <mergeCell ref="D1098:AK1102"/>
    <mergeCell ref="Z644:AK644"/>
    <mergeCell ref="Z653:AK653"/>
    <mergeCell ref="Z652:AK652"/>
    <mergeCell ref="P647:R647"/>
    <mergeCell ref="AI647:AK647"/>
    <mergeCell ref="O744:S744"/>
    <mergeCell ref="B738:F738"/>
    <mergeCell ref="AC738:AG738"/>
    <mergeCell ref="B739:F739"/>
    <mergeCell ref="B741:F741"/>
    <mergeCell ref="M967:S967"/>
    <mergeCell ref="AA966:AG966"/>
    <mergeCell ref="AA972:AG972"/>
    <mergeCell ref="AE961:AK961"/>
    <mergeCell ref="AC769:AG772"/>
    <mergeCell ref="X730:AB730"/>
    <mergeCell ref="X731:AB731"/>
    <mergeCell ref="X737:AB737"/>
    <mergeCell ref="T751:W751"/>
    <mergeCell ref="AC742:AG742"/>
    <mergeCell ref="AC743:AG743"/>
    <mergeCell ref="AC744:AG744"/>
    <mergeCell ref="AC745:AG745"/>
    <mergeCell ref="W851:AC851"/>
    <mergeCell ref="W861:AC861"/>
    <mergeCell ref="T860:V860"/>
    <mergeCell ref="W859:AC859"/>
    <mergeCell ref="W872:AC872"/>
    <mergeCell ref="AC892:AH892"/>
    <mergeCell ref="T858:V858"/>
    <mergeCell ref="T727:W727"/>
    <mergeCell ref="BG848:BL848"/>
    <mergeCell ref="AH731:AJ731"/>
    <mergeCell ref="D1064:AK1069"/>
    <mergeCell ref="AH727:AJ727"/>
    <mergeCell ref="G727:J727"/>
    <mergeCell ref="C829:H829"/>
    <mergeCell ref="Q828:T828"/>
    <mergeCell ref="J849:V849"/>
    <mergeCell ref="W855:AC855"/>
    <mergeCell ref="W846:AC846"/>
    <mergeCell ref="W871:AC871"/>
    <mergeCell ref="W870:AC870"/>
    <mergeCell ref="BD905:BF905"/>
    <mergeCell ref="M876:V876"/>
    <mergeCell ref="W868:AC868"/>
    <mergeCell ref="AC885:AH885"/>
    <mergeCell ref="BD904:BF904"/>
    <mergeCell ref="BD903:BE903"/>
    <mergeCell ref="BD902:BE902"/>
    <mergeCell ref="AC729:AG729"/>
    <mergeCell ref="W875:AC875"/>
    <mergeCell ref="W849:AC849"/>
    <mergeCell ref="M877:V877"/>
    <mergeCell ref="W869:AC869"/>
    <mergeCell ref="AZ851:BA851"/>
    <mergeCell ref="K737:N737"/>
    <mergeCell ref="J797:N797"/>
    <mergeCell ref="B737:F737"/>
    <mergeCell ref="C828:H828"/>
    <mergeCell ref="M828:P828"/>
    <mergeCell ref="AC894:AH894"/>
    <mergeCell ref="AC746:AG746"/>
    <mergeCell ref="D1094:AK1097"/>
    <mergeCell ref="G726:J726"/>
    <mergeCell ref="O797:S797"/>
    <mergeCell ref="T742:W742"/>
    <mergeCell ref="R987:AA987"/>
    <mergeCell ref="G729:J729"/>
    <mergeCell ref="B726:F726"/>
    <mergeCell ref="T728:W728"/>
    <mergeCell ref="AC740:AG740"/>
    <mergeCell ref="AC741:AG741"/>
    <mergeCell ref="AC737:AG737"/>
    <mergeCell ref="T732:W732"/>
    <mergeCell ref="T731:W731"/>
    <mergeCell ref="AC796:AG796"/>
    <mergeCell ref="AC788:AG788"/>
    <mergeCell ref="J773:N773"/>
    <mergeCell ref="O773:S773"/>
    <mergeCell ref="AG828:AJ828"/>
    <mergeCell ref="Q830:T830"/>
    <mergeCell ref="Z807:AE807"/>
    <mergeCell ref="B754:AH755"/>
    <mergeCell ref="AG825:AJ825"/>
    <mergeCell ref="Z813:AE813"/>
    <mergeCell ref="R985:AA985"/>
    <mergeCell ref="M958:S958"/>
    <mergeCell ref="AE958:AK958"/>
    <mergeCell ref="Y825:AB825"/>
    <mergeCell ref="B740:F740"/>
    <mergeCell ref="O740:S740"/>
    <mergeCell ref="K741:N741"/>
    <mergeCell ref="B752:F752"/>
    <mergeCell ref="M829:P829"/>
    <mergeCell ref="G659:R659"/>
    <mergeCell ref="Z663:AE663"/>
    <mergeCell ref="AF638:AJ638"/>
    <mergeCell ref="AK727:AO727"/>
    <mergeCell ref="AK726:AO726"/>
    <mergeCell ref="G687:L687"/>
    <mergeCell ref="K725:N725"/>
    <mergeCell ref="K719:N719"/>
    <mergeCell ref="B725:F725"/>
    <mergeCell ref="Z684:AK684"/>
    <mergeCell ref="G684:R684"/>
    <mergeCell ref="G718:J718"/>
    <mergeCell ref="O718:S718"/>
    <mergeCell ref="AH740:AJ740"/>
    <mergeCell ref="D1091:AK1093"/>
    <mergeCell ref="G686:R686"/>
    <mergeCell ref="N689:O689"/>
    <mergeCell ref="G734:J734"/>
    <mergeCell ref="AJ988:AQ988"/>
    <mergeCell ref="O737:S737"/>
    <mergeCell ref="O738:S738"/>
    <mergeCell ref="Z687:AE687"/>
    <mergeCell ref="AH718:AJ718"/>
    <mergeCell ref="T721:W721"/>
    <mergeCell ref="AC718:AG718"/>
    <mergeCell ref="M959:S959"/>
    <mergeCell ref="Z900:AE900"/>
    <mergeCell ref="M827:P827"/>
    <mergeCell ref="J789:N789"/>
    <mergeCell ref="T790:W790"/>
    <mergeCell ref="O790:S790"/>
    <mergeCell ref="X751:AB751"/>
    <mergeCell ref="AF628:AJ628"/>
    <mergeCell ref="Z568:AK568"/>
    <mergeCell ref="AA606:AK606"/>
    <mergeCell ref="Z595:AK595"/>
    <mergeCell ref="C564:L564"/>
    <mergeCell ref="M564:P564"/>
    <mergeCell ref="C565:L565"/>
    <mergeCell ref="AM565:AS565"/>
    <mergeCell ref="Q565:S565"/>
    <mergeCell ref="P581:R581"/>
    <mergeCell ref="AI572:AK572"/>
    <mergeCell ref="AA582:AK582"/>
    <mergeCell ref="Q564:S564"/>
    <mergeCell ref="Z613:AE613"/>
    <mergeCell ref="G610:R610"/>
    <mergeCell ref="T565:V565"/>
    <mergeCell ref="AI581:AK581"/>
    <mergeCell ref="Z601:AK601"/>
    <mergeCell ref="AE564:AH564"/>
    <mergeCell ref="AI565:AL565"/>
    <mergeCell ref="N583:O583"/>
    <mergeCell ref="N599:O599"/>
    <mergeCell ref="AA598:AK598"/>
    <mergeCell ref="Q627:S627"/>
    <mergeCell ref="Q628:S628"/>
    <mergeCell ref="AM566:AS566"/>
    <mergeCell ref="G595:R595"/>
    <mergeCell ref="G596:R596"/>
    <mergeCell ref="AC627:AE627"/>
    <mergeCell ref="Z596:AK596"/>
    <mergeCell ref="AG575:AH575"/>
    <mergeCell ref="H590:R590"/>
    <mergeCell ref="W632:Y632"/>
    <mergeCell ref="AC747:AG747"/>
    <mergeCell ref="AC748:AG748"/>
    <mergeCell ref="AF636:AJ636"/>
    <mergeCell ref="AF637:AJ637"/>
    <mergeCell ref="T634:V634"/>
    <mergeCell ref="X740:AB740"/>
    <mergeCell ref="B731:F731"/>
    <mergeCell ref="B730:F730"/>
    <mergeCell ref="O731:S731"/>
    <mergeCell ref="O730:S730"/>
    <mergeCell ref="O739:S739"/>
    <mergeCell ref="K728:N728"/>
    <mergeCell ref="K729:N729"/>
    <mergeCell ref="O720:S720"/>
    <mergeCell ref="K727:N727"/>
    <mergeCell ref="K746:N746"/>
    <mergeCell ref="O746:S746"/>
    <mergeCell ref="T746:W746"/>
    <mergeCell ref="K747:N747"/>
    <mergeCell ref="O747:S747"/>
    <mergeCell ref="T747:W747"/>
    <mergeCell ref="AH741:AJ741"/>
    <mergeCell ref="K740:N740"/>
    <mergeCell ref="B742:F742"/>
    <mergeCell ref="B743:F743"/>
    <mergeCell ref="B744:F744"/>
    <mergeCell ref="B745:F745"/>
    <mergeCell ref="X741:AB741"/>
    <mergeCell ref="O736:S736"/>
    <mergeCell ref="K738:N738"/>
    <mergeCell ref="K730:N730"/>
    <mergeCell ref="Z818:AE818"/>
    <mergeCell ref="X791:AB791"/>
    <mergeCell ref="T752:W752"/>
    <mergeCell ref="J776:N776"/>
    <mergeCell ref="T792:W792"/>
    <mergeCell ref="X788:AB788"/>
    <mergeCell ref="P816:Y816"/>
    <mergeCell ref="O788:S788"/>
    <mergeCell ref="C798:AN799"/>
    <mergeCell ref="X769:AB772"/>
    <mergeCell ref="T769:W772"/>
    <mergeCell ref="AC793:AG793"/>
    <mergeCell ref="X775:AB775"/>
    <mergeCell ref="X776:AB776"/>
    <mergeCell ref="AC775:AG775"/>
    <mergeCell ref="AC783:AG786"/>
    <mergeCell ref="K752:N752"/>
    <mergeCell ref="J791:N791"/>
    <mergeCell ref="X792:AB792"/>
    <mergeCell ref="O776:S776"/>
    <mergeCell ref="O769:S772"/>
    <mergeCell ref="K731:N731"/>
    <mergeCell ref="T740:W740"/>
    <mergeCell ref="G741:J741"/>
    <mergeCell ref="T793:W793"/>
    <mergeCell ref="U829:X829"/>
    <mergeCell ref="U827:X827"/>
    <mergeCell ref="Q825:T825"/>
    <mergeCell ref="X745:AB745"/>
    <mergeCell ref="X746:AB746"/>
    <mergeCell ref="X732:AB732"/>
    <mergeCell ref="K734:N734"/>
    <mergeCell ref="K735:N735"/>
    <mergeCell ref="K736:N736"/>
    <mergeCell ref="X736:AB736"/>
    <mergeCell ref="T736:W736"/>
    <mergeCell ref="X734:AB734"/>
    <mergeCell ref="X733:AB733"/>
    <mergeCell ref="G739:J739"/>
    <mergeCell ref="X735:AB735"/>
    <mergeCell ref="O732:S732"/>
    <mergeCell ref="T748:W748"/>
    <mergeCell ref="K749:N749"/>
    <mergeCell ref="O749:S749"/>
    <mergeCell ref="T749:W749"/>
    <mergeCell ref="C827:H827"/>
    <mergeCell ref="Z815:AE815"/>
    <mergeCell ref="Z808:AE808"/>
    <mergeCell ref="U828:X828"/>
    <mergeCell ref="Y800:AC800"/>
    <mergeCell ref="AC749:AG749"/>
    <mergeCell ref="AC750:AG750"/>
    <mergeCell ref="AC751:AG751"/>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Z899:AE899"/>
    <mergeCell ref="EW600:FA600"/>
    <mergeCell ref="B992:AE992"/>
    <mergeCell ref="D1013:AE1014"/>
    <mergeCell ref="D1016:AE1018"/>
    <mergeCell ref="D1006:AE1006"/>
    <mergeCell ref="R989:AA989"/>
    <mergeCell ref="B990:AA99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AG1048:AH1048"/>
    <mergeCell ref="AG1040:AH1040"/>
    <mergeCell ref="AJ1028:AQ1030"/>
    <mergeCell ref="D1031:AE1031"/>
    <mergeCell ref="D1032:AE1034"/>
    <mergeCell ref="AJ1031:AQ1034"/>
    <mergeCell ref="D1040:AE1040"/>
    <mergeCell ref="D1041:AE1043"/>
    <mergeCell ref="AJ1040:AQ1043"/>
    <mergeCell ref="D1029:AE1030"/>
    <mergeCell ref="D1044:AE1044"/>
    <mergeCell ref="AG1044:AH1044"/>
    <mergeCell ref="AG1031:AH1031"/>
    <mergeCell ref="D1035:AE1035"/>
    <mergeCell ref="D1028:AE1028"/>
    <mergeCell ref="D993:AE993"/>
    <mergeCell ref="D999:AE999"/>
    <mergeCell ref="D1000:AE1000"/>
    <mergeCell ref="D1001:AE1005"/>
    <mergeCell ref="AJ1024:AQ1027"/>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603:EB603"/>
    <mergeCell ref="EC603:EG603"/>
    <mergeCell ref="EH603:EL603"/>
    <mergeCell ref="EM603:EQ603"/>
    <mergeCell ref="ER603:EV603"/>
    <mergeCell ref="EW603:FA603"/>
    <mergeCell ref="EH611:EL611"/>
    <mergeCell ref="EM611:EQ611"/>
    <mergeCell ref="ER611:EV611"/>
    <mergeCell ref="EW611:FA611"/>
    <mergeCell ref="EC609:EG609"/>
    <mergeCell ref="DX607:EB607"/>
    <mergeCell ref="EC607:EG607"/>
    <mergeCell ref="EH607:EL607"/>
    <mergeCell ref="EM607:EQ607"/>
    <mergeCell ref="ER607:EV607"/>
    <mergeCell ref="EW607:FA607"/>
    <mergeCell ref="DX608:EB608"/>
    <mergeCell ref="EC608:EG608"/>
    <mergeCell ref="EH608:EL608"/>
    <mergeCell ref="EM608:EQ608"/>
    <mergeCell ref="ER608:EV608"/>
    <mergeCell ref="DX606:EB606"/>
    <mergeCell ref="EC606:EG606"/>
    <mergeCell ref="EH606:EL606"/>
    <mergeCell ref="EM606:EQ606"/>
    <mergeCell ref="ER606:EV606"/>
    <mergeCell ref="EW606:FA606"/>
    <mergeCell ref="EH609:EL609"/>
    <mergeCell ref="EM609:EQ609"/>
    <mergeCell ref="ER609:EV609"/>
    <mergeCell ref="EW605:FA605"/>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M615:EQ615"/>
    <mergeCell ref="ER615:EV615"/>
    <mergeCell ref="EW615:FA615"/>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DX613:EB613"/>
    <mergeCell ref="EW609:FA609"/>
    <mergeCell ref="DX610:EB610"/>
    <mergeCell ref="EC610:EG610"/>
    <mergeCell ref="EH610:EL610"/>
    <mergeCell ref="EM610:EQ610"/>
    <mergeCell ref="ER610:EV610"/>
    <mergeCell ref="EW610:FA610"/>
    <mergeCell ref="DX611:EB611"/>
    <mergeCell ref="EC611:EG611"/>
    <mergeCell ref="EW608:FA608"/>
    <mergeCell ref="EW616:FA616"/>
    <mergeCell ref="EM630:EQ630"/>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ER616:EV616"/>
    <mergeCell ref="DX617:EB617"/>
    <mergeCell ref="EC617:EG617"/>
    <mergeCell ref="EH617:EL617"/>
    <mergeCell ref="EM617:EQ617"/>
    <mergeCell ref="ER617:EV617"/>
    <mergeCell ref="EW617:FA617"/>
    <mergeCell ref="DX616:EB616"/>
    <mergeCell ref="EC616:EG616"/>
    <mergeCell ref="EH616:EL616"/>
    <mergeCell ref="EM616:EQ616"/>
    <mergeCell ref="EH615:EL615"/>
    <mergeCell ref="DX618:EB618"/>
    <mergeCell ref="EC618:EG618"/>
    <mergeCell ref="EH618:EL618"/>
    <mergeCell ref="EM618:EQ618"/>
    <mergeCell ref="ER618:EV618"/>
    <mergeCell ref="EC629:EG629"/>
    <mergeCell ref="EH629:EL629"/>
    <mergeCell ref="EM629:EQ629"/>
    <mergeCell ref="ER629:EV629"/>
    <mergeCell ref="EW629:FA629"/>
    <mergeCell ref="ER626:EV626"/>
    <mergeCell ref="EW626:FA626"/>
    <mergeCell ref="DX627:EB627"/>
    <mergeCell ref="EW619:FA619"/>
    <mergeCell ref="EC630:EG630"/>
    <mergeCell ref="EH630:EL630"/>
    <mergeCell ref="DX620:EB620"/>
    <mergeCell ref="EC620:EG620"/>
    <mergeCell ref="EH620:EL620"/>
    <mergeCell ref="EM620:EQ620"/>
    <mergeCell ref="ER620:EV620"/>
    <mergeCell ref="EW620:FA620"/>
    <mergeCell ref="DX621:EB621"/>
    <mergeCell ref="EC621:EG621"/>
    <mergeCell ref="EM621:EQ621"/>
    <mergeCell ref="ER621:EV621"/>
    <mergeCell ref="EW621:FA621"/>
    <mergeCell ref="DX622:EB622"/>
    <mergeCell ref="EC622:EG622"/>
    <mergeCell ref="ER625:EV625"/>
    <mergeCell ref="EM619:EQ619"/>
    <mergeCell ref="ER619:EV619"/>
    <mergeCell ref="EW625:FA625"/>
    <mergeCell ref="DX626:EB626"/>
    <mergeCell ref="EH621:EL621"/>
    <mergeCell ref="ER627:EV627"/>
    <mergeCell ref="ER628:EV628"/>
    <mergeCell ref="EW628:FA628"/>
    <mergeCell ref="EC625:EG625"/>
    <mergeCell ref="EH625:EL625"/>
    <mergeCell ref="EM625:EQ625"/>
    <mergeCell ref="DX629:EB629"/>
    <mergeCell ref="EM636:EQ636"/>
    <mergeCell ref="DX637:EB637"/>
    <mergeCell ref="EW644:FA644"/>
    <mergeCell ref="EC641:EG641"/>
    <mergeCell ref="EC643:EG643"/>
    <mergeCell ref="EH643:EL643"/>
    <mergeCell ref="EW643:FA643"/>
    <mergeCell ref="DX644:EB644"/>
    <mergeCell ref="EC644:EG644"/>
    <mergeCell ref="EH644:EL644"/>
    <mergeCell ref="EH641:EL641"/>
    <mergeCell ref="EM641:EQ641"/>
    <mergeCell ref="DX643:EB643"/>
    <mergeCell ref="EW639:FA639"/>
    <mergeCell ref="DX640:EB640"/>
    <mergeCell ref="EC640:EG640"/>
    <mergeCell ref="EW640:FA640"/>
    <mergeCell ref="ER643:EV643"/>
    <mergeCell ref="EH627:EL627"/>
    <mergeCell ref="EM627:EQ627"/>
    <mergeCell ref="EW635:FA635"/>
    <mergeCell ref="EC626:EG626"/>
    <mergeCell ref="EH626:EL626"/>
    <mergeCell ref="EM626:EQ626"/>
    <mergeCell ref="EW631:FA631"/>
    <mergeCell ref="EW636:FA636"/>
    <mergeCell ref="ER637:EV637"/>
    <mergeCell ref="EM654:EQ654"/>
    <mergeCell ref="ER640:EV640"/>
    <mergeCell ref="ER639:EV639"/>
    <mergeCell ref="EW637:FA637"/>
    <mergeCell ref="EC645:EG645"/>
    <mergeCell ref="ER645:EV645"/>
    <mergeCell ref="EW645:FA645"/>
    <mergeCell ref="DX646:EB646"/>
    <mergeCell ref="EC646:EG646"/>
    <mergeCell ref="EH646:EL646"/>
    <mergeCell ref="EM646:EQ646"/>
    <mergeCell ref="EC639:EG639"/>
    <mergeCell ref="EH639:EL639"/>
    <mergeCell ref="EM639:EQ639"/>
    <mergeCell ref="EM637:EQ637"/>
    <mergeCell ref="EM644:EQ644"/>
    <mergeCell ref="ER644:EV644"/>
    <mergeCell ref="DX647:EB647"/>
    <mergeCell ref="EC647:EG647"/>
    <mergeCell ref="EM647:EQ647"/>
    <mergeCell ref="EW642:FA642"/>
    <mergeCell ref="EW638:FA638"/>
    <mergeCell ref="EW646:FA646"/>
    <mergeCell ref="DX648:EB648"/>
    <mergeCell ref="EC648:EG648"/>
    <mergeCell ref="EM648:EQ648"/>
    <mergeCell ref="EW654:FA654"/>
    <mergeCell ref="EC651:EG651"/>
    <mergeCell ref="EH649:EL649"/>
    <mergeCell ref="EH637:EL637"/>
    <mergeCell ref="EC637:EG637"/>
    <mergeCell ref="EH648:EL648"/>
    <mergeCell ref="ER648:EV648"/>
    <mergeCell ref="ER647:EV647"/>
    <mergeCell ref="EH645:EL645"/>
    <mergeCell ref="EM645:EQ645"/>
    <mergeCell ref="EH640:EL640"/>
    <mergeCell ref="EM640:EQ640"/>
    <mergeCell ref="ER661:EV661"/>
    <mergeCell ref="EW661:FA661"/>
    <mergeCell ref="EM662:EQ662"/>
    <mergeCell ref="ER662:EV662"/>
    <mergeCell ref="EW662:FA662"/>
    <mergeCell ref="DX663:EB663"/>
    <mergeCell ref="EC663:EG663"/>
    <mergeCell ref="EH663:EL663"/>
    <mergeCell ref="EM663:EQ663"/>
    <mergeCell ref="ER663:EV663"/>
    <mergeCell ref="EW663:FA663"/>
    <mergeCell ref="ER660:EV660"/>
    <mergeCell ref="EW660:FA660"/>
    <mergeCell ref="DX661:EB661"/>
    <mergeCell ref="EC661:EG661"/>
    <mergeCell ref="EH661:EL661"/>
    <mergeCell ref="EM659:EQ659"/>
    <mergeCell ref="ER659:EV659"/>
    <mergeCell ref="EW659:FA659"/>
    <mergeCell ref="DX660:EB660"/>
    <mergeCell ref="EC660:EG660"/>
    <mergeCell ref="EH660:EL660"/>
    <mergeCell ref="EM660:EQ660"/>
    <mergeCell ref="EH659:EL659"/>
    <mergeCell ref="EM655:EQ655"/>
    <mergeCell ref="DX659:EB659"/>
    <mergeCell ref="DX650:EB650"/>
    <mergeCell ref="EC650:EG650"/>
    <mergeCell ref="ER667:EV667"/>
    <mergeCell ref="EW667:FA667"/>
    <mergeCell ref="EM661:EQ661"/>
    <mergeCell ref="ER670:EV670"/>
    <mergeCell ref="DX669:EB669"/>
    <mergeCell ref="EC670:EG670"/>
    <mergeCell ref="EH670:EL670"/>
    <mergeCell ref="ER656:EV656"/>
    <mergeCell ref="EC669:EG669"/>
    <mergeCell ref="EH669:EL669"/>
    <mergeCell ref="EM669:EQ669"/>
    <mergeCell ref="DX664:EB664"/>
    <mergeCell ref="EW653:FA653"/>
    <mergeCell ref="DX667:EB667"/>
    <mergeCell ref="EW670:FA670"/>
    <mergeCell ref="EW656:FA656"/>
    <mergeCell ref="DX657:EB657"/>
    <mergeCell ref="EC657:EG657"/>
    <mergeCell ref="EH657:EL657"/>
    <mergeCell ref="EM657:EQ657"/>
    <mergeCell ref="ER657:EV657"/>
    <mergeCell ref="EW657:FA657"/>
    <mergeCell ref="DX668:EB668"/>
    <mergeCell ref="EC668:EG668"/>
    <mergeCell ref="EH668:EL668"/>
    <mergeCell ref="DX658:EB658"/>
    <mergeCell ref="EW668:FA668"/>
    <mergeCell ref="DX670:EB670"/>
    <mergeCell ref="DX655:EB655"/>
    <mergeCell ref="EC659:EG659"/>
    <mergeCell ref="EC655:EG655"/>
    <mergeCell ref="EC649:EG649"/>
    <mergeCell ref="EM665:EQ665"/>
    <mergeCell ref="ER665:EV665"/>
    <mergeCell ref="EW665:FA665"/>
    <mergeCell ref="DX666:EB666"/>
    <mergeCell ref="EC666:EG666"/>
    <mergeCell ref="EH666:EL666"/>
    <mergeCell ref="EM666:EQ666"/>
    <mergeCell ref="ER666:EV666"/>
    <mergeCell ref="EW666:FA666"/>
    <mergeCell ref="DX662:EB662"/>
    <mergeCell ref="ER649:EV649"/>
    <mergeCell ref="DX652:EB652"/>
    <mergeCell ref="EC652:EG652"/>
    <mergeCell ref="EH652:EL652"/>
    <mergeCell ref="ER650:EV650"/>
    <mergeCell ref="ER655:EV655"/>
    <mergeCell ref="EH651:EL651"/>
    <mergeCell ref="EH650:EL650"/>
    <mergeCell ref="EM650:EQ650"/>
    <mergeCell ref="DX653:EB653"/>
    <mergeCell ref="EC653:EG653"/>
    <mergeCell ref="DX654:EB654"/>
    <mergeCell ref="EC654:EG654"/>
    <mergeCell ref="EH654:EL654"/>
    <mergeCell ref="EH655:EL655"/>
    <mergeCell ref="ER654:EV654"/>
    <mergeCell ref="EM649:EQ649"/>
    <mergeCell ref="EC662:EG662"/>
    <mergeCell ref="ER664:EV664"/>
    <mergeCell ref="EM652:EQ652"/>
    <mergeCell ref="DM645:DQ645"/>
    <mergeCell ref="EW664:FA664"/>
    <mergeCell ref="AF635:AJ635"/>
    <mergeCell ref="AO635:AS635"/>
    <mergeCell ref="CH640:CL640"/>
    <mergeCell ref="CM640:CQ640"/>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CM639:CQ639"/>
    <mergeCell ref="DX641:EB641"/>
    <mergeCell ref="AK635:AN635"/>
    <mergeCell ref="AK636:AN636"/>
    <mergeCell ref="DX649:EB649"/>
    <mergeCell ref="DX651:EB651"/>
    <mergeCell ref="ER651:EV651"/>
    <mergeCell ref="ER652:EV652"/>
    <mergeCell ref="EM651:EQ651"/>
    <mergeCell ref="CC639:CG639"/>
    <mergeCell ref="DC630:DG630"/>
    <mergeCell ref="CS630:CW630"/>
    <mergeCell ref="CX630:DB630"/>
    <mergeCell ref="CS631:CW631"/>
    <mergeCell ref="CX631:DB631"/>
    <mergeCell ref="CH631:CL631"/>
    <mergeCell ref="AK633:AN633"/>
    <mergeCell ref="BS632:BW632"/>
    <mergeCell ref="BK631:BL631"/>
    <mergeCell ref="BN631:BR631"/>
    <mergeCell ref="AO632:AS632"/>
    <mergeCell ref="AK630:AN630"/>
    <mergeCell ref="AK631:AN631"/>
    <mergeCell ref="AK632:AN632"/>
    <mergeCell ref="BN637:BR637"/>
    <mergeCell ref="BX645:CB645"/>
    <mergeCell ref="BX638:CB638"/>
    <mergeCell ref="AO634:AS634"/>
    <mergeCell ref="BX637:CB637"/>
    <mergeCell ref="CH638:CL638"/>
    <mergeCell ref="AK634:AN634"/>
    <mergeCell ref="BG631:BH631"/>
    <mergeCell ref="BI631:BJ631"/>
    <mergeCell ref="AO640:AS640"/>
    <mergeCell ref="BN645:BR645"/>
    <mergeCell ref="DR651:DV651"/>
    <mergeCell ref="BN647:BR647"/>
    <mergeCell ref="DX632:EB632"/>
    <mergeCell ref="BS637:BW637"/>
    <mergeCell ref="DM632:DQ632"/>
    <mergeCell ref="DC631:DG631"/>
    <mergeCell ref="DM631:DQ631"/>
    <mergeCell ref="DH631:DL631"/>
    <mergeCell ref="DM617:DQ617"/>
    <mergeCell ref="CC630:CG630"/>
    <mergeCell ref="BX632:CB632"/>
    <mergeCell ref="CM641:CQ641"/>
    <mergeCell ref="CC637:CG637"/>
    <mergeCell ref="BX641:CB641"/>
    <mergeCell ref="CC641:CG641"/>
    <mergeCell ref="DM619:DQ619"/>
    <mergeCell ref="CS645:CW645"/>
    <mergeCell ref="CX645:DB645"/>
    <mergeCell ref="DC645:DG645"/>
    <mergeCell ref="CM617:CQ617"/>
    <mergeCell ref="CM618:CQ618"/>
    <mergeCell ref="CH618:CL618"/>
    <mergeCell ref="CC631:CG631"/>
    <mergeCell ref="BX630:CB630"/>
    <mergeCell ref="CH625:CL625"/>
    <mergeCell ref="CM625:CQ625"/>
    <mergeCell ref="BS623:BW623"/>
    <mergeCell ref="BX623:CB623"/>
    <mergeCell ref="CC617:CG617"/>
    <mergeCell ref="DH645:DL645"/>
    <mergeCell ref="CH639:CL639"/>
    <mergeCell ref="CS618:CW618"/>
    <mergeCell ref="BX624:CB624"/>
    <mergeCell ref="DC626:DG626"/>
    <mergeCell ref="DH626:DL626"/>
    <mergeCell ref="BG632:BH632"/>
    <mergeCell ref="BK632:BL632"/>
    <mergeCell ref="BN632:BR632"/>
    <mergeCell ref="DR630:DV630"/>
    <mergeCell ref="DH630:DL630"/>
    <mergeCell ref="DM618:DQ618"/>
    <mergeCell ref="DR618:DV618"/>
    <mergeCell ref="DC614:DG614"/>
    <mergeCell ref="Z612:AK612"/>
    <mergeCell ref="DH613:DL613"/>
    <mergeCell ref="DC612:DG612"/>
    <mergeCell ref="CM616:CQ616"/>
    <mergeCell ref="BE615:BF615"/>
    <mergeCell ref="BG619:BH619"/>
    <mergeCell ref="BX616:CB616"/>
    <mergeCell ref="BI619:BJ619"/>
    <mergeCell ref="CC612:CG612"/>
    <mergeCell ref="BS614:BW614"/>
    <mergeCell ref="BG630:BH630"/>
    <mergeCell ref="BN614:BR614"/>
    <mergeCell ref="CH615:CL615"/>
    <mergeCell ref="CS619:CW619"/>
    <mergeCell ref="CX624:DB624"/>
    <mergeCell ref="CM623:CQ623"/>
    <mergeCell ref="DC619:DG619"/>
    <mergeCell ref="DH619:DL619"/>
    <mergeCell ref="DM614:DQ614"/>
    <mergeCell ref="DM616:DQ616"/>
    <mergeCell ref="CS616:CW616"/>
    <mergeCell ref="AF632:AJ632"/>
    <mergeCell ref="DC618:DG618"/>
    <mergeCell ref="CX619:DB619"/>
    <mergeCell ref="AO637:AS637"/>
    <mergeCell ref="CS614:CW614"/>
    <mergeCell ref="CS605:CW605"/>
    <mergeCell ref="CX605:DB605"/>
    <mergeCell ref="AF633:AJ633"/>
    <mergeCell ref="AO630:AS630"/>
    <mergeCell ref="G612:R612"/>
    <mergeCell ref="Z611:AK611"/>
    <mergeCell ref="CX613:DB613"/>
    <mergeCell ref="AO636:AS636"/>
    <mergeCell ref="AO627:AS627"/>
    <mergeCell ref="BX606:CB606"/>
    <mergeCell ref="EH619:EL619"/>
    <mergeCell ref="DR616:DV616"/>
    <mergeCell ref="CX616:DB616"/>
    <mergeCell ref="DC632:DG632"/>
    <mergeCell ref="DH632:DL632"/>
    <mergeCell ref="CM619:CQ619"/>
    <mergeCell ref="CH619:CL619"/>
    <mergeCell ref="CM633:CQ633"/>
    <mergeCell ref="CC632:CG632"/>
    <mergeCell ref="CM630:CQ630"/>
    <mergeCell ref="CM631:CQ631"/>
    <mergeCell ref="CX618:DB618"/>
    <mergeCell ref="DX612:EB612"/>
    <mergeCell ref="CM632:CQ632"/>
    <mergeCell ref="CM637:CQ637"/>
    <mergeCell ref="CH630:CL630"/>
    <mergeCell ref="EC612:EG612"/>
    <mergeCell ref="EH612:EL612"/>
    <mergeCell ref="T632:V632"/>
    <mergeCell ref="T633:V633"/>
    <mergeCell ref="EM612:EQ612"/>
    <mergeCell ref="ER612:EV612"/>
    <mergeCell ref="BN617:BR617"/>
    <mergeCell ref="DR619:DV619"/>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BS648:BW648"/>
    <mergeCell ref="CM638:CQ638"/>
    <mergeCell ref="CS648:CW648"/>
    <mergeCell ref="BX648:CB648"/>
    <mergeCell ref="EC632:EG632"/>
    <mergeCell ref="CC647:CG647"/>
    <mergeCell ref="CS647:CW647"/>
    <mergeCell ref="DR645:DV645"/>
    <mergeCell ref="CC645:CG645"/>
    <mergeCell ref="CH637:CL637"/>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BX651:CB651"/>
    <mergeCell ref="CM648:CQ648"/>
    <mergeCell ref="CC651:CG651"/>
    <mergeCell ref="BX649:CB649"/>
    <mergeCell ref="BX650:CB650"/>
    <mergeCell ref="CH648:CL648"/>
    <mergeCell ref="CC648:CG648"/>
    <mergeCell ref="DH646:DL646"/>
    <mergeCell ref="DM646:DQ646"/>
    <mergeCell ref="DR646:DV646"/>
    <mergeCell ref="DH647:DL647"/>
    <mergeCell ref="DM647:DQ647"/>
    <mergeCell ref="DR647:DV647"/>
    <mergeCell ref="CM645:CQ645"/>
    <mergeCell ref="DH654:DL654"/>
    <mergeCell ref="DM654:DQ654"/>
    <mergeCell ref="DH655:DL655"/>
    <mergeCell ref="BX646:CB646"/>
    <mergeCell ref="CH641:CL641"/>
    <mergeCell ref="CS646:CW646"/>
    <mergeCell ref="CC654:CG654"/>
    <mergeCell ref="CH650:CL650"/>
    <mergeCell ref="BS650:BW650"/>
    <mergeCell ref="CC660:CG660"/>
    <mergeCell ref="BS660:BW660"/>
    <mergeCell ref="BX653:CB653"/>
    <mergeCell ref="BX654:CB654"/>
    <mergeCell ref="CM651:CQ651"/>
    <mergeCell ref="CH649:CL649"/>
    <mergeCell ref="CM650:CQ650"/>
    <mergeCell ref="CH652:CL652"/>
    <mergeCell ref="CH653:CL653"/>
    <mergeCell ref="CH654:CL654"/>
    <mergeCell ref="CM652:CQ652"/>
    <mergeCell ref="CM653:CQ653"/>
    <mergeCell ref="CM654:CQ654"/>
    <mergeCell ref="DR650:DV650"/>
    <mergeCell ref="CX651:DB651"/>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Z685:AK685"/>
    <mergeCell ref="CM660:CQ660"/>
    <mergeCell ref="AK723:AO723"/>
    <mergeCell ref="AK724:AO724"/>
    <mergeCell ref="AI663:AK663"/>
    <mergeCell ref="Z661:AK661"/>
    <mergeCell ref="X720:AB720"/>
    <mergeCell ref="DR657:DV657"/>
    <mergeCell ref="CH660:CL660"/>
    <mergeCell ref="AE693:AF693"/>
    <mergeCell ref="DM653:DQ653"/>
    <mergeCell ref="DM655:DQ655"/>
    <mergeCell ref="BS655:BW655"/>
    <mergeCell ref="BX655:CB655"/>
    <mergeCell ref="DH653:DL653"/>
    <mergeCell ref="CC649:CG649"/>
    <mergeCell ref="CC650:CG650"/>
    <mergeCell ref="CC652:CG652"/>
    <mergeCell ref="CC653:CG653"/>
    <mergeCell ref="AK731:AO731"/>
    <mergeCell ref="AK732:AO732"/>
    <mergeCell ref="CX647:DB647"/>
    <mergeCell ref="DC647:DG647"/>
    <mergeCell ref="CX655:DB655"/>
    <mergeCell ref="DC655:DG655"/>
    <mergeCell ref="DR655:DV655"/>
    <mergeCell ref="CS652:CW652"/>
    <mergeCell ref="CX652:DB652"/>
    <mergeCell ref="DC652:DG652"/>
    <mergeCell ref="DR654:DV654"/>
    <mergeCell ref="DR653:DV653"/>
    <mergeCell ref="DH651:DL651"/>
    <mergeCell ref="DM651:DQ651"/>
    <mergeCell ref="BN649:BR649"/>
    <mergeCell ref="BN648:BR648"/>
    <mergeCell ref="CC655:CG655"/>
    <mergeCell ref="CH655:CL655"/>
    <mergeCell ref="CM655:CQ655"/>
    <mergeCell ref="CM649:CQ649"/>
    <mergeCell ref="DH649:DL649"/>
    <mergeCell ref="DM649:DQ649"/>
    <mergeCell ref="CS651:CW651"/>
    <mergeCell ref="DC653:DG653"/>
    <mergeCell ref="DC650:DG650"/>
    <mergeCell ref="DH650:DL650"/>
    <mergeCell ref="DM650:DQ650"/>
    <mergeCell ref="CX649:DB649"/>
    <mergeCell ref="DC649:DG649"/>
    <mergeCell ref="BS651:BW651"/>
    <mergeCell ref="BS652:BW652"/>
    <mergeCell ref="CH651:CL65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A680:AK680"/>
    <mergeCell ref="AE699:AI699"/>
    <mergeCell ref="AC724:AG724"/>
    <mergeCell ref="X728:AB728"/>
    <mergeCell ref="EM670:EQ670"/>
    <mergeCell ref="AC727:AG727"/>
    <mergeCell ref="AC728:AG728"/>
    <mergeCell ref="X721:AB721"/>
    <mergeCell ref="X727:AB727"/>
    <mergeCell ref="J704:X704"/>
    <mergeCell ref="G721:J721"/>
    <mergeCell ref="G722:J722"/>
    <mergeCell ref="O714:S717"/>
    <mergeCell ref="G679:L679"/>
    <mergeCell ref="O723:S723"/>
    <mergeCell ref="G724:J724"/>
    <mergeCell ref="X725:AB725"/>
    <mergeCell ref="AG681:AH681"/>
    <mergeCell ref="AK733:AO733"/>
    <mergeCell ref="AK734:AO734"/>
    <mergeCell ref="AK735:AO735"/>
    <mergeCell ref="AK725:AO725"/>
    <mergeCell ref="AK728:AO728"/>
    <mergeCell ref="AK729:AO729"/>
    <mergeCell ref="AC731:AG731"/>
    <mergeCell ref="DX656:EB656"/>
    <mergeCell ref="EC656:EG656"/>
    <mergeCell ref="EH656:EL656"/>
    <mergeCell ref="EM656:EQ656"/>
    <mergeCell ref="Z670:AK670"/>
    <mergeCell ref="G670:R670"/>
    <mergeCell ref="Z669:AK669"/>
    <mergeCell ref="E707:AK707"/>
    <mergeCell ref="W706:AK706"/>
    <mergeCell ref="AA688:AK688"/>
    <mergeCell ref="AC719:AG719"/>
    <mergeCell ref="G677:R677"/>
    <mergeCell ref="Z678:AK678"/>
    <mergeCell ref="G685:R685"/>
    <mergeCell ref="N665:O665"/>
    <mergeCell ref="H672:R672"/>
    <mergeCell ref="AI687:AK687"/>
    <mergeCell ref="AE696:AI696"/>
    <mergeCell ref="K718:N718"/>
    <mergeCell ref="G728:J728"/>
    <mergeCell ref="EC667:EG667"/>
    <mergeCell ref="EH667:EL667"/>
    <mergeCell ref="EM667:EQ667"/>
    <mergeCell ref="B720:F720"/>
    <mergeCell ref="BN660:BR660"/>
    <mergeCell ref="EH662:EL662"/>
    <mergeCell ref="G671:L671"/>
    <mergeCell ref="G669:R669"/>
    <mergeCell ref="T718:W718"/>
    <mergeCell ref="O721:S721"/>
    <mergeCell ref="K722:N722"/>
    <mergeCell ref="K723:N723"/>
    <mergeCell ref="T723:W723"/>
    <mergeCell ref="K721:N721"/>
    <mergeCell ref="G667:R667"/>
    <mergeCell ref="EM668:EQ668"/>
    <mergeCell ref="N673:O673"/>
    <mergeCell ref="AG657:AH657"/>
    <mergeCell ref="G661:R661"/>
    <mergeCell ref="G660:R660"/>
    <mergeCell ref="X714:AB717"/>
    <mergeCell ref="Z679:AE679"/>
    <mergeCell ref="H680:R680"/>
    <mergeCell ref="G675:R675"/>
    <mergeCell ref="Z667:AK667"/>
    <mergeCell ref="AG689:AH689"/>
    <mergeCell ref="R705:T705"/>
    <mergeCell ref="Z675:AK675"/>
    <mergeCell ref="EM664:EQ664"/>
    <mergeCell ref="W700:AK700"/>
    <mergeCell ref="Z683:AK683"/>
    <mergeCell ref="H688:R688"/>
    <mergeCell ref="AE702:AF702"/>
    <mergeCell ref="G663:L663"/>
    <mergeCell ref="EC664:EG664"/>
    <mergeCell ref="EH664:EL664"/>
    <mergeCell ref="J705:O705"/>
    <mergeCell ref="B719:F719"/>
    <mergeCell ref="G654:R654"/>
    <mergeCell ref="H664:R664"/>
    <mergeCell ref="AI655:AK655"/>
    <mergeCell ref="G662:R662"/>
    <mergeCell ref="AC638:AE638"/>
    <mergeCell ref="Q636:S636"/>
    <mergeCell ref="Q637:S637"/>
    <mergeCell ref="G643:R643"/>
    <mergeCell ref="W636:Y636"/>
    <mergeCell ref="C635:L635"/>
    <mergeCell ref="Z643:AK643"/>
    <mergeCell ref="Z654:AK654"/>
    <mergeCell ref="G645:R645"/>
    <mergeCell ref="AG649:AH649"/>
    <mergeCell ref="AA672:AK672"/>
    <mergeCell ref="Z668:AK668"/>
    <mergeCell ref="P663:R663"/>
    <mergeCell ref="AG665:AH665"/>
    <mergeCell ref="M635:P635"/>
    <mergeCell ref="M636:P636"/>
    <mergeCell ref="M637:P637"/>
    <mergeCell ref="M638:P638"/>
    <mergeCell ref="T635:V635"/>
    <mergeCell ref="T636:V636"/>
    <mergeCell ref="T637:V637"/>
    <mergeCell ref="T638:V638"/>
    <mergeCell ref="Z662:AK662"/>
    <mergeCell ref="H656:R656"/>
    <mergeCell ref="Z659:AK659"/>
    <mergeCell ref="N657:O657"/>
    <mergeCell ref="Z660:AK660"/>
    <mergeCell ref="A69:AT70"/>
    <mergeCell ref="A72:AT73"/>
    <mergeCell ref="K748:N748"/>
    <mergeCell ref="O748:S748"/>
    <mergeCell ref="T563:V563"/>
    <mergeCell ref="Z588:AK588"/>
    <mergeCell ref="Z564:AD564"/>
    <mergeCell ref="Z565:AD565"/>
    <mergeCell ref="Z572:AE572"/>
    <mergeCell ref="Z578:AK578"/>
    <mergeCell ref="Z603:AK603"/>
    <mergeCell ref="AI605:AK605"/>
    <mergeCell ref="AF634:AJ634"/>
    <mergeCell ref="W624:Y626"/>
    <mergeCell ref="T624:V626"/>
    <mergeCell ref="G611:R611"/>
    <mergeCell ref="C636:L636"/>
    <mergeCell ref="C637:L637"/>
    <mergeCell ref="C638:L638"/>
    <mergeCell ref="P613:R613"/>
    <mergeCell ref="G577:R577"/>
    <mergeCell ref="G594:R594"/>
    <mergeCell ref="AC633:AE633"/>
    <mergeCell ref="AC634:AE634"/>
    <mergeCell ref="AC635:AE635"/>
    <mergeCell ref="AA573:AK573"/>
    <mergeCell ref="Z594:AK594"/>
    <mergeCell ref="G601:R601"/>
    <mergeCell ref="W634:Y634"/>
    <mergeCell ref="A617:AT618"/>
    <mergeCell ref="A351:AT352"/>
    <mergeCell ref="A282:AT28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7:Q27"/>
    <mergeCell ref="O33:P33"/>
    <mergeCell ref="M26:Q26"/>
    <mergeCell ref="H16:AJ16"/>
    <mergeCell ref="A21:AL21"/>
    <mergeCell ref="AC371:AF371"/>
    <mergeCell ref="Q390:U390"/>
    <mergeCell ref="E368:AH369"/>
    <mergeCell ref="Q365:AG365"/>
    <mergeCell ref="P418:R418"/>
    <mergeCell ref="S392:U392"/>
    <mergeCell ref="G589:L589"/>
    <mergeCell ref="G581:L581"/>
    <mergeCell ref="P572:R572"/>
    <mergeCell ref="R411:S411"/>
    <mergeCell ref="Q389:U389"/>
    <mergeCell ref="P421:R421"/>
    <mergeCell ref="G586:R586"/>
    <mergeCell ref="G603:R603"/>
    <mergeCell ref="N607:O607"/>
    <mergeCell ref="P597:R597"/>
    <mergeCell ref="W560:Y560"/>
    <mergeCell ref="A480:AT481"/>
    <mergeCell ref="AH539:AK539"/>
    <mergeCell ref="AH541:AK541"/>
    <mergeCell ref="AE561:AH561"/>
    <mergeCell ref="T560:V560"/>
    <mergeCell ref="J367:K367"/>
    <mergeCell ref="AG379:AH379"/>
    <mergeCell ref="N372:Q372"/>
    <mergeCell ref="P424:Q424"/>
    <mergeCell ref="Q492:AK492"/>
    <mergeCell ref="AF418:AH418"/>
    <mergeCell ref="Z434:AA434"/>
    <mergeCell ref="AM556:AS556"/>
    <mergeCell ref="Q391:U391"/>
    <mergeCell ref="AD377:AE377"/>
    <mergeCell ref="C633:L633"/>
    <mergeCell ref="C630:L630"/>
    <mergeCell ref="I410:AE410"/>
    <mergeCell ref="Z593:AK593"/>
    <mergeCell ref="AJ357:AK357"/>
    <mergeCell ref="G572:L572"/>
    <mergeCell ref="M624:P626"/>
    <mergeCell ref="M627:P627"/>
    <mergeCell ref="M628:P628"/>
    <mergeCell ref="M629:P629"/>
    <mergeCell ref="AK730:AO730"/>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AK738:AO738"/>
    <mergeCell ref="AH732:AJ732"/>
    <mergeCell ref="T735:W735"/>
    <mergeCell ref="AK752:AO752"/>
    <mergeCell ref="B746:F746"/>
    <mergeCell ref="B747:F747"/>
    <mergeCell ref="B748:F748"/>
    <mergeCell ref="B749:F749"/>
    <mergeCell ref="B750:F750"/>
    <mergeCell ref="B751:F751"/>
    <mergeCell ref="D989:Q989"/>
    <mergeCell ref="AJ984:AQ984"/>
    <mergeCell ref="AB988:AI988"/>
    <mergeCell ref="AB989:AI989"/>
    <mergeCell ref="M961:S961"/>
    <mergeCell ref="D984:Q984"/>
    <mergeCell ref="D985:Q985"/>
    <mergeCell ref="I945:T945"/>
    <mergeCell ref="U945:Z945"/>
    <mergeCell ref="AG829:AJ829"/>
    <mergeCell ref="U831:X831"/>
    <mergeCell ref="Q831:T831"/>
    <mergeCell ref="AA968:AG968"/>
    <mergeCell ref="T971:Z971"/>
    <mergeCell ref="AC825:AF825"/>
    <mergeCell ref="AG827:AJ827"/>
    <mergeCell ref="M826:P826"/>
    <mergeCell ref="W863:AC863"/>
    <mergeCell ref="F831:L831"/>
    <mergeCell ref="Z898:AE898"/>
    <mergeCell ref="W867:AC867"/>
    <mergeCell ref="M831:P831"/>
    <mergeCell ref="D988:Q988"/>
    <mergeCell ref="J792:N792"/>
    <mergeCell ref="J788:N788"/>
    <mergeCell ref="J956:S956"/>
    <mergeCell ref="AA948:AF948"/>
    <mergeCell ref="U940:Z940"/>
    <mergeCell ref="M970:S970"/>
    <mergeCell ref="M955:S955"/>
    <mergeCell ref="F939:T939"/>
    <mergeCell ref="U938:Z938"/>
    <mergeCell ref="I947:T947"/>
    <mergeCell ref="AA932:AF932"/>
    <mergeCell ref="M974:S974"/>
    <mergeCell ref="U927:Z927"/>
    <mergeCell ref="F931:T931"/>
    <mergeCell ref="W973:AG973"/>
    <mergeCell ref="W876:AC876"/>
    <mergeCell ref="M861:V861"/>
    <mergeCell ref="D987:Q987"/>
    <mergeCell ref="B1059:AP1059"/>
    <mergeCell ref="AB990:AI990"/>
    <mergeCell ref="AJ1000:AQ1005"/>
    <mergeCell ref="AJ1019:AQ1023"/>
    <mergeCell ref="AF1025:AI1025"/>
    <mergeCell ref="AJ1012:AQ1014"/>
    <mergeCell ref="D1019:AE1020"/>
    <mergeCell ref="D994:AE997"/>
    <mergeCell ref="D998:AE998"/>
    <mergeCell ref="AJ993:AQ999"/>
    <mergeCell ref="AC888:AH888"/>
    <mergeCell ref="M878:V878"/>
    <mergeCell ref="AC891:AH891"/>
    <mergeCell ref="C893:AB893"/>
    <mergeCell ref="AC884:AH884"/>
    <mergeCell ref="AC883:AH883"/>
    <mergeCell ref="W845:AC845"/>
    <mergeCell ref="W854:AC854"/>
    <mergeCell ref="M968:S968"/>
    <mergeCell ref="AJ1006:AQ1009"/>
    <mergeCell ref="AJ1010:AQ1011"/>
    <mergeCell ref="AJ985:AQ985"/>
    <mergeCell ref="AJ986:AQ986"/>
    <mergeCell ref="AJ987:AQ987"/>
    <mergeCell ref="B991:AI991"/>
    <mergeCell ref="R986:AA986"/>
    <mergeCell ref="AB984:AI984"/>
    <mergeCell ref="AB985:AI985"/>
    <mergeCell ref="AB986:AI986"/>
    <mergeCell ref="D986:Q986"/>
    <mergeCell ref="R988:AA988"/>
    <mergeCell ref="AF1026:AI1027"/>
    <mergeCell ref="AB987:AI987"/>
    <mergeCell ref="R984:AA984"/>
    <mergeCell ref="A978:AT980"/>
    <mergeCell ref="U934:Z934"/>
    <mergeCell ref="AA936:AF936"/>
    <mergeCell ref="F941:T941"/>
    <mergeCell ref="U941:Z941"/>
    <mergeCell ref="AA941:AF941"/>
    <mergeCell ref="U928:Z928"/>
    <mergeCell ref="AA928:AF928"/>
    <mergeCell ref="F915:T916"/>
    <mergeCell ref="AA930:AF930"/>
    <mergeCell ref="U931:Z931"/>
    <mergeCell ref="AJ1015:AQ1018"/>
    <mergeCell ref="AA971:AG971"/>
    <mergeCell ref="AA919:AF91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5" workbookViewId="0">
      <selection activeCell="C75" sqref="C75"/>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1794</v>
      </c>
      <c r="B1" s="92"/>
      <c r="C1" s="92"/>
      <c r="D1" s="92"/>
      <c r="E1" s="93"/>
      <c r="F1" s="1803" t="s">
        <v>1795</v>
      </c>
      <c r="G1" s="1804"/>
      <c r="H1" s="1804"/>
      <c r="I1" s="1804"/>
      <c r="J1" s="1804"/>
      <c r="K1" s="1804"/>
      <c r="L1" s="1804"/>
      <c r="M1" s="1804"/>
      <c r="N1" s="1804"/>
      <c r="O1" s="1804"/>
      <c r="P1" s="1804"/>
      <c r="Q1" s="1804"/>
      <c r="R1" s="1805"/>
      <c r="S1" s="81"/>
      <c r="T1" s="80"/>
      <c r="U1" s="82"/>
    </row>
    <row r="2" spans="1:21" s="102" customFormat="1" ht="71.25" customHeight="1">
      <c r="A2" s="101"/>
      <c r="B2" s="102" t="s">
        <v>1796</v>
      </c>
      <c r="C2" s="102" t="s">
        <v>1797</v>
      </c>
      <c r="D2" s="102" t="s">
        <v>1798</v>
      </c>
      <c r="E2" s="102" t="s">
        <v>1799</v>
      </c>
      <c r="F2" s="103" t="str">
        <f>Application!B627&amp;Application!C627</f>
        <v>1)GreyStone - Perm Loan</v>
      </c>
      <c r="G2" s="103" t="str">
        <f>Application!B628&amp;Application!C628</f>
        <v>2)GP - Equity</v>
      </c>
      <c r="H2" s="103" t="str">
        <f>Application!B629&amp;Application!C629</f>
        <v>3)Seller Subordinate Financing</v>
      </c>
      <c r="I2" s="103" t="str">
        <f>Application!B630&amp;Application!C630</f>
        <v>4)GP - Deferred Developer Fee</v>
      </c>
      <c r="J2" s="103" t="str">
        <f>Application!B631&amp;Application!C631</f>
        <v>5)</v>
      </c>
      <c r="K2" s="103" t="str">
        <f>Application!B632&amp;Application!C632</f>
        <v>6)</v>
      </c>
      <c r="L2" s="103" t="str">
        <f>Application!B633&amp;Application!C633</f>
        <v>7)</v>
      </c>
      <c r="M2" s="103" t="str">
        <f>Application!B634&amp;Application!C634</f>
        <v>8)</v>
      </c>
      <c r="N2" s="103" t="str">
        <f>Application!B635&amp;Application!C635</f>
        <v>9)</v>
      </c>
      <c r="O2" s="103" t="str">
        <f>Application!B636&amp;Application!C636</f>
        <v>10)</v>
      </c>
      <c r="P2" s="103" t="str">
        <f>Application!B637&amp;Application!C637</f>
        <v>11)</v>
      </c>
      <c r="Q2" s="103" t="str">
        <f>Application!B638&amp;Application!C638</f>
        <v>12)</v>
      </c>
      <c r="R2" s="103" t="s">
        <v>1800</v>
      </c>
      <c r="S2" s="102" t="s">
        <v>1801</v>
      </c>
      <c r="T2" s="102" t="s">
        <v>1802</v>
      </c>
      <c r="U2" s="104"/>
    </row>
    <row r="3" spans="1:21" s="106" customFormat="1">
      <c r="A3" s="105" t="s">
        <v>1803</v>
      </c>
      <c r="B3" s="1208"/>
      <c r="C3" s="1208"/>
      <c r="D3" s="1208"/>
      <c r="E3" s="1208"/>
      <c r="F3" s="1208"/>
      <c r="G3" s="1208"/>
      <c r="H3" s="1208"/>
      <c r="I3" s="1208"/>
      <c r="J3" s="1208"/>
      <c r="K3" s="1208"/>
      <c r="L3" s="1208"/>
      <c r="M3" s="1208"/>
      <c r="N3" s="1208"/>
      <c r="O3" s="1208"/>
      <c r="P3" s="1208"/>
      <c r="Q3" s="1208"/>
      <c r="R3" s="1208"/>
      <c r="S3" s="1208"/>
      <c r="T3" s="1208"/>
      <c r="U3" s="1209"/>
    </row>
    <row r="4" spans="1:21" s="106" customFormat="1">
      <c r="A4" s="208" t="s">
        <v>1804</v>
      </c>
      <c r="B4" s="264">
        <f>SUM(C4+D4)</f>
        <v>10024000</v>
      </c>
      <c r="C4" s="899">
        <f>12059000-C6-C76</f>
        <v>10024000</v>
      </c>
      <c r="D4" s="899"/>
      <c r="E4" s="899"/>
      <c r="F4" s="899">
        <f>C4-E4-G4-H4-I4-J4-K4</f>
        <v>8494444</v>
      </c>
      <c r="G4" s="899"/>
      <c r="H4" s="899">
        <f>Application!AO629</f>
        <v>1529556</v>
      </c>
      <c r="I4" s="899"/>
      <c r="J4" s="899"/>
      <c r="K4" s="899">
        <f>Application!AO632</f>
        <v>0</v>
      </c>
      <c r="L4" s="899"/>
      <c r="M4" s="899"/>
      <c r="N4" s="899"/>
      <c r="O4" s="899"/>
      <c r="P4" s="899"/>
      <c r="Q4" s="899"/>
      <c r="R4" s="441">
        <f>SUM(E4:Q4)</f>
        <v>10024000</v>
      </c>
      <c r="S4" s="1210"/>
      <c r="T4" s="1210"/>
      <c r="U4" s="1209"/>
    </row>
    <row r="5" spans="1:21" s="106" customFormat="1">
      <c r="A5" s="208" t="s">
        <v>1805</v>
      </c>
      <c r="B5" s="264">
        <f>SUM(C5+D5)</f>
        <v>0</v>
      </c>
      <c r="C5" s="899"/>
      <c r="D5" s="899"/>
      <c r="E5" s="899"/>
      <c r="F5" s="899">
        <f t="shared" ref="F5:F6" si="0">C5-E5-G5-H5-I5-J5</f>
        <v>0</v>
      </c>
      <c r="G5" s="899"/>
      <c r="H5" s="899"/>
      <c r="I5" s="899"/>
      <c r="J5" s="899"/>
      <c r="K5" s="899"/>
      <c r="L5" s="899"/>
      <c r="M5" s="899"/>
      <c r="N5" s="899"/>
      <c r="O5" s="899"/>
      <c r="P5" s="899"/>
      <c r="Q5" s="899"/>
      <c r="R5" s="441">
        <f>SUM(E5:Q5)</f>
        <v>0</v>
      </c>
      <c r="S5" s="1210"/>
      <c r="T5" s="1210"/>
      <c r="U5" s="1209"/>
    </row>
    <row r="6" spans="1:21" s="106" customFormat="1">
      <c r="A6" s="208" t="s">
        <v>1806</v>
      </c>
      <c r="B6" s="264">
        <f>SUM(C6+D6)</f>
        <v>35000</v>
      </c>
      <c r="C6" s="899">
        <v>35000</v>
      </c>
      <c r="D6" s="899"/>
      <c r="E6" s="899"/>
      <c r="F6" s="899">
        <f t="shared" si="0"/>
        <v>35000</v>
      </c>
      <c r="G6" s="899"/>
      <c r="H6" s="899"/>
      <c r="I6" s="899"/>
      <c r="J6" s="899"/>
      <c r="K6" s="899"/>
      <c r="L6" s="899"/>
      <c r="M6" s="899"/>
      <c r="N6" s="899"/>
      <c r="O6" s="899"/>
      <c r="P6" s="899"/>
      <c r="Q6" s="899"/>
      <c r="R6" s="441">
        <f>SUM(E6:Q6)</f>
        <v>35000</v>
      </c>
      <c r="S6" s="1210"/>
      <c r="T6" s="1210"/>
      <c r="U6" s="1209"/>
    </row>
    <row r="7" spans="1:21" s="106" customFormat="1">
      <c r="A7" s="208" t="s">
        <v>1807</v>
      </c>
      <c r="B7" s="264">
        <f>SUM(C7+D7)</f>
        <v>0</v>
      </c>
      <c r="C7" s="899"/>
      <c r="D7" s="899"/>
      <c r="E7" s="899"/>
      <c r="F7" s="899"/>
      <c r="G7" s="899"/>
      <c r="H7" s="899"/>
      <c r="I7" s="899"/>
      <c r="J7" s="899"/>
      <c r="K7" s="899"/>
      <c r="L7" s="899"/>
      <c r="M7" s="899"/>
      <c r="N7" s="899"/>
      <c r="O7" s="899"/>
      <c r="P7" s="899"/>
      <c r="Q7" s="899"/>
      <c r="R7" s="441">
        <f>SUM(E7:Q7)</f>
        <v>0</v>
      </c>
      <c r="S7" s="1210"/>
      <c r="T7" s="1210"/>
      <c r="U7" s="1209"/>
    </row>
    <row r="8" spans="1:21" s="106" customFormat="1">
      <c r="A8" s="107" t="s">
        <v>1808</v>
      </c>
      <c r="B8" s="264">
        <f>SUM(C8:D8)</f>
        <v>10059000</v>
      </c>
      <c r="C8" s="264">
        <f t="shared" ref="C8:Q8" si="1">SUM(C4:C7)</f>
        <v>10059000</v>
      </c>
      <c r="D8" s="264">
        <f t="shared" si="1"/>
        <v>0</v>
      </c>
      <c r="E8" s="264">
        <f t="shared" si="1"/>
        <v>0</v>
      </c>
      <c r="F8" s="264">
        <f t="shared" si="1"/>
        <v>8529444</v>
      </c>
      <c r="G8" s="264">
        <f t="shared" si="1"/>
        <v>0</v>
      </c>
      <c r="H8" s="264">
        <f t="shared" si="1"/>
        <v>1529556</v>
      </c>
      <c r="I8" s="264">
        <f t="shared" si="1"/>
        <v>0</v>
      </c>
      <c r="J8" s="264">
        <f t="shared" si="1"/>
        <v>0</v>
      </c>
      <c r="K8" s="264">
        <f t="shared" si="1"/>
        <v>0</v>
      </c>
      <c r="L8" s="264">
        <f t="shared" si="1"/>
        <v>0</v>
      </c>
      <c r="M8" s="264">
        <f t="shared" si="1"/>
        <v>0</v>
      </c>
      <c r="N8" s="264">
        <f t="shared" si="1"/>
        <v>0</v>
      </c>
      <c r="O8" s="264">
        <f t="shared" si="1"/>
        <v>0</v>
      </c>
      <c r="P8" s="264"/>
      <c r="Q8" s="264">
        <f t="shared" si="1"/>
        <v>0</v>
      </c>
      <c r="R8" s="264">
        <f>SUM(R4:R7)</f>
        <v>10059000</v>
      </c>
      <c r="S8" s="1210"/>
      <c r="T8" s="1210"/>
      <c r="U8" s="1209"/>
    </row>
    <row r="9" spans="1:21" s="106" customFormat="1">
      <c r="A9" s="208" t="s">
        <v>1809</v>
      </c>
      <c r="B9" s="264">
        <f>SUM(C9+D9)</f>
        <v>0</v>
      </c>
      <c r="C9" s="899"/>
      <c r="D9" s="899"/>
      <c r="E9" s="899"/>
      <c r="F9" s="899">
        <f>C9-E9-G9-H9-I9-J9</f>
        <v>0</v>
      </c>
      <c r="G9" s="899"/>
      <c r="H9" s="899"/>
      <c r="I9" s="899"/>
      <c r="J9" s="899"/>
      <c r="K9" s="899"/>
      <c r="L9" s="899"/>
      <c r="M9" s="899"/>
      <c r="N9" s="899"/>
      <c r="O9" s="899"/>
      <c r="P9" s="899"/>
      <c r="Q9" s="899"/>
      <c r="R9" s="441">
        <f>SUM(E9:Q9)</f>
        <v>0</v>
      </c>
      <c r="S9" s="1210"/>
      <c r="T9" s="899">
        <f>C9</f>
        <v>0</v>
      </c>
      <c r="U9" s="1209"/>
    </row>
    <row r="10" spans="1:21" s="106" customFormat="1">
      <c r="A10" s="208" t="s">
        <v>1810</v>
      </c>
      <c r="B10" s="264">
        <f>SUM(C10+D10)</f>
        <v>0</v>
      </c>
      <c r="C10" s="899"/>
      <c r="D10" s="899"/>
      <c r="E10" s="899"/>
      <c r="F10" s="899"/>
      <c r="G10" s="899"/>
      <c r="H10" s="899"/>
      <c r="I10" s="899"/>
      <c r="J10" s="899"/>
      <c r="K10" s="899"/>
      <c r="L10" s="899"/>
      <c r="M10" s="899"/>
      <c r="N10" s="899"/>
      <c r="O10" s="899"/>
      <c r="P10" s="899"/>
      <c r="Q10" s="899"/>
      <c r="R10" s="441">
        <f>SUM(E10:Q10)</f>
        <v>0</v>
      </c>
      <c r="S10" s="899"/>
      <c r="T10" s="899"/>
      <c r="U10" s="1209"/>
    </row>
    <row r="11" spans="1:21" s="106" customFormat="1">
      <c r="A11" s="107" t="s">
        <v>1811</v>
      </c>
      <c r="B11" s="264">
        <f>SUM(C11:D11)</f>
        <v>0</v>
      </c>
      <c r="C11" s="264">
        <f t="shared" ref="C11:Q11" si="2">SUM(C9:C10)</f>
        <v>0</v>
      </c>
      <c r="D11" s="264">
        <f t="shared" si="2"/>
        <v>0</v>
      </c>
      <c r="E11" s="264">
        <f t="shared" si="2"/>
        <v>0</v>
      </c>
      <c r="F11" s="264">
        <f t="shared" si="2"/>
        <v>0</v>
      </c>
      <c r="G11" s="264">
        <f t="shared" si="2"/>
        <v>0</v>
      </c>
      <c r="H11" s="264">
        <f t="shared" si="2"/>
        <v>0</v>
      </c>
      <c r="I11" s="264">
        <f t="shared" si="2"/>
        <v>0</v>
      </c>
      <c r="J11" s="264">
        <f t="shared" si="2"/>
        <v>0</v>
      </c>
      <c r="K11" s="264">
        <f t="shared" si="2"/>
        <v>0</v>
      </c>
      <c r="L11" s="264">
        <f t="shared" si="2"/>
        <v>0</v>
      </c>
      <c r="M11" s="264">
        <f t="shared" si="2"/>
        <v>0</v>
      </c>
      <c r="N11" s="264">
        <f t="shared" si="2"/>
        <v>0</v>
      </c>
      <c r="O11" s="264">
        <f t="shared" si="2"/>
        <v>0</v>
      </c>
      <c r="P11" s="264"/>
      <c r="Q11" s="264">
        <f t="shared" si="2"/>
        <v>0</v>
      </c>
      <c r="R11" s="264">
        <f>SUM(R9:R10)</f>
        <v>0</v>
      </c>
      <c r="S11" s="1210"/>
      <c r="T11" s="108">
        <f>SUM(T9:T10)</f>
        <v>0</v>
      </c>
      <c r="U11" s="1209"/>
    </row>
    <row r="12" spans="1:21" s="106" customFormat="1">
      <c r="A12" s="107" t="s">
        <v>1812</v>
      </c>
      <c r="B12" s="264">
        <f t="shared" ref="B12:Q12" si="3">SUM(B8+B11)</f>
        <v>10059000</v>
      </c>
      <c r="C12" s="264">
        <f t="shared" si="3"/>
        <v>10059000</v>
      </c>
      <c r="D12" s="264">
        <f t="shared" si="3"/>
        <v>0</v>
      </c>
      <c r="E12" s="264">
        <f t="shared" si="3"/>
        <v>0</v>
      </c>
      <c r="F12" s="264">
        <f t="shared" si="3"/>
        <v>8529444</v>
      </c>
      <c r="G12" s="264">
        <f t="shared" si="3"/>
        <v>0</v>
      </c>
      <c r="H12" s="264">
        <f t="shared" si="3"/>
        <v>1529556</v>
      </c>
      <c r="I12" s="264">
        <f t="shared" si="3"/>
        <v>0</v>
      </c>
      <c r="J12" s="264">
        <f t="shared" si="3"/>
        <v>0</v>
      </c>
      <c r="K12" s="264">
        <f t="shared" si="3"/>
        <v>0</v>
      </c>
      <c r="L12" s="264">
        <f t="shared" si="3"/>
        <v>0</v>
      </c>
      <c r="M12" s="264">
        <f t="shared" si="3"/>
        <v>0</v>
      </c>
      <c r="N12" s="264">
        <f t="shared" si="3"/>
        <v>0</v>
      </c>
      <c r="O12" s="264">
        <f t="shared" si="3"/>
        <v>0</v>
      </c>
      <c r="P12" s="264"/>
      <c r="Q12" s="264">
        <f t="shared" si="3"/>
        <v>0</v>
      </c>
      <c r="R12" s="264">
        <f>SUM(R8+R11)</f>
        <v>10059000</v>
      </c>
      <c r="S12" s="1210"/>
      <c r="T12" s="1210"/>
      <c r="U12" s="1209"/>
    </row>
    <row r="13" spans="1:21" s="106" customFormat="1">
      <c r="A13" s="211" t="s">
        <v>1813</v>
      </c>
      <c r="B13" s="264">
        <f>SUM(C13+D13)</f>
        <v>1485000</v>
      </c>
      <c r="C13" s="899">
        <v>1485000</v>
      </c>
      <c r="D13" s="899"/>
      <c r="E13" s="899"/>
      <c r="F13" s="899">
        <f>C13-E13-G13-H13-I13-J13</f>
        <v>1485000</v>
      </c>
      <c r="G13" s="899"/>
      <c r="H13" s="899"/>
      <c r="I13" s="899"/>
      <c r="J13" s="899"/>
      <c r="K13" s="899"/>
      <c r="L13" s="899"/>
      <c r="M13" s="899"/>
      <c r="N13" s="899"/>
      <c r="O13" s="899"/>
      <c r="P13" s="899"/>
      <c r="Q13" s="899"/>
      <c r="R13" s="441">
        <f>SUM(E13:Q13)</f>
        <v>1485000</v>
      </c>
      <c r="S13" s="899">
        <f>R13</f>
        <v>1485000</v>
      </c>
      <c r="T13" s="899"/>
      <c r="U13" s="1209"/>
    </row>
    <row r="14" spans="1:21" s="106" customFormat="1" ht="24">
      <c r="A14" s="212" t="s">
        <v>1814</v>
      </c>
      <c r="B14" s="264">
        <f>SUM(C14+D14)</f>
        <v>0</v>
      </c>
      <c r="C14" s="899"/>
      <c r="D14" s="899"/>
      <c r="E14" s="899"/>
      <c r="F14" s="899"/>
      <c r="G14" s="899"/>
      <c r="H14" s="899"/>
      <c r="I14" s="899"/>
      <c r="J14" s="899"/>
      <c r="K14" s="899"/>
      <c r="L14" s="899"/>
      <c r="M14" s="899"/>
      <c r="N14" s="899"/>
      <c r="O14" s="899"/>
      <c r="P14" s="899"/>
      <c r="Q14" s="899"/>
      <c r="R14" s="441">
        <f>SUM(E14:Q14)</f>
        <v>0</v>
      </c>
      <c r="S14" s="899">
        <f>C14</f>
        <v>0</v>
      </c>
      <c r="T14" s="899"/>
      <c r="U14" s="1209"/>
    </row>
    <row r="15" spans="1:21" s="106" customFormat="1">
      <c r="A15" s="212" t="s">
        <v>1815</v>
      </c>
      <c r="B15" s="264">
        <f>SUM(C15+D15)</f>
        <v>0</v>
      </c>
      <c r="C15" s="899"/>
      <c r="D15" s="899"/>
      <c r="E15" s="899"/>
      <c r="F15" s="899"/>
      <c r="G15" s="899"/>
      <c r="H15" s="899"/>
      <c r="I15" s="899"/>
      <c r="J15" s="899"/>
      <c r="K15" s="899"/>
      <c r="L15" s="899"/>
      <c r="M15" s="899"/>
      <c r="N15" s="899"/>
      <c r="O15" s="899"/>
      <c r="P15" s="899"/>
      <c r="Q15" s="899"/>
      <c r="R15" s="441">
        <f>SUM(E15:Q15)</f>
        <v>0</v>
      </c>
      <c r="S15" s="1210"/>
      <c r="T15" s="1210"/>
      <c r="U15" s="1209"/>
    </row>
    <row r="16" spans="1:21" s="106" customFormat="1">
      <c r="A16" s="105" t="s">
        <v>1816</v>
      </c>
      <c r="B16" s="1208"/>
      <c r="C16" s="1208"/>
      <c r="D16" s="1208"/>
      <c r="E16" s="265"/>
      <c r="F16" s="265"/>
      <c r="G16" s="265"/>
      <c r="H16" s="265"/>
      <c r="I16" s="265"/>
      <c r="J16" s="265"/>
      <c r="K16" s="265"/>
      <c r="L16" s="265"/>
      <c r="M16" s="265"/>
      <c r="N16" s="265"/>
      <c r="O16" s="265"/>
      <c r="P16" s="265"/>
      <c r="Q16" s="265"/>
      <c r="R16" s="265"/>
      <c r="S16" s="1208"/>
      <c r="T16" s="1208"/>
      <c r="U16" s="1209"/>
    </row>
    <row r="17" spans="1:21" s="106" customFormat="1">
      <c r="A17" s="208" t="s">
        <v>1817</v>
      </c>
      <c r="B17" s="264">
        <f t="shared" ref="B17:B26" si="4">SUM(C17+D17)</f>
        <v>0</v>
      </c>
      <c r="C17" s="899"/>
      <c r="D17" s="899"/>
      <c r="E17" s="899"/>
      <c r="F17" s="899"/>
      <c r="G17" s="899"/>
      <c r="H17" s="899"/>
      <c r="I17" s="899"/>
      <c r="J17" s="899"/>
      <c r="K17" s="899"/>
      <c r="L17" s="899"/>
      <c r="M17" s="899"/>
      <c r="N17" s="899"/>
      <c r="O17" s="899"/>
      <c r="P17" s="899"/>
      <c r="Q17" s="899"/>
      <c r="R17" s="441">
        <f>SUM(E17:Q17)</f>
        <v>0</v>
      </c>
      <c r="S17" s="899">
        <f>C17</f>
        <v>0</v>
      </c>
      <c r="T17" s="899"/>
      <c r="U17" s="1209"/>
    </row>
    <row r="18" spans="1:21" s="106" customFormat="1">
      <c r="A18" s="208" t="s">
        <v>1818</v>
      </c>
      <c r="B18" s="264">
        <f t="shared" si="4"/>
        <v>0</v>
      </c>
      <c r="C18" s="899"/>
      <c r="D18" s="899"/>
      <c r="E18" s="899"/>
      <c r="F18" s="899"/>
      <c r="G18" s="899"/>
      <c r="H18" s="899"/>
      <c r="I18" s="899"/>
      <c r="J18" s="899"/>
      <c r="K18" s="899"/>
      <c r="L18" s="899"/>
      <c r="M18" s="899"/>
      <c r="N18" s="899"/>
      <c r="O18" s="899"/>
      <c r="P18" s="899"/>
      <c r="Q18" s="899"/>
      <c r="R18" s="441">
        <f>SUM(E18:Q18)</f>
        <v>0</v>
      </c>
      <c r="S18" s="899">
        <f t="shared" ref="S18:S25" si="5">C18</f>
        <v>0</v>
      </c>
      <c r="T18" s="899"/>
      <c r="U18" s="1209"/>
    </row>
    <row r="19" spans="1:21" s="106" customFormat="1">
      <c r="A19" s="208" t="s">
        <v>1819</v>
      </c>
      <c r="B19" s="264">
        <f t="shared" si="4"/>
        <v>0</v>
      </c>
      <c r="C19" s="899"/>
      <c r="D19" s="899"/>
      <c r="E19" s="899"/>
      <c r="F19" s="899"/>
      <c r="G19" s="899"/>
      <c r="H19" s="899"/>
      <c r="I19" s="899"/>
      <c r="J19" s="899"/>
      <c r="K19" s="899"/>
      <c r="L19" s="899"/>
      <c r="M19" s="899"/>
      <c r="N19" s="899"/>
      <c r="O19" s="899"/>
      <c r="P19" s="899"/>
      <c r="Q19" s="899"/>
      <c r="R19" s="441">
        <f>SUM(E19:Q19)</f>
        <v>0</v>
      </c>
      <c r="S19" s="899">
        <f t="shared" si="5"/>
        <v>0</v>
      </c>
      <c r="T19" s="899"/>
      <c r="U19" s="1209"/>
    </row>
    <row r="20" spans="1:21" s="106" customFormat="1">
      <c r="A20" s="208" t="s">
        <v>1820</v>
      </c>
      <c r="B20" s="264">
        <f t="shared" si="4"/>
        <v>0</v>
      </c>
      <c r="C20" s="899"/>
      <c r="D20" s="899"/>
      <c r="E20" s="899"/>
      <c r="F20" s="899"/>
      <c r="G20" s="899"/>
      <c r="H20" s="899"/>
      <c r="I20" s="899"/>
      <c r="J20" s="899"/>
      <c r="K20" s="899"/>
      <c r="L20" s="899"/>
      <c r="M20" s="899"/>
      <c r="N20" s="899"/>
      <c r="O20" s="899"/>
      <c r="P20" s="899"/>
      <c r="Q20" s="899"/>
      <c r="R20" s="441">
        <f t="shared" ref="R20:R27" si="6">SUM(E20:Q20)</f>
        <v>0</v>
      </c>
      <c r="S20" s="899">
        <f t="shared" si="5"/>
        <v>0</v>
      </c>
      <c r="T20" s="899"/>
      <c r="U20" s="1209"/>
    </row>
    <row r="21" spans="1:21" s="106" customFormat="1">
      <c r="A21" s="208" t="s">
        <v>1821</v>
      </c>
      <c r="B21" s="264">
        <f t="shared" si="4"/>
        <v>0</v>
      </c>
      <c r="C21" s="899"/>
      <c r="D21" s="899"/>
      <c r="E21" s="899"/>
      <c r="F21" s="899"/>
      <c r="G21" s="899"/>
      <c r="H21" s="899"/>
      <c r="I21" s="899"/>
      <c r="J21" s="899"/>
      <c r="K21" s="899"/>
      <c r="L21" s="899"/>
      <c r="M21" s="899"/>
      <c r="N21" s="899"/>
      <c r="O21" s="899"/>
      <c r="P21" s="899"/>
      <c r="Q21" s="899"/>
      <c r="R21" s="441">
        <f t="shared" si="6"/>
        <v>0</v>
      </c>
      <c r="S21" s="899">
        <f t="shared" si="5"/>
        <v>0</v>
      </c>
      <c r="T21" s="899"/>
      <c r="U21" s="1209"/>
    </row>
    <row r="22" spans="1:21" s="106" customFormat="1">
      <c r="A22" s="208" t="s">
        <v>1740</v>
      </c>
      <c r="B22" s="264">
        <f t="shared" si="4"/>
        <v>0</v>
      </c>
      <c r="C22" s="899"/>
      <c r="D22" s="899"/>
      <c r="E22" s="899"/>
      <c r="F22" s="899"/>
      <c r="G22" s="899"/>
      <c r="H22" s="899"/>
      <c r="I22" s="899"/>
      <c r="J22" s="899"/>
      <c r="K22" s="899"/>
      <c r="L22" s="899"/>
      <c r="M22" s="899"/>
      <c r="N22" s="899"/>
      <c r="O22" s="899"/>
      <c r="P22" s="899"/>
      <c r="Q22" s="899"/>
      <c r="R22" s="441">
        <f t="shared" si="6"/>
        <v>0</v>
      </c>
      <c r="S22" s="899">
        <f t="shared" si="5"/>
        <v>0</v>
      </c>
      <c r="T22" s="899"/>
      <c r="U22" s="1209"/>
    </row>
    <row r="23" spans="1:21" s="106" customFormat="1">
      <c r="A23" s="208" t="s">
        <v>1822</v>
      </c>
      <c r="B23" s="264">
        <f t="shared" si="4"/>
        <v>0</v>
      </c>
      <c r="C23" s="899"/>
      <c r="D23" s="899"/>
      <c r="E23" s="899"/>
      <c r="F23" s="899"/>
      <c r="G23" s="899"/>
      <c r="H23" s="899"/>
      <c r="I23" s="899"/>
      <c r="J23" s="899"/>
      <c r="K23" s="899"/>
      <c r="L23" s="899"/>
      <c r="M23" s="899"/>
      <c r="N23" s="899"/>
      <c r="O23" s="899"/>
      <c r="P23" s="899"/>
      <c r="Q23" s="899"/>
      <c r="R23" s="441">
        <f t="shared" si="6"/>
        <v>0</v>
      </c>
      <c r="S23" s="899">
        <f t="shared" si="5"/>
        <v>0</v>
      </c>
      <c r="T23" s="899"/>
      <c r="U23" s="1209"/>
    </row>
    <row r="24" spans="1:21" s="106" customFormat="1">
      <c r="A24" s="434" t="s">
        <v>1823</v>
      </c>
      <c r="B24" s="264">
        <f t="shared" si="4"/>
        <v>0</v>
      </c>
      <c r="C24" s="899"/>
      <c r="D24" s="899"/>
      <c r="E24" s="899"/>
      <c r="F24" s="899"/>
      <c r="G24" s="899"/>
      <c r="H24" s="899"/>
      <c r="I24" s="899"/>
      <c r="J24" s="899"/>
      <c r="K24" s="899"/>
      <c r="L24" s="899"/>
      <c r="M24" s="899"/>
      <c r="N24" s="899"/>
      <c r="O24" s="899"/>
      <c r="P24" s="899"/>
      <c r="Q24" s="899"/>
      <c r="R24" s="441">
        <f t="shared" si="6"/>
        <v>0</v>
      </c>
      <c r="S24" s="899">
        <f t="shared" si="5"/>
        <v>0</v>
      </c>
      <c r="T24" s="899"/>
      <c r="U24" s="1209"/>
    </row>
    <row r="25" spans="1:21" s="106" customFormat="1">
      <c r="A25" s="1073" t="s">
        <v>1824</v>
      </c>
      <c r="B25" s="264">
        <f t="shared" si="4"/>
        <v>0</v>
      </c>
      <c r="C25" s="899"/>
      <c r="D25" s="899"/>
      <c r="E25" s="899"/>
      <c r="F25" s="899"/>
      <c r="G25" s="899"/>
      <c r="H25" s="899"/>
      <c r="I25" s="899"/>
      <c r="J25" s="899"/>
      <c r="K25" s="899"/>
      <c r="L25" s="899"/>
      <c r="M25" s="899"/>
      <c r="N25" s="899"/>
      <c r="O25" s="899"/>
      <c r="P25" s="899"/>
      <c r="Q25" s="899"/>
      <c r="R25" s="441">
        <f t="shared" si="6"/>
        <v>0</v>
      </c>
      <c r="S25" s="899">
        <f t="shared" si="5"/>
        <v>0</v>
      </c>
      <c r="T25" s="899"/>
      <c r="U25" s="1209"/>
    </row>
    <row r="26" spans="1:21" s="106" customFormat="1">
      <c r="A26" s="107" t="s">
        <v>1825</v>
      </c>
      <c r="B26" s="264">
        <f t="shared" si="4"/>
        <v>0</v>
      </c>
      <c r="C26" s="264">
        <f>SUM(C17:C25)</f>
        <v>0</v>
      </c>
      <c r="D26" s="264">
        <f t="shared" ref="D26:Q26" si="7">SUM(D17:D25)</f>
        <v>0</v>
      </c>
      <c r="E26" s="264">
        <f t="shared" si="7"/>
        <v>0</v>
      </c>
      <c r="F26" s="264">
        <f t="shared" si="7"/>
        <v>0</v>
      </c>
      <c r="G26" s="264">
        <f t="shared" si="7"/>
        <v>0</v>
      </c>
      <c r="H26" s="264">
        <f t="shared" si="7"/>
        <v>0</v>
      </c>
      <c r="I26" s="264">
        <f t="shared" si="7"/>
        <v>0</v>
      </c>
      <c r="J26" s="264">
        <f t="shared" si="7"/>
        <v>0</v>
      </c>
      <c r="K26" s="264">
        <f t="shared" si="7"/>
        <v>0</v>
      </c>
      <c r="L26" s="264">
        <f t="shared" si="7"/>
        <v>0</v>
      </c>
      <c r="M26" s="264">
        <f t="shared" si="7"/>
        <v>0</v>
      </c>
      <c r="N26" s="264">
        <f t="shared" si="7"/>
        <v>0</v>
      </c>
      <c r="O26" s="264">
        <f t="shared" si="7"/>
        <v>0</v>
      </c>
      <c r="P26" s="264">
        <f t="shared" si="7"/>
        <v>0</v>
      </c>
      <c r="Q26" s="264">
        <f t="shared" si="7"/>
        <v>0</v>
      </c>
      <c r="R26" s="264">
        <f>SUM(R17:R25)</f>
        <v>0</v>
      </c>
      <c r="S26" s="108">
        <f>SUM(S17:S25)</f>
        <v>0</v>
      </c>
      <c r="T26" s="108">
        <f>SUM(T17:T25)</f>
        <v>0</v>
      </c>
      <c r="U26" s="1209"/>
    </row>
    <row r="27" spans="1:21" s="106" customFormat="1">
      <c r="A27" s="107" t="s">
        <v>1826</v>
      </c>
      <c r="B27" s="264">
        <f>SUM(C27:D27)</f>
        <v>0</v>
      </c>
      <c r="C27" s="899"/>
      <c r="D27" s="899"/>
      <c r="E27" s="899"/>
      <c r="F27" s="899"/>
      <c r="G27" s="899"/>
      <c r="H27" s="899"/>
      <c r="I27" s="899"/>
      <c r="J27" s="899"/>
      <c r="K27" s="899"/>
      <c r="L27" s="899"/>
      <c r="M27" s="899"/>
      <c r="N27" s="899"/>
      <c r="O27" s="899"/>
      <c r="P27" s="899"/>
      <c r="Q27" s="899"/>
      <c r="R27" s="441">
        <f t="shared" si="6"/>
        <v>0</v>
      </c>
      <c r="S27" s="899">
        <f>R27</f>
        <v>0</v>
      </c>
      <c r="T27" s="899"/>
      <c r="U27" s="1209"/>
    </row>
    <row r="28" spans="1:21" s="106" customFormat="1">
      <c r="A28" s="105" t="s">
        <v>1827</v>
      </c>
      <c r="B28" s="1208"/>
      <c r="C28" s="1208"/>
      <c r="D28" s="1208"/>
      <c r="E28" s="265"/>
      <c r="F28" s="265"/>
      <c r="G28" s="265"/>
      <c r="H28" s="265"/>
      <c r="I28" s="265"/>
      <c r="J28" s="265"/>
      <c r="K28" s="265"/>
      <c r="L28" s="265"/>
      <c r="M28" s="265"/>
      <c r="N28" s="265"/>
      <c r="O28" s="265"/>
      <c r="P28" s="265"/>
      <c r="Q28" s="265"/>
      <c r="R28" s="265"/>
      <c r="S28" s="1208"/>
      <c r="T28" s="1208"/>
      <c r="U28" s="1209"/>
    </row>
    <row r="29" spans="1:21" s="106" customFormat="1">
      <c r="A29" s="208" t="s">
        <v>1817</v>
      </c>
      <c r="B29" s="264">
        <f t="shared" ref="B29:B38" si="8">SUM(C29+D29)</f>
        <v>3608713</v>
      </c>
      <c r="C29" s="899">
        <v>3608713</v>
      </c>
      <c r="D29" s="899"/>
      <c r="E29" s="899">
        <f>C29</f>
        <v>3608713</v>
      </c>
      <c r="F29" s="899">
        <f t="shared" ref="F29:F37" si="9">C29-E29-G29-H29-I29-J29</f>
        <v>0</v>
      </c>
      <c r="G29" s="899"/>
      <c r="H29" s="899"/>
      <c r="I29" s="899"/>
      <c r="J29" s="899"/>
      <c r="K29" s="899"/>
      <c r="L29" s="899"/>
      <c r="M29" s="899"/>
      <c r="N29" s="899"/>
      <c r="O29" s="899"/>
      <c r="P29" s="899"/>
      <c r="Q29" s="899"/>
      <c r="R29" s="441">
        <f t="shared" ref="R29:R37" si="10">SUM(E29:Q29)</f>
        <v>3608713</v>
      </c>
      <c r="S29" s="899">
        <f>R29</f>
        <v>3608713</v>
      </c>
      <c r="T29" s="899"/>
      <c r="U29" s="1209"/>
    </row>
    <row r="30" spans="1:21" s="106" customFormat="1">
      <c r="A30" s="208" t="s">
        <v>1818</v>
      </c>
      <c r="B30" s="264">
        <f t="shared" si="8"/>
        <v>39668253</v>
      </c>
      <c r="C30" s="899">
        <f>62991799-C34</f>
        <v>39668253</v>
      </c>
      <c r="D30" s="899"/>
      <c r="E30" s="899">
        <f>29448082-12161153+594931-500000-27470-2000000</f>
        <v>15354390</v>
      </c>
      <c r="F30" s="899">
        <f t="shared" si="9"/>
        <v>24313863</v>
      </c>
      <c r="G30" s="899"/>
      <c r="H30" s="899"/>
      <c r="I30" s="899"/>
      <c r="J30" s="899"/>
      <c r="K30" s="899"/>
      <c r="L30" s="899"/>
      <c r="M30" s="899"/>
      <c r="N30" s="899"/>
      <c r="O30" s="899"/>
      <c r="P30" s="899"/>
      <c r="Q30" s="899"/>
      <c r="R30" s="441">
        <f t="shared" si="10"/>
        <v>39668253</v>
      </c>
      <c r="S30" s="899">
        <f t="shared" ref="S30:S36" si="11">R30</f>
        <v>39668253</v>
      </c>
      <c r="T30" s="899"/>
      <c r="U30" s="1209"/>
    </row>
    <row r="31" spans="1:21" s="106" customFormat="1">
      <c r="A31" s="208" t="s">
        <v>1819</v>
      </c>
      <c r="B31" s="264">
        <f t="shared" si="8"/>
        <v>1998015.3599999999</v>
      </c>
      <c r="C31" s="899">
        <f>TRUNC(C30+C29+C34)*3%</f>
        <v>1998015.3599999999</v>
      </c>
      <c r="D31" s="899"/>
      <c r="E31" s="899">
        <f t="shared" ref="E31:E37" si="12">C31</f>
        <v>1998015.3599999999</v>
      </c>
      <c r="F31" s="899">
        <f t="shared" si="9"/>
        <v>0</v>
      </c>
      <c r="G31" s="899"/>
      <c r="H31" s="899"/>
      <c r="I31" s="899"/>
      <c r="J31" s="899"/>
      <c r="K31" s="899"/>
      <c r="L31" s="899"/>
      <c r="M31" s="899"/>
      <c r="N31" s="899"/>
      <c r="O31" s="899"/>
      <c r="P31" s="899"/>
      <c r="Q31" s="899"/>
      <c r="R31" s="441">
        <f t="shared" si="10"/>
        <v>1998015.3599999999</v>
      </c>
      <c r="S31" s="899">
        <f t="shared" si="11"/>
        <v>1998015.3599999999</v>
      </c>
      <c r="T31" s="899"/>
      <c r="U31" s="1209"/>
    </row>
    <row r="32" spans="1:21" s="106" customFormat="1">
      <c r="A32" s="208" t="s">
        <v>1820</v>
      </c>
      <c r="B32" s="264">
        <f t="shared" si="8"/>
        <v>1665012</v>
      </c>
      <c r="C32" s="899">
        <f>TRUNC((C29+C30+C34)*2.5%,0)</f>
        <v>1665012</v>
      </c>
      <c r="D32" s="899"/>
      <c r="E32" s="899">
        <f t="shared" si="12"/>
        <v>1665012</v>
      </c>
      <c r="F32" s="899">
        <f t="shared" si="9"/>
        <v>0</v>
      </c>
      <c r="G32" s="899"/>
      <c r="H32" s="899"/>
      <c r="I32" s="899"/>
      <c r="J32" s="899"/>
      <c r="K32" s="899"/>
      <c r="L32" s="899"/>
      <c r="M32" s="899"/>
      <c r="N32" s="899"/>
      <c r="O32" s="899"/>
      <c r="P32" s="899"/>
      <c r="Q32" s="899"/>
      <c r="R32" s="441">
        <f t="shared" si="10"/>
        <v>1665012</v>
      </c>
      <c r="S32" s="899">
        <f t="shared" si="11"/>
        <v>1665012</v>
      </c>
      <c r="T32" s="899"/>
      <c r="U32" s="1209"/>
    </row>
    <row r="33" spans="1:21" s="106" customFormat="1">
      <c r="A33" s="208" t="s">
        <v>1821</v>
      </c>
      <c r="B33" s="264">
        <f t="shared" si="8"/>
        <v>4329034</v>
      </c>
      <c r="C33" s="899">
        <f>TRUNC((C29+C30+C34)*12%-(C31+C32),0)</f>
        <v>4329034</v>
      </c>
      <c r="D33" s="899"/>
      <c r="E33" s="899">
        <f t="shared" si="12"/>
        <v>4329034</v>
      </c>
      <c r="F33" s="899">
        <f t="shared" si="9"/>
        <v>0</v>
      </c>
      <c r="G33" s="899"/>
      <c r="H33" s="899"/>
      <c r="I33" s="899"/>
      <c r="J33" s="899"/>
      <c r="K33" s="899"/>
      <c r="L33" s="899"/>
      <c r="M33" s="899"/>
      <c r="N33" s="899"/>
      <c r="O33" s="899"/>
      <c r="P33" s="899"/>
      <c r="Q33" s="899"/>
      <c r="R33" s="441">
        <f t="shared" si="10"/>
        <v>4329034</v>
      </c>
      <c r="S33" s="899">
        <f t="shared" si="11"/>
        <v>4329034</v>
      </c>
      <c r="T33" s="899"/>
      <c r="U33" s="1209"/>
    </row>
    <row r="34" spans="1:21" s="106" customFormat="1">
      <c r="A34" s="208" t="s">
        <v>1740</v>
      </c>
      <c r="B34" s="264">
        <f t="shared" si="8"/>
        <v>23323546</v>
      </c>
      <c r="C34" s="899">
        <v>23323546</v>
      </c>
      <c r="D34" s="899"/>
      <c r="E34" s="899">
        <f t="shared" si="12"/>
        <v>23323546</v>
      </c>
      <c r="F34" s="899">
        <f t="shared" si="9"/>
        <v>0</v>
      </c>
      <c r="G34" s="899"/>
      <c r="H34" s="899"/>
      <c r="I34" s="899"/>
      <c r="J34" s="899"/>
      <c r="K34" s="899"/>
      <c r="L34" s="899"/>
      <c r="M34" s="899"/>
      <c r="N34" s="899"/>
      <c r="O34" s="899"/>
      <c r="P34" s="899"/>
      <c r="Q34" s="899"/>
      <c r="R34" s="441">
        <f t="shared" si="10"/>
        <v>23323546</v>
      </c>
      <c r="S34" s="899">
        <f t="shared" si="11"/>
        <v>23323546</v>
      </c>
      <c r="T34" s="899"/>
      <c r="U34" s="1209"/>
    </row>
    <row r="35" spans="1:21" s="106" customFormat="1">
      <c r="A35" s="208" t="s">
        <v>1822</v>
      </c>
      <c r="B35" s="264">
        <f t="shared" si="8"/>
        <v>778000</v>
      </c>
      <c r="C35" s="899">
        <v>778000</v>
      </c>
      <c r="D35" s="899"/>
      <c r="E35" s="899">
        <f t="shared" si="12"/>
        <v>778000</v>
      </c>
      <c r="F35" s="899">
        <f t="shared" si="9"/>
        <v>0</v>
      </c>
      <c r="G35" s="899"/>
      <c r="H35" s="899"/>
      <c r="I35" s="899"/>
      <c r="J35" s="899"/>
      <c r="K35" s="899"/>
      <c r="L35" s="899"/>
      <c r="M35" s="899"/>
      <c r="N35" s="899"/>
      <c r="O35" s="899"/>
      <c r="P35" s="899"/>
      <c r="Q35" s="899"/>
      <c r="R35" s="441">
        <f t="shared" si="10"/>
        <v>778000</v>
      </c>
      <c r="S35" s="899">
        <f t="shared" si="11"/>
        <v>778000</v>
      </c>
      <c r="T35" s="899"/>
      <c r="U35" s="1209"/>
    </row>
    <row r="36" spans="1:21" s="106" customFormat="1">
      <c r="A36" s="208" t="s">
        <v>1823</v>
      </c>
      <c r="B36" s="264">
        <f t="shared" si="8"/>
        <v>435000</v>
      </c>
      <c r="C36" s="899">
        <v>435000</v>
      </c>
      <c r="D36" s="899"/>
      <c r="E36" s="899">
        <f t="shared" si="12"/>
        <v>435000</v>
      </c>
      <c r="F36" s="899">
        <f t="shared" si="9"/>
        <v>0</v>
      </c>
      <c r="G36" s="899"/>
      <c r="H36" s="899"/>
      <c r="I36" s="899"/>
      <c r="J36" s="899"/>
      <c r="K36" s="899"/>
      <c r="L36" s="899"/>
      <c r="M36" s="899"/>
      <c r="N36" s="899"/>
      <c r="O36" s="899"/>
      <c r="P36" s="899"/>
      <c r="Q36" s="899"/>
      <c r="R36" s="441">
        <f t="shared" si="10"/>
        <v>435000</v>
      </c>
      <c r="S36" s="899">
        <f t="shared" si="11"/>
        <v>435000</v>
      </c>
      <c r="T36" s="899"/>
      <c r="U36" s="1209"/>
    </row>
    <row r="37" spans="1:21" s="106" customFormat="1">
      <c r="A37" s="1073" t="s">
        <v>1828</v>
      </c>
      <c r="B37" s="264">
        <f t="shared" si="8"/>
        <v>1491851.4672000001</v>
      </c>
      <c r="C37" s="899">
        <f>SUM(C29:C34)*2%</f>
        <v>1491851.4672000001</v>
      </c>
      <c r="D37" s="899"/>
      <c r="E37" s="899">
        <f t="shared" si="12"/>
        <v>1491851.4672000001</v>
      </c>
      <c r="F37" s="899">
        <f t="shared" si="9"/>
        <v>0</v>
      </c>
      <c r="G37" s="899"/>
      <c r="H37" s="899"/>
      <c r="I37" s="899"/>
      <c r="J37" s="899"/>
      <c r="K37" s="899"/>
      <c r="L37" s="899"/>
      <c r="M37" s="899"/>
      <c r="N37" s="899"/>
      <c r="O37" s="899"/>
      <c r="P37" s="899"/>
      <c r="Q37" s="899"/>
      <c r="R37" s="441">
        <f t="shared" si="10"/>
        <v>1491851.4672000001</v>
      </c>
      <c r="S37" s="899">
        <f>R37</f>
        <v>1491851.4672000001</v>
      </c>
      <c r="T37" s="899"/>
      <c r="U37" s="1209"/>
    </row>
    <row r="38" spans="1:21" s="106" customFormat="1">
      <c r="A38" s="107" t="s">
        <v>1829</v>
      </c>
      <c r="B38" s="264">
        <f t="shared" si="8"/>
        <v>77297424.827199996</v>
      </c>
      <c r="C38" s="264">
        <f>SUM(C29:C37)</f>
        <v>77297424.827199996</v>
      </c>
      <c r="D38" s="264">
        <f t="shared" ref="D38:Q38" si="13">SUM(D29:D37)</f>
        <v>0</v>
      </c>
      <c r="E38" s="264">
        <f t="shared" si="13"/>
        <v>52983561.827200003</v>
      </c>
      <c r="F38" s="264">
        <f t="shared" si="13"/>
        <v>24313863</v>
      </c>
      <c r="G38" s="264">
        <f t="shared" si="13"/>
        <v>0</v>
      </c>
      <c r="H38" s="264">
        <f t="shared" si="13"/>
        <v>0</v>
      </c>
      <c r="I38" s="264">
        <f t="shared" si="13"/>
        <v>0</v>
      </c>
      <c r="J38" s="264">
        <f t="shared" si="13"/>
        <v>0</v>
      </c>
      <c r="K38" s="264">
        <f t="shared" si="13"/>
        <v>0</v>
      </c>
      <c r="L38" s="264">
        <f t="shared" si="13"/>
        <v>0</v>
      </c>
      <c r="M38" s="264">
        <f t="shared" si="13"/>
        <v>0</v>
      </c>
      <c r="N38" s="264">
        <f t="shared" si="13"/>
        <v>0</v>
      </c>
      <c r="O38" s="264">
        <f t="shared" si="13"/>
        <v>0</v>
      </c>
      <c r="P38" s="264">
        <f t="shared" si="13"/>
        <v>0</v>
      </c>
      <c r="Q38" s="264">
        <f t="shared" si="13"/>
        <v>0</v>
      </c>
      <c r="R38" s="264">
        <f>SUM(R29:R37)</f>
        <v>77297424.827199996</v>
      </c>
      <c r="S38" s="108">
        <f>SUM(S29:S37)</f>
        <v>77297424.827199996</v>
      </c>
      <c r="T38" s="108">
        <f>SUM(T29:T37)</f>
        <v>0</v>
      </c>
      <c r="U38" s="1209"/>
    </row>
    <row r="39" spans="1:21" s="106" customFormat="1">
      <c r="A39" s="105" t="s">
        <v>1830</v>
      </c>
      <c r="B39" s="1208"/>
      <c r="C39" s="1208"/>
      <c r="D39" s="1208"/>
      <c r="E39" s="265"/>
      <c r="F39" s="265"/>
      <c r="G39" s="265"/>
      <c r="H39" s="265"/>
      <c r="I39" s="265"/>
      <c r="J39" s="265"/>
      <c r="K39" s="265"/>
      <c r="L39" s="265"/>
      <c r="M39" s="265"/>
      <c r="N39" s="265"/>
      <c r="O39" s="265"/>
      <c r="P39" s="265"/>
      <c r="Q39" s="265"/>
      <c r="R39" s="265"/>
      <c r="S39" s="1208"/>
      <c r="T39" s="1208"/>
      <c r="U39" s="1209"/>
    </row>
    <row r="40" spans="1:21" s="106" customFormat="1">
      <c r="A40" s="208" t="s">
        <v>1831</v>
      </c>
      <c r="B40" s="264">
        <f>SUM(C40+D40)</f>
        <v>1456000</v>
      </c>
      <c r="C40" s="899">
        <v>1456000</v>
      </c>
      <c r="D40" s="899"/>
      <c r="E40" s="899"/>
      <c r="F40" s="899">
        <f t="shared" ref="F40:F41" si="14">C40-E40-G40-H40-I40-J40</f>
        <v>1456000</v>
      </c>
      <c r="G40" s="899"/>
      <c r="H40" s="899"/>
      <c r="I40" s="899"/>
      <c r="J40" s="899"/>
      <c r="K40" s="899"/>
      <c r="L40" s="899"/>
      <c r="M40" s="899"/>
      <c r="N40" s="899"/>
      <c r="O40" s="899"/>
      <c r="P40" s="899"/>
      <c r="Q40" s="899"/>
      <c r="R40" s="441">
        <f>SUM(E40:Q40)</f>
        <v>1456000</v>
      </c>
      <c r="S40" s="899">
        <f>C40</f>
        <v>1456000</v>
      </c>
      <c r="T40" s="899"/>
      <c r="U40" s="1209"/>
    </row>
    <row r="41" spans="1:21" s="106" customFormat="1">
      <c r="A41" s="208" t="s">
        <v>1832</v>
      </c>
      <c r="B41" s="264">
        <f>SUM(C41+D41)</f>
        <v>275000</v>
      </c>
      <c r="C41" s="899">
        <v>275000</v>
      </c>
      <c r="D41" s="899"/>
      <c r="E41" s="899"/>
      <c r="F41" s="899">
        <f t="shared" si="14"/>
        <v>275000</v>
      </c>
      <c r="G41" s="899"/>
      <c r="H41" s="899"/>
      <c r="I41" s="899"/>
      <c r="J41" s="899"/>
      <c r="K41" s="899"/>
      <c r="L41" s="899"/>
      <c r="M41" s="899"/>
      <c r="N41" s="899"/>
      <c r="O41" s="899"/>
      <c r="P41" s="899"/>
      <c r="Q41" s="899"/>
      <c r="R41" s="441">
        <f>SUM(E41:Q41)</f>
        <v>275000</v>
      </c>
      <c r="S41" s="899">
        <f>C41</f>
        <v>275000</v>
      </c>
      <c r="T41" s="899"/>
      <c r="U41" s="1209"/>
    </row>
    <row r="42" spans="1:21" s="106" customFormat="1">
      <c r="A42" s="107" t="s">
        <v>1833</v>
      </c>
      <c r="B42" s="264">
        <f>SUM(C42:D42)</f>
        <v>1731000</v>
      </c>
      <c r="C42" s="264">
        <f>SUM(C39:C41)</f>
        <v>1731000</v>
      </c>
      <c r="D42" s="264">
        <f>SUM(D39:D41)</f>
        <v>0</v>
      </c>
      <c r="E42" s="264">
        <f t="shared" ref="E42:T42" si="15">SUM(E40:E41)</f>
        <v>0</v>
      </c>
      <c r="F42" s="264">
        <f t="shared" si="15"/>
        <v>1731000</v>
      </c>
      <c r="G42" s="264">
        <f t="shared" si="15"/>
        <v>0</v>
      </c>
      <c r="H42" s="264">
        <f t="shared" si="15"/>
        <v>0</v>
      </c>
      <c r="I42" s="264">
        <f t="shared" si="15"/>
        <v>0</v>
      </c>
      <c r="J42" s="264">
        <f t="shared" si="15"/>
        <v>0</v>
      </c>
      <c r="K42" s="264">
        <f t="shared" si="15"/>
        <v>0</v>
      </c>
      <c r="L42" s="264">
        <f t="shared" si="15"/>
        <v>0</v>
      </c>
      <c r="M42" s="264">
        <f t="shared" si="15"/>
        <v>0</v>
      </c>
      <c r="N42" s="264">
        <f t="shared" si="15"/>
        <v>0</v>
      </c>
      <c r="O42" s="264">
        <f t="shared" si="15"/>
        <v>0</v>
      </c>
      <c r="P42" s="264">
        <f t="shared" si="15"/>
        <v>0</v>
      </c>
      <c r="Q42" s="264">
        <f t="shared" si="15"/>
        <v>0</v>
      </c>
      <c r="R42" s="264">
        <f>SUM(R40:R41)</f>
        <v>1731000</v>
      </c>
      <c r="S42" s="108">
        <f t="shared" si="15"/>
        <v>1731000</v>
      </c>
      <c r="T42" s="108">
        <f t="shared" si="15"/>
        <v>0</v>
      </c>
      <c r="U42" s="1209"/>
    </row>
    <row r="43" spans="1:21" s="106" customFormat="1">
      <c r="A43" s="107" t="s">
        <v>1834</v>
      </c>
      <c r="B43" s="264">
        <f>SUM(C43:D43)</f>
        <v>1275000</v>
      </c>
      <c r="C43" s="899">
        <v>1275000</v>
      </c>
      <c r="D43" s="899"/>
      <c r="E43" s="899"/>
      <c r="F43" s="899">
        <f t="shared" ref="F43:F53" si="16">C43-E43-G43-H43-I43-J43</f>
        <v>1275000</v>
      </c>
      <c r="G43" s="899"/>
      <c r="H43" s="899"/>
      <c r="I43" s="899"/>
      <c r="J43" s="899"/>
      <c r="K43" s="899"/>
      <c r="L43" s="899"/>
      <c r="M43" s="899"/>
      <c r="N43" s="899"/>
      <c r="O43" s="899"/>
      <c r="P43" s="899"/>
      <c r="Q43" s="899"/>
      <c r="R43" s="441">
        <f>SUM(E43:Q43)</f>
        <v>1275000</v>
      </c>
      <c r="S43" s="899">
        <f>C43</f>
        <v>1275000</v>
      </c>
      <c r="T43" s="899"/>
      <c r="U43" s="1209"/>
    </row>
    <row r="44" spans="1:21" s="106" customFormat="1">
      <c r="A44" s="105" t="s">
        <v>1835</v>
      </c>
      <c r="B44" s="1208"/>
      <c r="C44" s="1208"/>
      <c r="D44" s="1208"/>
      <c r="E44" s="265"/>
      <c r="F44" s="265"/>
      <c r="G44" s="265"/>
      <c r="H44" s="265"/>
      <c r="I44" s="265"/>
      <c r="J44" s="265"/>
      <c r="K44" s="265"/>
      <c r="L44" s="265"/>
      <c r="M44" s="265"/>
      <c r="N44" s="265"/>
      <c r="O44" s="265"/>
      <c r="P44" s="265"/>
      <c r="Q44" s="265"/>
      <c r="R44" s="265"/>
      <c r="S44" s="1208"/>
      <c r="T44" s="1208"/>
      <c r="U44" s="1209"/>
    </row>
    <row r="45" spans="1:21" s="106" customFormat="1">
      <c r="A45" s="208" t="s">
        <v>1836</v>
      </c>
      <c r="B45" s="264">
        <f t="shared" ref="B45:B53" si="17">SUM(C45+D45)</f>
        <v>13119000</v>
      </c>
      <c r="C45" s="899">
        <f>14445000-C53+500000-1019548+2330000</f>
        <v>13119000</v>
      </c>
      <c r="D45" s="899"/>
      <c r="E45" s="899"/>
      <c r="F45" s="899">
        <f t="shared" si="16"/>
        <v>13119000</v>
      </c>
      <c r="G45" s="899"/>
      <c r="H45" s="899"/>
      <c r="I45" s="899"/>
      <c r="J45" s="899"/>
      <c r="K45" s="899"/>
      <c r="L45" s="899"/>
      <c r="M45" s="899"/>
      <c r="N45" s="899"/>
      <c r="O45" s="899"/>
      <c r="P45" s="899"/>
      <c r="Q45" s="899"/>
      <c r="R45" s="441">
        <f t="shared" ref="R45:R53" si="18">SUM(E45:Q45)</f>
        <v>13119000</v>
      </c>
      <c r="S45" s="899">
        <f>C45</f>
        <v>13119000</v>
      </c>
      <c r="T45" s="899"/>
      <c r="U45" s="1209"/>
    </row>
    <row r="46" spans="1:21" s="106" customFormat="1">
      <c r="A46" s="208" t="s">
        <v>1837</v>
      </c>
      <c r="B46" s="264">
        <f t="shared" si="17"/>
        <v>1030000</v>
      </c>
      <c r="C46" s="899">
        <v>1030000</v>
      </c>
      <c r="D46" s="899"/>
      <c r="E46" s="899"/>
      <c r="F46" s="899">
        <f t="shared" si="16"/>
        <v>1030000</v>
      </c>
      <c r="G46" s="899"/>
      <c r="H46" s="899"/>
      <c r="I46" s="899"/>
      <c r="J46" s="899"/>
      <c r="K46" s="899"/>
      <c r="L46" s="899"/>
      <c r="M46" s="899"/>
      <c r="N46" s="899"/>
      <c r="O46" s="899"/>
      <c r="P46" s="899"/>
      <c r="Q46" s="899"/>
      <c r="R46" s="441">
        <f t="shared" si="18"/>
        <v>1030000</v>
      </c>
      <c r="S46" s="899">
        <f t="shared" ref="S46:S53" si="19">C46</f>
        <v>1030000</v>
      </c>
      <c r="T46" s="899"/>
      <c r="U46" s="1209"/>
    </row>
    <row r="47" spans="1:21" s="106" customFormat="1">
      <c r="A47" s="1211" t="s">
        <v>1838</v>
      </c>
      <c r="B47" s="264">
        <f t="shared" si="17"/>
        <v>25000</v>
      </c>
      <c r="C47" s="899">
        <v>25000</v>
      </c>
      <c r="D47" s="899"/>
      <c r="E47" s="899"/>
      <c r="F47" s="899">
        <f t="shared" si="16"/>
        <v>25000</v>
      </c>
      <c r="G47" s="899"/>
      <c r="H47" s="899"/>
      <c r="I47" s="899"/>
      <c r="J47" s="899"/>
      <c r="K47" s="899"/>
      <c r="L47" s="899"/>
      <c r="M47" s="899"/>
      <c r="N47" s="899"/>
      <c r="O47" s="899"/>
      <c r="P47" s="899"/>
      <c r="Q47" s="899"/>
      <c r="R47" s="441">
        <f t="shared" si="18"/>
        <v>25000</v>
      </c>
      <c r="S47" s="899">
        <f t="shared" si="19"/>
        <v>25000</v>
      </c>
      <c r="T47" s="899"/>
      <c r="U47" s="1209"/>
    </row>
    <row r="48" spans="1:21" s="106" customFormat="1">
      <c r="A48" s="208" t="s">
        <v>1839</v>
      </c>
      <c r="B48" s="264">
        <f t="shared" si="17"/>
        <v>75000</v>
      </c>
      <c r="C48" s="899">
        <v>75000</v>
      </c>
      <c r="D48" s="899"/>
      <c r="E48" s="899"/>
      <c r="F48" s="899">
        <f t="shared" si="16"/>
        <v>75000</v>
      </c>
      <c r="G48" s="899"/>
      <c r="H48" s="899"/>
      <c r="I48" s="899"/>
      <c r="J48" s="899"/>
      <c r="K48" s="899"/>
      <c r="L48" s="899"/>
      <c r="M48" s="899"/>
      <c r="N48" s="899"/>
      <c r="O48" s="899"/>
      <c r="P48" s="899"/>
      <c r="Q48" s="899"/>
      <c r="R48" s="441">
        <f t="shared" si="18"/>
        <v>75000</v>
      </c>
      <c r="S48" s="899">
        <f t="shared" si="19"/>
        <v>75000</v>
      </c>
      <c r="T48" s="899"/>
      <c r="U48" s="1209"/>
    </row>
    <row r="49" spans="1:21" s="106" customFormat="1">
      <c r="A49" s="208" t="s">
        <v>1840</v>
      </c>
      <c r="B49" s="264">
        <f t="shared" si="17"/>
        <v>775000</v>
      </c>
      <c r="C49" s="899">
        <v>775000</v>
      </c>
      <c r="D49" s="899"/>
      <c r="E49" s="899"/>
      <c r="F49" s="899">
        <f t="shared" si="16"/>
        <v>775000</v>
      </c>
      <c r="G49" s="899"/>
      <c r="H49" s="899"/>
      <c r="I49" s="899"/>
      <c r="J49" s="899"/>
      <c r="K49" s="899"/>
      <c r="L49" s="899"/>
      <c r="M49" s="899"/>
      <c r="N49" s="899"/>
      <c r="O49" s="899"/>
      <c r="P49" s="899"/>
      <c r="Q49" s="899"/>
      <c r="R49" s="441">
        <f t="shared" si="18"/>
        <v>775000</v>
      </c>
      <c r="S49" s="899">
        <f t="shared" si="19"/>
        <v>775000</v>
      </c>
      <c r="T49" s="899"/>
      <c r="U49" s="1209"/>
    </row>
    <row r="50" spans="1:21" s="106" customFormat="1">
      <c r="A50" s="208" t="s">
        <v>1841</v>
      </c>
      <c r="B50" s="264">
        <f t="shared" si="17"/>
        <v>165000</v>
      </c>
      <c r="C50" s="899">
        <v>165000</v>
      </c>
      <c r="D50" s="899"/>
      <c r="E50" s="899"/>
      <c r="F50" s="899">
        <f t="shared" si="16"/>
        <v>165000</v>
      </c>
      <c r="G50" s="899"/>
      <c r="H50" s="899"/>
      <c r="I50" s="899"/>
      <c r="J50" s="899"/>
      <c r="K50" s="899"/>
      <c r="L50" s="899"/>
      <c r="M50" s="899"/>
      <c r="N50" s="899"/>
      <c r="O50" s="899"/>
      <c r="P50" s="899"/>
      <c r="Q50" s="899"/>
      <c r="R50" s="441">
        <f t="shared" si="18"/>
        <v>165000</v>
      </c>
      <c r="S50" s="899">
        <f t="shared" si="19"/>
        <v>165000</v>
      </c>
      <c r="T50" s="899"/>
      <c r="U50" s="1209"/>
    </row>
    <row r="51" spans="1:21" s="106" customFormat="1">
      <c r="A51" s="208" t="s">
        <v>1842</v>
      </c>
      <c r="B51" s="264">
        <f t="shared" si="17"/>
        <v>115000</v>
      </c>
      <c r="C51" s="899">
        <v>115000</v>
      </c>
      <c r="D51" s="899"/>
      <c r="E51" s="899"/>
      <c r="F51" s="899">
        <f t="shared" si="16"/>
        <v>115000</v>
      </c>
      <c r="G51" s="899"/>
      <c r="H51" s="899"/>
      <c r="I51" s="899"/>
      <c r="J51" s="899"/>
      <c r="K51" s="899"/>
      <c r="L51" s="899"/>
      <c r="M51" s="899"/>
      <c r="N51" s="899"/>
      <c r="O51" s="899"/>
      <c r="P51" s="899"/>
      <c r="Q51" s="899"/>
      <c r="R51" s="441">
        <f t="shared" si="18"/>
        <v>115000</v>
      </c>
      <c r="S51" s="899">
        <f t="shared" si="19"/>
        <v>115000</v>
      </c>
      <c r="T51" s="899"/>
      <c r="U51" s="1209"/>
    </row>
    <row r="52" spans="1:21" s="106" customFormat="1">
      <c r="A52" s="208" t="s">
        <v>1843</v>
      </c>
      <c r="B52" s="264">
        <f t="shared" si="17"/>
        <v>615000</v>
      </c>
      <c r="C52" s="899">
        <v>615000</v>
      </c>
      <c r="D52" s="899"/>
      <c r="E52" s="899"/>
      <c r="F52" s="899">
        <f t="shared" si="16"/>
        <v>615000</v>
      </c>
      <c r="G52" s="899"/>
      <c r="H52" s="899"/>
      <c r="I52" s="899"/>
      <c r="J52" s="899"/>
      <c r="K52" s="899"/>
      <c r="L52" s="899"/>
      <c r="M52" s="899"/>
      <c r="N52" s="899"/>
      <c r="O52" s="899"/>
      <c r="P52" s="899"/>
      <c r="Q52" s="899"/>
      <c r="R52" s="441">
        <f t="shared" si="18"/>
        <v>615000</v>
      </c>
      <c r="S52" s="899">
        <f t="shared" si="19"/>
        <v>615000</v>
      </c>
      <c r="T52" s="899"/>
      <c r="U52" s="1209"/>
    </row>
    <row r="53" spans="1:21" s="106" customFormat="1">
      <c r="A53" s="1073" t="s">
        <v>1844</v>
      </c>
      <c r="B53" s="264">
        <f t="shared" si="17"/>
        <v>3136452</v>
      </c>
      <c r="C53" s="899">
        <f>2056000-1019548+1000000+1100000</f>
        <v>3136452</v>
      </c>
      <c r="D53" s="899"/>
      <c r="E53" s="899">
        <f>C53</f>
        <v>3136452</v>
      </c>
      <c r="F53" s="899">
        <f t="shared" si="16"/>
        <v>0</v>
      </c>
      <c r="G53" s="899"/>
      <c r="H53" s="899"/>
      <c r="I53" s="899"/>
      <c r="J53" s="899"/>
      <c r="K53" s="899"/>
      <c r="L53" s="899"/>
      <c r="M53" s="899"/>
      <c r="N53" s="899"/>
      <c r="O53" s="899"/>
      <c r="P53" s="899"/>
      <c r="Q53" s="899"/>
      <c r="R53" s="441">
        <f t="shared" si="18"/>
        <v>3136452</v>
      </c>
      <c r="S53" s="899">
        <f t="shared" si="19"/>
        <v>3136452</v>
      </c>
      <c r="T53" s="899"/>
      <c r="U53" s="1209"/>
    </row>
    <row r="54" spans="1:21" s="110" customFormat="1">
      <c r="A54" s="107" t="s">
        <v>1845</v>
      </c>
      <c r="B54" s="108">
        <f>SUM(C54:D54)</f>
        <v>19055452</v>
      </c>
      <c r="C54" s="108">
        <f t="shared" ref="C54:T54" si="20">SUM(C45:C53)</f>
        <v>19055452</v>
      </c>
      <c r="D54" s="108">
        <f t="shared" si="20"/>
        <v>0</v>
      </c>
      <c r="E54" s="108">
        <f t="shared" si="20"/>
        <v>3136452</v>
      </c>
      <c r="F54" s="108">
        <f t="shared" si="20"/>
        <v>15919000</v>
      </c>
      <c r="G54" s="108">
        <f t="shared" si="20"/>
        <v>0</v>
      </c>
      <c r="H54" s="108">
        <f t="shared" si="20"/>
        <v>0</v>
      </c>
      <c r="I54" s="108">
        <f t="shared" si="20"/>
        <v>0</v>
      </c>
      <c r="J54" s="108">
        <f t="shared" si="20"/>
        <v>0</v>
      </c>
      <c r="K54" s="108">
        <f t="shared" si="20"/>
        <v>0</v>
      </c>
      <c r="L54" s="108">
        <f t="shared" si="20"/>
        <v>0</v>
      </c>
      <c r="M54" s="108">
        <f t="shared" si="20"/>
        <v>0</v>
      </c>
      <c r="N54" s="108">
        <f t="shared" si="20"/>
        <v>0</v>
      </c>
      <c r="O54" s="108">
        <f t="shared" si="20"/>
        <v>0</v>
      </c>
      <c r="P54" s="108">
        <f t="shared" si="20"/>
        <v>0</v>
      </c>
      <c r="Q54" s="108">
        <f t="shared" si="20"/>
        <v>0</v>
      </c>
      <c r="R54" s="264">
        <f t="shared" si="20"/>
        <v>19055452</v>
      </c>
      <c r="S54" s="108">
        <f t="shared" si="20"/>
        <v>19055452</v>
      </c>
      <c r="T54" s="108">
        <f t="shared" si="20"/>
        <v>0</v>
      </c>
      <c r="U54" s="109"/>
    </row>
    <row r="55" spans="1:21" s="106" customFormat="1">
      <c r="A55" s="105" t="s">
        <v>1421</v>
      </c>
      <c r="B55" s="1208"/>
      <c r="C55" s="1208"/>
      <c r="D55" s="1208"/>
      <c r="E55" s="265"/>
      <c r="F55" s="265"/>
      <c r="G55" s="265"/>
      <c r="H55" s="265"/>
      <c r="I55" s="265"/>
      <c r="J55" s="265"/>
      <c r="K55" s="265"/>
      <c r="L55" s="265"/>
      <c r="M55" s="265"/>
      <c r="N55" s="265"/>
      <c r="O55" s="265"/>
      <c r="P55" s="265"/>
      <c r="Q55" s="265"/>
      <c r="R55" s="265"/>
      <c r="S55" s="1208"/>
      <c r="T55" s="1208"/>
      <c r="U55" s="1209"/>
    </row>
    <row r="56" spans="1:21" s="106" customFormat="1">
      <c r="A56" s="208" t="s">
        <v>1846</v>
      </c>
      <c r="B56" s="264">
        <f t="shared" ref="B56:B61" si="21">SUM(C56+D56)</f>
        <v>712908</v>
      </c>
      <c r="C56" s="899">
        <f>785000-31516+42835-56787-23316-1296-2012</f>
        <v>712908</v>
      </c>
      <c r="D56" s="899"/>
      <c r="E56" s="899">
        <f>C56</f>
        <v>712908</v>
      </c>
      <c r="F56" s="899">
        <f t="shared" ref="F56:F61" si="22">C56-E56-G56-H56-I56-J56</f>
        <v>0</v>
      </c>
      <c r="G56" s="899"/>
      <c r="H56" s="899"/>
      <c r="I56" s="899"/>
      <c r="J56" s="899"/>
      <c r="K56" s="899"/>
      <c r="L56" s="899"/>
      <c r="M56" s="899"/>
      <c r="N56" s="899"/>
      <c r="O56" s="899"/>
      <c r="P56" s="899"/>
      <c r="Q56" s="899"/>
      <c r="R56" s="441">
        <f t="shared" ref="R56:R61" si="23">SUM(E56:Q56)</f>
        <v>712908</v>
      </c>
      <c r="S56" s="1210"/>
      <c r="T56" s="1210"/>
      <c r="U56" s="1209"/>
    </row>
    <row r="57" spans="1:21" s="137" customFormat="1">
      <c r="A57" s="1211" t="s">
        <v>1838</v>
      </c>
      <c r="B57" s="1212">
        <f t="shared" si="21"/>
        <v>15000</v>
      </c>
      <c r="C57" s="1147">
        <v>15000</v>
      </c>
      <c r="D57" s="1147"/>
      <c r="E57" s="1147">
        <f>C57</f>
        <v>15000</v>
      </c>
      <c r="F57" s="1147">
        <f t="shared" si="22"/>
        <v>0</v>
      </c>
      <c r="G57" s="1147"/>
      <c r="H57" s="1147"/>
      <c r="I57" s="1147"/>
      <c r="J57" s="1147"/>
      <c r="K57" s="1147"/>
      <c r="L57" s="1147"/>
      <c r="M57" s="1147"/>
      <c r="N57" s="1147"/>
      <c r="O57" s="1147"/>
      <c r="P57" s="1147"/>
      <c r="Q57" s="1147"/>
      <c r="R57" s="441">
        <f t="shared" si="23"/>
        <v>15000</v>
      </c>
      <c r="S57" s="1213"/>
      <c r="T57" s="1213"/>
      <c r="U57" s="1214"/>
    </row>
    <row r="58" spans="1:21" s="106" customFormat="1">
      <c r="A58" s="208" t="s">
        <v>1841</v>
      </c>
      <c r="B58" s="264">
        <f t="shared" si="21"/>
        <v>27500</v>
      </c>
      <c r="C58" s="899">
        <v>27500</v>
      </c>
      <c r="D58" s="899"/>
      <c r="E58" s="899">
        <f>C58</f>
        <v>27500</v>
      </c>
      <c r="F58" s="899">
        <f t="shared" si="22"/>
        <v>0</v>
      </c>
      <c r="G58" s="899"/>
      <c r="H58" s="899"/>
      <c r="I58" s="899"/>
      <c r="J58" s="899"/>
      <c r="K58" s="899"/>
      <c r="L58" s="899"/>
      <c r="M58" s="899"/>
      <c r="N58" s="899"/>
      <c r="O58" s="899"/>
      <c r="P58" s="899"/>
      <c r="Q58" s="899"/>
      <c r="R58" s="441">
        <f t="shared" si="23"/>
        <v>27500</v>
      </c>
      <c r="S58" s="1210"/>
      <c r="T58" s="1210"/>
      <c r="U58" s="1209"/>
    </row>
    <row r="59" spans="1:21" s="106" customFormat="1">
      <c r="A59" s="208" t="s">
        <v>1842</v>
      </c>
      <c r="B59" s="264">
        <f t="shared" si="21"/>
        <v>0</v>
      </c>
      <c r="C59" s="899"/>
      <c r="D59" s="899"/>
      <c r="E59" s="899"/>
      <c r="F59" s="899">
        <f t="shared" si="22"/>
        <v>0</v>
      </c>
      <c r="G59" s="899"/>
      <c r="H59" s="899"/>
      <c r="I59" s="899"/>
      <c r="J59" s="899"/>
      <c r="K59" s="899"/>
      <c r="L59" s="899"/>
      <c r="M59" s="899"/>
      <c r="N59" s="899"/>
      <c r="O59" s="899"/>
      <c r="P59" s="899"/>
      <c r="Q59" s="899"/>
      <c r="R59" s="441">
        <f t="shared" si="23"/>
        <v>0</v>
      </c>
      <c r="S59" s="1210"/>
      <c r="T59" s="1210"/>
      <c r="U59" s="1209"/>
    </row>
    <row r="60" spans="1:21" s="106" customFormat="1">
      <c r="A60" s="208" t="s">
        <v>1843</v>
      </c>
      <c r="B60" s="264">
        <f t="shared" si="21"/>
        <v>0</v>
      </c>
      <c r="C60" s="899"/>
      <c r="D60" s="899"/>
      <c r="E60" s="899"/>
      <c r="F60" s="899">
        <f t="shared" si="22"/>
        <v>0</v>
      </c>
      <c r="G60" s="899"/>
      <c r="H60" s="899"/>
      <c r="I60" s="899"/>
      <c r="J60" s="899"/>
      <c r="K60" s="899"/>
      <c r="L60" s="899"/>
      <c r="M60" s="899"/>
      <c r="N60" s="899"/>
      <c r="O60" s="899"/>
      <c r="P60" s="899"/>
      <c r="Q60" s="899"/>
      <c r="R60" s="441">
        <f t="shared" si="23"/>
        <v>0</v>
      </c>
      <c r="S60" s="1210"/>
      <c r="T60" s="1210"/>
      <c r="U60" s="1209"/>
    </row>
    <row r="61" spans="1:21" s="106" customFormat="1">
      <c r="A61" s="1073" t="s">
        <v>1824</v>
      </c>
      <c r="B61" s="264">
        <f t="shared" si="21"/>
        <v>0</v>
      </c>
      <c r="C61" s="899"/>
      <c r="D61" s="899"/>
      <c r="E61" s="899"/>
      <c r="F61" s="899">
        <f t="shared" si="22"/>
        <v>0</v>
      </c>
      <c r="G61" s="899"/>
      <c r="H61" s="899"/>
      <c r="I61" s="899"/>
      <c r="J61" s="899"/>
      <c r="K61" s="899"/>
      <c r="L61" s="899"/>
      <c r="M61" s="899"/>
      <c r="N61" s="899"/>
      <c r="O61" s="899"/>
      <c r="P61" s="899"/>
      <c r="Q61" s="899"/>
      <c r="R61" s="441">
        <f t="shared" si="23"/>
        <v>0</v>
      </c>
      <c r="S61" s="1210"/>
      <c r="T61" s="1210"/>
      <c r="U61" s="1209"/>
    </row>
    <row r="62" spans="1:21" s="106" customFormat="1" ht="13.7" customHeight="1">
      <c r="A62" s="107" t="s">
        <v>1847</v>
      </c>
      <c r="B62" s="264">
        <f>SUM(C62:D62)</f>
        <v>755408</v>
      </c>
      <c r="C62" s="264">
        <f t="shared" ref="C62:R62" si="24">SUM(C56:C61)</f>
        <v>755408</v>
      </c>
      <c r="D62" s="264">
        <f t="shared" si="24"/>
        <v>0</v>
      </c>
      <c r="E62" s="264">
        <f t="shared" si="24"/>
        <v>755408</v>
      </c>
      <c r="F62" s="264">
        <f t="shared" si="24"/>
        <v>0</v>
      </c>
      <c r="G62" s="264">
        <f t="shared" si="24"/>
        <v>0</v>
      </c>
      <c r="H62" s="264">
        <f t="shared" si="24"/>
        <v>0</v>
      </c>
      <c r="I62" s="264">
        <f t="shared" si="24"/>
        <v>0</v>
      </c>
      <c r="J62" s="264">
        <f t="shared" si="24"/>
        <v>0</v>
      </c>
      <c r="K62" s="264">
        <f t="shared" si="24"/>
        <v>0</v>
      </c>
      <c r="L62" s="264">
        <f t="shared" si="24"/>
        <v>0</v>
      </c>
      <c r="M62" s="264">
        <f t="shared" si="24"/>
        <v>0</v>
      </c>
      <c r="N62" s="264">
        <f t="shared" si="24"/>
        <v>0</v>
      </c>
      <c r="O62" s="264">
        <f t="shared" si="24"/>
        <v>0</v>
      </c>
      <c r="P62" s="264">
        <f t="shared" si="24"/>
        <v>0</v>
      </c>
      <c r="Q62" s="264">
        <f t="shared" si="24"/>
        <v>0</v>
      </c>
      <c r="R62" s="264">
        <f t="shared" si="24"/>
        <v>755408</v>
      </c>
      <c r="S62" s="1210"/>
      <c r="T62" s="1210"/>
      <c r="U62" s="1209"/>
    </row>
    <row r="63" spans="1:21" s="106" customFormat="1">
      <c r="A63" s="111" t="s">
        <v>1848</v>
      </c>
      <c r="B63" s="264">
        <f t="shared" ref="B63:R63" si="25">SUM(B8+B11+B13+B14+B15+B26+B27+B38+B42+B43+B54+B62)</f>
        <v>111658284.8272</v>
      </c>
      <c r="C63" s="264">
        <f t="shared" si="25"/>
        <v>111658284.8272</v>
      </c>
      <c r="D63" s="264">
        <f t="shared" si="25"/>
        <v>0</v>
      </c>
      <c r="E63" s="264">
        <f t="shared" si="25"/>
        <v>56875421.827200003</v>
      </c>
      <c r="F63" s="264">
        <f t="shared" si="25"/>
        <v>53253307</v>
      </c>
      <c r="G63" s="264">
        <f t="shared" si="25"/>
        <v>0</v>
      </c>
      <c r="H63" s="264">
        <f t="shared" si="25"/>
        <v>1529556</v>
      </c>
      <c r="I63" s="264">
        <f t="shared" si="25"/>
        <v>0</v>
      </c>
      <c r="J63" s="264">
        <f t="shared" si="25"/>
        <v>0</v>
      </c>
      <c r="K63" s="264">
        <f t="shared" si="25"/>
        <v>0</v>
      </c>
      <c r="L63" s="264">
        <f t="shared" si="25"/>
        <v>0</v>
      </c>
      <c r="M63" s="264">
        <f t="shared" si="25"/>
        <v>0</v>
      </c>
      <c r="N63" s="264">
        <f t="shared" si="25"/>
        <v>0</v>
      </c>
      <c r="O63" s="264">
        <f t="shared" si="25"/>
        <v>0</v>
      </c>
      <c r="P63" s="264">
        <f t="shared" si="25"/>
        <v>0</v>
      </c>
      <c r="Q63" s="264">
        <f t="shared" si="25"/>
        <v>0</v>
      </c>
      <c r="R63" s="264">
        <f t="shared" si="25"/>
        <v>111658284.8272</v>
      </c>
      <c r="S63" s="264">
        <f>SUM(S10+S13+S14+S15+S26+S27+S38+S42+S43+S54)</f>
        <v>100843876.8272</v>
      </c>
      <c r="T63" s="264">
        <f>SUM(T11+T13+T14+T15+T26+T27+T38+T42+T43+T54)</f>
        <v>0</v>
      </c>
      <c r="U63" s="1209"/>
    </row>
    <row r="64" spans="1:21" s="106" customFormat="1" ht="24">
      <c r="A64" s="105" t="s">
        <v>1849</v>
      </c>
      <c r="B64" s="1208"/>
      <c r="C64" s="1208"/>
      <c r="D64" s="1208"/>
      <c r="E64" s="265"/>
      <c r="F64" s="265"/>
      <c r="G64" s="265"/>
      <c r="H64" s="265"/>
      <c r="I64" s="265"/>
      <c r="J64" s="265"/>
      <c r="K64" s="265"/>
      <c r="L64" s="265"/>
      <c r="M64" s="265"/>
      <c r="N64" s="265"/>
      <c r="O64" s="265"/>
      <c r="P64" s="265"/>
      <c r="Q64" s="265"/>
      <c r="R64" s="265"/>
      <c r="S64" s="1208"/>
      <c r="T64" s="1208"/>
      <c r="U64" s="1209"/>
    </row>
    <row r="65" spans="1:21" s="106" customFormat="1">
      <c r="A65" s="208" t="s">
        <v>1850</v>
      </c>
      <c r="B65" s="264">
        <f>SUM(C65+D65)</f>
        <v>65000</v>
      </c>
      <c r="C65" s="899">
        <v>65000</v>
      </c>
      <c r="D65" s="899"/>
      <c r="E65" s="899">
        <f>C65</f>
        <v>65000</v>
      </c>
      <c r="F65" s="899">
        <f t="shared" ref="F65:F69" si="26">C65-E65-G65-H65-I65-J65</f>
        <v>0</v>
      </c>
      <c r="G65" s="899"/>
      <c r="H65" s="899"/>
      <c r="I65" s="899"/>
      <c r="J65" s="899"/>
      <c r="K65" s="899"/>
      <c r="L65" s="899"/>
      <c r="M65" s="899"/>
      <c r="N65" s="899"/>
      <c r="O65" s="899"/>
      <c r="P65" s="899"/>
      <c r="Q65" s="899"/>
      <c r="R65" s="441">
        <f>SUM(E65:Q65)</f>
        <v>65000</v>
      </c>
      <c r="S65" s="899">
        <f>C65</f>
        <v>65000</v>
      </c>
      <c r="T65" s="899"/>
      <c r="U65" s="1209"/>
    </row>
    <row r="66" spans="1:21" s="106" customFormat="1" ht="24" customHeight="1">
      <c r="A66" s="208" t="s">
        <v>1851</v>
      </c>
      <c r="B66" s="264">
        <f>SUM(C66+D66)</f>
        <v>75000</v>
      </c>
      <c r="C66" s="899">
        <v>75000</v>
      </c>
      <c r="D66" s="899"/>
      <c r="E66" s="899">
        <f t="shared" ref="E66:E67" si="27">C66</f>
        <v>75000</v>
      </c>
      <c r="F66" s="899">
        <f t="shared" si="26"/>
        <v>0</v>
      </c>
      <c r="G66" s="899"/>
      <c r="H66" s="899"/>
      <c r="I66" s="899"/>
      <c r="J66" s="899"/>
      <c r="K66" s="899"/>
      <c r="L66" s="899"/>
      <c r="M66" s="899"/>
      <c r="N66" s="899"/>
      <c r="O66" s="899"/>
      <c r="P66" s="899"/>
      <c r="Q66" s="899"/>
      <c r="R66" s="441">
        <f>SUM(E66:Q66)</f>
        <v>75000</v>
      </c>
      <c r="S66" s="899">
        <f t="shared" ref="S66:S69" si="28">C66</f>
        <v>75000</v>
      </c>
      <c r="T66" s="899"/>
      <c r="U66" s="1209"/>
    </row>
    <row r="67" spans="1:21" s="106" customFormat="1" ht="24" customHeight="1">
      <c r="A67" s="208" t="s">
        <v>1852</v>
      </c>
      <c r="B67" s="264">
        <f>SUM(C67+D67)</f>
        <v>135000</v>
      </c>
      <c r="C67" s="899">
        <v>135000</v>
      </c>
      <c r="D67" s="899"/>
      <c r="E67" s="899">
        <f t="shared" si="27"/>
        <v>135000</v>
      </c>
      <c r="F67" s="899">
        <f t="shared" si="26"/>
        <v>0</v>
      </c>
      <c r="G67" s="899"/>
      <c r="H67" s="899"/>
      <c r="I67" s="899"/>
      <c r="J67" s="899"/>
      <c r="K67" s="899"/>
      <c r="L67" s="899"/>
      <c r="M67" s="899"/>
      <c r="N67" s="899"/>
      <c r="O67" s="899"/>
      <c r="P67" s="899"/>
      <c r="Q67" s="899"/>
      <c r="R67" s="441">
        <f>SUM(E67:Q67)</f>
        <v>135000</v>
      </c>
      <c r="S67" s="899">
        <f t="shared" si="28"/>
        <v>135000</v>
      </c>
      <c r="T67" s="899"/>
      <c r="U67" s="1209"/>
    </row>
    <row r="68" spans="1:21" s="106" customFormat="1" ht="12" customHeight="1">
      <c r="A68" s="208" t="s">
        <v>1853</v>
      </c>
      <c r="B68" s="264">
        <f>SUM(C68+D68)</f>
        <v>0</v>
      </c>
      <c r="C68" s="899">
        <v>0</v>
      </c>
      <c r="D68" s="899"/>
      <c r="E68" s="899"/>
      <c r="F68" s="899">
        <f t="shared" si="26"/>
        <v>0</v>
      </c>
      <c r="G68" s="899"/>
      <c r="H68" s="899"/>
      <c r="I68" s="899"/>
      <c r="J68" s="899"/>
      <c r="K68" s="899"/>
      <c r="L68" s="899"/>
      <c r="M68" s="899"/>
      <c r="N68" s="899"/>
      <c r="O68" s="899"/>
      <c r="P68" s="899"/>
      <c r="Q68" s="899"/>
      <c r="R68" s="441">
        <f>SUM(E68:Q68)</f>
        <v>0</v>
      </c>
      <c r="S68" s="899">
        <f t="shared" si="28"/>
        <v>0</v>
      </c>
      <c r="T68" s="899"/>
      <c r="U68" s="1209"/>
    </row>
    <row r="69" spans="1:21" s="106" customFormat="1">
      <c r="A69" s="1073" t="s">
        <v>1854</v>
      </c>
      <c r="B69" s="264">
        <f>SUM(C69+D69)</f>
        <v>15000</v>
      </c>
      <c r="C69" s="899">
        <v>15000</v>
      </c>
      <c r="D69" s="899"/>
      <c r="E69" s="899"/>
      <c r="F69" s="899">
        <f t="shared" si="26"/>
        <v>15000</v>
      </c>
      <c r="G69" s="899"/>
      <c r="H69" s="899"/>
      <c r="I69" s="899"/>
      <c r="J69" s="899"/>
      <c r="K69" s="899"/>
      <c r="L69" s="899"/>
      <c r="M69" s="899"/>
      <c r="N69" s="899"/>
      <c r="O69" s="899"/>
      <c r="P69" s="899"/>
      <c r="Q69" s="899"/>
      <c r="R69" s="441">
        <f>SUM(E69:Q69)</f>
        <v>15000</v>
      </c>
      <c r="S69" s="899">
        <f t="shared" si="28"/>
        <v>15000</v>
      </c>
      <c r="T69" s="899"/>
      <c r="U69" s="1209"/>
    </row>
    <row r="70" spans="1:21" s="106" customFormat="1">
      <c r="A70" s="107" t="s">
        <v>1855</v>
      </c>
      <c r="B70" s="264">
        <f>SUM(C70:D70)</f>
        <v>290000</v>
      </c>
      <c r="C70" s="264">
        <f>SUM(C65:C69)</f>
        <v>290000</v>
      </c>
      <c r="D70" s="264">
        <f>SUM(D65:D69)</f>
        <v>0</v>
      </c>
      <c r="E70" s="264">
        <f t="shared" ref="E70:T70" si="29">SUM(E65:E69)</f>
        <v>275000</v>
      </c>
      <c r="F70" s="264">
        <f t="shared" si="29"/>
        <v>15000</v>
      </c>
      <c r="G70" s="264">
        <f t="shared" si="29"/>
        <v>0</v>
      </c>
      <c r="H70" s="264">
        <f t="shared" si="29"/>
        <v>0</v>
      </c>
      <c r="I70" s="264">
        <f t="shared" si="29"/>
        <v>0</v>
      </c>
      <c r="J70" s="264">
        <f t="shared" si="29"/>
        <v>0</v>
      </c>
      <c r="K70" s="264">
        <f t="shared" si="29"/>
        <v>0</v>
      </c>
      <c r="L70" s="264">
        <f t="shared" si="29"/>
        <v>0</v>
      </c>
      <c r="M70" s="264">
        <f t="shared" si="29"/>
        <v>0</v>
      </c>
      <c r="N70" s="264">
        <f t="shared" si="29"/>
        <v>0</v>
      </c>
      <c r="O70" s="264">
        <f t="shared" si="29"/>
        <v>0</v>
      </c>
      <c r="P70" s="264">
        <f t="shared" si="29"/>
        <v>0</v>
      </c>
      <c r="Q70" s="264">
        <f t="shared" si="29"/>
        <v>0</v>
      </c>
      <c r="R70" s="264">
        <f t="shared" si="29"/>
        <v>290000</v>
      </c>
      <c r="S70" s="108">
        <f t="shared" si="29"/>
        <v>290000</v>
      </c>
      <c r="T70" s="108">
        <f t="shared" si="29"/>
        <v>0</v>
      </c>
      <c r="U70" s="1209"/>
    </row>
    <row r="71" spans="1:21" s="106" customFormat="1">
      <c r="A71" s="105" t="s">
        <v>1856</v>
      </c>
      <c r="B71" s="265"/>
      <c r="C71" s="265"/>
      <c r="D71" s="265"/>
      <c r="E71" s="265"/>
      <c r="F71" s="265"/>
      <c r="G71" s="265"/>
      <c r="H71" s="265"/>
      <c r="I71" s="265"/>
      <c r="J71" s="265"/>
      <c r="K71" s="265"/>
      <c r="L71" s="265"/>
      <c r="M71" s="265"/>
      <c r="N71" s="265"/>
      <c r="O71" s="265"/>
      <c r="P71" s="265"/>
      <c r="Q71" s="265"/>
      <c r="R71" s="265"/>
      <c r="S71" s="265"/>
      <c r="T71" s="265"/>
      <c r="U71" s="1209"/>
    </row>
    <row r="72" spans="1:21" s="106" customFormat="1">
      <c r="A72" s="208" t="s">
        <v>1857</v>
      </c>
      <c r="B72" s="264">
        <f>SUM(C72+D72)</f>
        <v>0</v>
      </c>
      <c r="C72" s="899"/>
      <c r="D72" s="899"/>
      <c r="E72" s="899"/>
      <c r="F72" s="899">
        <f t="shared" ref="F72:F76" si="30">C72-E72-G72-H72-I72-J72</f>
        <v>0</v>
      </c>
      <c r="G72" s="899"/>
      <c r="H72" s="899"/>
      <c r="I72" s="899"/>
      <c r="J72" s="899"/>
      <c r="K72" s="899"/>
      <c r="L72" s="899"/>
      <c r="M72" s="899"/>
      <c r="N72" s="899"/>
      <c r="O72" s="899"/>
      <c r="P72" s="899"/>
      <c r="Q72" s="899"/>
      <c r="R72" s="441">
        <f>SUM(E72:Q72)</f>
        <v>0</v>
      </c>
      <c r="S72" s="1210"/>
      <c r="T72" s="1210"/>
      <c r="U72" s="1209"/>
    </row>
    <row r="73" spans="1:21" s="106" customFormat="1">
      <c r="A73" s="208" t="s">
        <v>1858</v>
      </c>
      <c r="B73" s="264">
        <f>SUM(C73+D73)</f>
        <v>0</v>
      </c>
      <c r="C73" s="899"/>
      <c r="D73" s="899"/>
      <c r="E73" s="899"/>
      <c r="F73" s="899">
        <f t="shared" si="30"/>
        <v>0</v>
      </c>
      <c r="G73" s="899"/>
      <c r="H73" s="899"/>
      <c r="I73" s="899"/>
      <c r="J73" s="899"/>
      <c r="K73" s="899"/>
      <c r="L73" s="899"/>
      <c r="M73" s="899"/>
      <c r="N73" s="899"/>
      <c r="O73" s="899"/>
      <c r="P73" s="899"/>
      <c r="Q73" s="899"/>
      <c r="R73" s="441">
        <f>SUM(E73:Q73)</f>
        <v>0</v>
      </c>
      <c r="S73" s="1210"/>
      <c r="T73" s="1210"/>
      <c r="U73" s="1209"/>
    </row>
    <row r="74" spans="1:21" s="106" customFormat="1">
      <c r="A74" s="377" t="s">
        <v>1859</v>
      </c>
      <c r="B74" s="264">
        <f>SUM(C74+D74)</f>
        <v>0</v>
      </c>
      <c r="C74" s="899"/>
      <c r="D74" s="899"/>
      <c r="E74" s="899"/>
      <c r="F74" s="899">
        <f t="shared" si="30"/>
        <v>0</v>
      </c>
      <c r="G74" s="899"/>
      <c r="H74" s="899"/>
      <c r="I74" s="899"/>
      <c r="J74" s="899"/>
      <c r="K74" s="899"/>
      <c r="L74" s="899"/>
      <c r="M74" s="899"/>
      <c r="N74" s="899"/>
      <c r="O74" s="899"/>
      <c r="P74" s="899"/>
      <c r="Q74" s="899"/>
      <c r="R74" s="441">
        <f>SUM(E74:Q74)</f>
        <v>0</v>
      </c>
      <c r="S74" s="1210"/>
      <c r="T74" s="1210"/>
      <c r="U74" s="1209"/>
    </row>
    <row r="75" spans="1:21" s="106" customFormat="1">
      <c r="A75" s="208" t="s">
        <v>1860</v>
      </c>
      <c r="B75" s="264">
        <f>SUM(C75+D75)</f>
        <v>1450000</v>
      </c>
      <c r="C75" s="899">
        <f>1450000-C94</f>
        <v>1450000</v>
      </c>
      <c r="D75" s="899"/>
      <c r="E75" s="899"/>
      <c r="F75" s="899">
        <f t="shared" si="30"/>
        <v>1450000</v>
      </c>
      <c r="G75" s="899"/>
      <c r="H75" s="899"/>
      <c r="I75" s="899"/>
      <c r="J75" s="899"/>
      <c r="K75" s="899"/>
      <c r="L75" s="899"/>
      <c r="M75" s="899"/>
      <c r="N75" s="899"/>
      <c r="O75" s="899"/>
      <c r="P75" s="899"/>
      <c r="Q75" s="899"/>
      <c r="R75" s="441">
        <f>SUM(E75:Q75)</f>
        <v>1450000</v>
      </c>
      <c r="S75" s="1210"/>
      <c r="T75" s="1210"/>
      <c r="U75" s="1209"/>
    </row>
    <row r="76" spans="1:21" s="106" customFormat="1">
      <c r="A76" s="1073" t="s">
        <v>1861</v>
      </c>
      <c r="B76" s="264">
        <f>SUM(C76+D76)</f>
        <v>2000000</v>
      </c>
      <c r="C76" s="899">
        <v>2000000</v>
      </c>
      <c r="D76" s="899"/>
      <c r="E76" s="899"/>
      <c r="F76" s="899">
        <f t="shared" si="30"/>
        <v>0</v>
      </c>
      <c r="G76" s="899">
        <f>C76</f>
        <v>2000000</v>
      </c>
      <c r="H76" s="899"/>
      <c r="I76" s="899"/>
      <c r="J76" s="899"/>
      <c r="K76" s="899"/>
      <c r="L76" s="899"/>
      <c r="M76" s="899"/>
      <c r="N76" s="899"/>
      <c r="O76" s="899"/>
      <c r="P76" s="899"/>
      <c r="Q76" s="899"/>
      <c r="R76" s="441">
        <f>SUM(E76:Q76)</f>
        <v>2000000</v>
      </c>
      <c r="S76" s="1210"/>
      <c r="T76" s="1210"/>
      <c r="U76" s="1209"/>
    </row>
    <row r="77" spans="1:21" s="106" customFormat="1">
      <c r="A77" s="107" t="s">
        <v>1862</v>
      </c>
      <c r="B77" s="264">
        <f>SUM(C77:D77)</f>
        <v>3450000</v>
      </c>
      <c r="C77" s="264">
        <f>SUM(C72:C76)</f>
        <v>3450000</v>
      </c>
      <c r="D77" s="264">
        <f>SUM(D72:D76)</f>
        <v>0</v>
      </c>
      <c r="E77" s="264">
        <f t="shared" ref="E77:Q77" si="31">SUM(E72:E76)</f>
        <v>0</v>
      </c>
      <c r="F77" s="264">
        <f t="shared" si="31"/>
        <v>1450000</v>
      </c>
      <c r="G77" s="264">
        <f t="shared" si="31"/>
        <v>2000000</v>
      </c>
      <c r="H77" s="264">
        <f t="shared" si="31"/>
        <v>0</v>
      </c>
      <c r="I77" s="264">
        <f t="shared" si="31"/>
        <v>0</v>
      </c>
      <c r="J77" s="264">
        <f t="shared" si="31"/>
        <v>0</v>
      </c>
      <c r="K77" s="264">
        <f t="shared" si="31"/>
        <v>0</v>
      </c>
      <c r="L77" s="264">
        <f t="shared" si="31"/>
        <v>0</v>
      </c>
      <c r="M77" s="264">
        <f t="shared" si="31"/>
        <v>0</v>
      </c>
      <c r="N77" s="264">
        <f t="shared" si="31"/>
        <v>0</v>
      </c>
      <c r="O77" s="264">
        <f t="shared" si="31"/>
        <v>0</v>
      </c>
      <c r="P77" s="264">
        <f t="shared" si="31"/>
        <v>0</v>
      </c>
      <c r="Q77" s="264">
        <f t="shared" si="31"/>
        <v>0</v>
      </c>
      <c r="R77" s="264">
        <f>SUM(R72:R76)</f>
        <v>3450000</v>
      </c>
      <c r="S77" s="1210"/>
      <c r="T77" s="1210"/>
      <c r="U77" s="1209"/>
    </row>
    <row r="78" spans="1:21" s="106" customFormat="1">
      <c r="A78" s="105" t="s">
        <v>1863</v>
      </c>
      <c r="B78" s="265"/>
      <c r="C78" s="265"/>
      <c r="D78" s="265"/>
      <c r="E78" s="265"/>
      <c r="F78" s="265"/>
      <c r="G78" s="265"/>
      <c r="H78" s="265"/>
      <c r="I78" s="265"/>
      <c r="J78" s="265"/>
      <c r="K78" s="265"/>
      <c r="L78" s="265"/>
      <c r="M78" s="265"/>
      <c r="N78" s="265"/>
      <c r="O78" s="265"/>
      <c r="P78" s="265"/>
      <c r="Q78" s="265"/>
      <c r="R78" s="265"/>
      <c r="S78" s="265"/>
      <c r="T78" s="265"/>
      <c r="U78" s="1209"/>
    </row>
    <row r="79" spans="1:21" s="106" customFormat="1">
      <c r="A79" s="208" t="s">
        <v>1864</v>
      </c>
      <c r="B79" s="264">
        <f>SUM(C79:D79)</f>
        <v>3864871.2413599999</v>
      </c>
      <c r="C79" s="899">
        <f>C38*5%</f>
        <v>3864871.2413599999</v>
      </c>
      <c r="D79" s="899"/>
      <c r="E79" s="899">
        <f>C79</f>
        <v>3864871.2413599999</v>
      </c>
      <c r="F79" s="899">
        <f t="shared" ref="F79:F80" si="32">C79-E79-G79-H79-I79-J79</f>
        <v>0</v>
      </c>
      <c r="G79" s="899"/>
      <c r="H79" s="899"/>
      <c r="I79" s="899"/>
      <c r="J79" s="899"/>
      <c r="K79" s="899"/>
      <c r="L79" s="899"/>
      <c r="M79" s="899"/>
      <c r="N79" s="899"/>
      <c r="O79" s="899"/>
      <c r="P79" s="899"/>
      <c r="Q79" s="899"/>
      <c r="R79" s="441">
        <f>SUM(E79:Q79)</f>
        <v>3864871.2413599999</v>
      </c>
      <c r="S79" s="899">
        <f>C79</f>
        <v>3864871.2413599999</v>
      </c>
      <c r="T79" s="899"/>
      <c r="U79" s="1209"/>
    </row>
    <row r="80" spans="1:21" s="106" customFormat="1">
      <c r="A80" s="208" t="s">
        <v>1865</v>
      </c>
      <c r="B80" s="264">
        <f>SUM(C80:D80)</f>
        <v>1250000</v>
      </c>
      <c r="C80" s="899">
        <v>1250000</v>
      </c>
      <c r="D80" s="899"/>
      <c r="E80" s="899">
        <f>C80</f>
        <v>1250000</v>
      </c>
      <c r="F80" s="899">
        <f t="shared" si="32"/>
        <v>0</v>
      </c>
      <c r="G80" s="899"/>
      <c r="H80" s="899"/>
      <c r="I80" s="899"/>
      <c r="J80" s="899"/>
      <c r="K80" s="899"/>
      <c r="L80" s="899"/>
      <c r="M80" s="899"/>
      <c r="N80" s="899"/>
      <c r="O80" s="899"/>
      <c r="P80" s="899"/>
      <c r="Q80" s="899"/>
      <c r="R80" s="441">
        <f>SUM(E80:Q80)</f>
        <v>1250000</v>
      </c>
      <c r="S80" s="899">
        <f>C80</f>
        <v>1250000</v>
      </c>
      <c r="T80" s="899"/>
      <c r="U80" s="1209"/>
    </row>
    <row r="81" spans="1:21" s="106" customFormat="1">
      <c r="A81" s="107" t="s">
        <v>1866</v>
      </c>
      <c r="B81" s="264">
        <f>SUM(C81:D81)</f>
        <v>5114871.2413599994</v>
      </c>
      <c r="C81" s="1215">
        <f>SUM(C79:C80)</f>
        <v>5114871.2413599994</v>
      </c>
      <c r="D81" s="1215">
        <f t="shared" ref="D81:T81" si="33">SUM(D79:D80)</f>
        <v>0</v>
      </c>
      <c r="E81" s="1215">
        <f t="shared" si="33"/>
        <v>5114871.2413599994</v>
      </c>
      <c r="F81" s="1215">
        <f t="shared" si="33"/>
        <v>0</v>
      </c>
      <c r="G81" s="1215">
        <f t="shared" si="33"/>
        <v>0</v>
      </c>
      <c r="H81" s="1215">
        <f t="shared" si="33"/>
        <v>0</v>
      </c>
      <c r="I81" s="1215">
        <f t="shared" si="33"/>
        <v>0</v>
      </c>
      <c r="J81" s="1215">
        <f t="shared" si="33"/>
        <v>0</v>
      </c>
      <c r="K81" s="1215">
        <f t="shared" si="33"/>
        <v>0</v>
      </c>
      <c r="L81" s="1215">
        <f t="shared" si="33"/>
        <v>0</v>
      </c>
      <c r="M81" s="1215">
        <f t="shared" si="33"/>
        <v>0</v>
      </c>
      <c r="N81" s="1215">
        <f t="shared" si="33"/>
        <v>0</v>
      </c>
      <c r="O81" s="1215">
        <f t="shared" si="33"/>
        <v>0</v>
      </c>
      <c r="P81" s="1215">
        <f t="shared" si="33"/>
        <v>0</v>
      </c>
      <c r="Q81" s="1215">
        <f t="shared" si="33"/>
        <v>0</v>
      </c>
      <c r="R81" s="1215">
        <f t="shared" si="33"/>
        <v>5114871.2413599994</v>
      </c>
      <c r="S81" s="1215">
        <f t="shared" si="33"/>
        <v>5114871.2413599994</v>
      </c>
      <c r="T81" s="1215">
        <f t="shared" si="33"/>
        <v>0</v>
      </c>
      <c r="U81" s="1209"/>
    </row>
    <row r="82" spans="1:21" s="106" customFormat="1">
      <c r="A82" s="105" t="s">
        <v>1867</v>
      </c>
      <c r="B82" s="265"/>
      <c r="C82" s="265"/>
      <c r="D82" s="265"/>
      <c r="E82" s="265"/>
      <c r="F82" s="265"/>
      <c r="G82" s="265"/>
      <c r="H82" s="265"/>
      <c r="I82" s="265"/>
      <c r="J82" s="265"/>
      <c r="K82" s="265"/>
      <c r="L82" s="265"/>
      <c r="M82" s="265"/>
      <c r="N82" s="265"/>
      <c r="O82" s="265"/>
      <c r="P82" s="265"/>
      <c r="Q82" s="265"/>
      <c r="R82" s="265"/>
      <c r="S82" s="265"/>
      <c r="T82" s="265"/>
      <c r="U82" s="1209"/>
    </row>
    <row r="83" spans="1:21" s="106" customFormat="1" ht="13.7" customHeight="1">
      <c r="A83" s="208" t="s">
        <v>1868</v>
      </c>
      <c r="B83" s="264">
        <f t="shared" ref="B83:B95" si="34">SUM(C83+D83)</f>
        <v>194340</v>
      </c>
      <c r="C83" s="899">
        <f>410*237*2</f>
        <v>194340</v>
      </c>
      <c r="D83" s="899"/>
      <c r="E83" s="899"/>
      <c r="F83" s="899">
        <f t="shared" ref="F83:F95" si="35">C83-E83-G83-H83-I83-J83</f>
        <v>194340</v>
      </c>
      <c r="G83" s="899"/>
      <c r="H83" s="899"/>
      <c r="I83" s="899"/>
      <c r="J83" s="899"/>
      <c r="K83" s="899"/>
      <c r="L83" s="899"/>
      <c r="M83" s="899"/>
      <c r="N83" s="899"/>
      <c r="O83" s="899"/>
      <c r="P83" s="899"/>
      <c r="Q83" s="899"/>
      <c r="R83" s="441">
        <f t="shared" ref="R83:R95" si="36">SUM(E83:Q83)</f>
        <v>194340</v>
      </c>
      <c r="S83" s="1210"/>
      <c r="T83" s="1210"/>
      <c r="U83" s="1209"/>
    </row>
    <row r="84" spans="1:21" s="106" customFormat="1">
      <c r="A84" s="208" t="s">
        <v>1869</v>
      </c>
      <c r="B84" s="264">
        <f t="shared" si="34"/>
        <v>125000</v>
      </c>
      <c r="C84" s="899">
        <f>35000+75000+15000</f>
        <v>125000</v>
      </c>
      <c r="D84" s="899"/>
      <c r="E84" s="899"/>
      <c r="F84" s="899">
        <f t="shared" si="35"/>
        <v>125000</v>
      </c>
      <c r="G84" s="899"/>
      <c r="H84" s="899"/>
      <c r="I84" s="899"/>
      <c r="J84" s="899"/>
      <c r="K84" s="899"/>
      <c r="L84" s="899"/>
      <c r="M84" s="899"/>
      <c r="N84" s="899"/>
      <c r="O84" s="899"/>
      <c r="P84" s="899"/>
      <c r="Q84" s="899"/>
      <c r="R84" s="441">
        <f t="shared" si="36"/>
        <v>125000</v>
      </c>
      <c r="S84" s="899">
        <f>C84</f>
        <v>125000</v>
      </c>
      <c r="T84" s="899"/>
      <c r="U84" s="1209"/>
    </row>
    <row r="85" spans="1:21" s="106" customFormat="1">
      <c r="A85" s="208" t="s">
        <v>1870</v>
      </c>
      <c r="B85" s="264">
        <f t="shared" si="34"/>
        <v>745000</v>
      </c>
      <c r="C85" s="899">
        <f>745000</f>
        <v>745000</v>
      </c>
      <c r="D85" s="899"/>
      <c r="E85" s="899"/>
      <c r="F85" s="899">
        <f t="shared" si="35"/>
        <v>745000</v>
      </c>
      <c r="G85" s="899"/>
      <c r="H85" s="899"/>
      <c r="I85" s="899"/>
      <c r="J85" s="899"/>
      <c r="K85" s="899"/>
      <c r="L85" s="899"/>
      <c r="M85" s="899"/>
      <c r="N85" s="899"/>
      <c r="O85" s="899"/>
      <c r="P85" s="899"/>
      <c r="Q85" s="899"/>
      <c r="R85" s="441">
        <f t="shared" si="36"/>
        <v>745000</v>
      </c>
      <c r="S85" s="899">
        <f t="shared" ref="S85:S87" si="37">C85</f>
        <v>745000</v>
      </c>
      <c r="T85" s="899"/>
      <c r="U85" s="1209"/>
    </row>
    <row r="86" spans="1:21" s="106" customFormat="1">
      <c r="A86" s="208" t="s">
        <v>1871</v>
      </c>
      <c r="B86" s="264">
        <f t="shared" si="34"/>
        <v>2746531</v>
      </c>
      <c r="C86" s="899">
        <f>1955000-3469-36800-1472-62+833334</f>
        <v>2746531</v>
      </c>
      <c r="D86" s="899"/>
      <c r="E86" s="899">
        <f>C86</f>
        <v>2746531</v>
      </c>
      <c r="F86" s="899">
        <f t="shared" si="35"/>
        <v>0</v>
      </c>
      <c r="G86" s="899"/>
      <c r="H86" s="899"/>
      <c r="I86" s="899"/>
      <c r="J86" s="899"/>
      <c r="K86" s="899"/>
      <c r="L86" s="899"/>
      <c r="M86" s="899"/>
      <c r="N86" s="899"/>
      <c r="O86" s="899"/>
      <c r="P86" s="899"/>
      <c r="Q86" s="899"/>
      <c r="R86" s="441">
        <f t="shared" si="36"/>
        <v>2746531</v>
      </c>
      <c r="S86" s="899">
        <f t="shared" si="37"/>
        <v>2746531</v>
      </c>
      <c r="T86" s="899"/>
      <c r="U86" s="1209"/>
    </row>
    <row r="87" spans="1:21" s="106" customFormat="1">
      <c r="A87" s="208" t="s">
        <v>1872</v>
      </c>
      <c r="B87" s="264">
        <f t="shared" si="34"/>
        <v>1135000</v>
      </c>
      <c r="C87" s="899">
        <v>1135000</v>
      </c>
      <c r="D87" s="899"/>
      <c r="E87" s="899">
        <f>1126296+18</f>
        <v>1126314</v>
      </c>
      <c r="F87" s="899">
        <f t="shared" si="35"/>
        <v>8686</v>
      </c>
      <c r="G87" s="899"/>
      <c r="H87" s="899"/>
      <c r="I87" s="899"/>
      <c r="J87" s="899"/>
      <c r="K87" s="899"/>
      <c r="L87" s="899"/>
      <c r="M87" s="899"/>
      <c r="N87" s="899"/>
      <c r="O87" s="899"/>
      <c r="P87" s="899"/>
      <c r="Q87" s="899"/>
      <c r="R87" s="441">
        <f t="shared" si="36"/>
        <v>1135000</v>
      </c>
      <c r="S87" s="899">
        <f t="shared" si="37"/>
        <v>1135000</v>
      </c>
      <c r="T87" s="899"/>
      <c r="U87" s="1209"/>
    </row>
    <row r="88" spans="1:21" s="106" customFormat="1">
      <c r="A88" s="208" t="s">
        <v>1873</v>
      </c>
      <c r="B88" s="264">
        <f t="shared" si="34"/>
        <v>35000</v>
      </c>
      <c r="C88" s="899">
        <v>35000</v>
      </c>
      <c r="D88" s="899"/>
      <c r="E88" s="899">
        <v>0</v>
      </c>
      <c r="F88" s="899">
        <f t="shared" si="35"/>
        <v>35000</v>
      </c>
      <c r="G88" s="899"/>
      <c r="H88" s="899"/>
      <c r="I88" s="899"/>
      <c r="J88" s="899"/>
      <c r="K88" s="899"/>
      <c r="L88" s="899"/>
      <c r="M88" s="899"/>
      <c r="N88" s="899"/>
      <c r="O88" s="899"/>
      <c r="P88" s="899"/>
      <c r="Q88" s="899"/>
      <c r="R88" s="441">
        <f t="shared" si="36"/>
        <v>35000</v>
      </c>
      <c r="S88" s="1210"/>
      <c r="T88" s="1210"/>
      <c r="U88" s="1209"/>
    </row>
    <row r="89" spans="1:21" s="106" customFormat="1">
      <c r="A89" s="208" t="s">
        <v>1874</v>
      </c>
      <c r="B89" s="264">
        <f t="shared" si="34"/>
        <v>1329500</v>
      </c>
      <c r="C89" s="899">
        <f>3500*237+500000</f>
        <v>1329500</v>
      </c>
      <c r="D89" s="899"/>
      <c r="E89" s="899"/>
      <c r="F89" s="899">
        <f t="shared" si="35"/>
        <v>1329500</v>
      </c>
      <c r="G89" s="899"/>
      <c r="H89" s="899"/>
      <c r="I89" s="899"/>
      <c r="J89" s="899"/>
      <c r="K89" s="899"/>
      <c r="L89" s="899"/>
      <c r="M89" s="899"/>
      <c r="N89" s="899"/>
      <c r="O89" s="899"/>
      <c r="P89" s="899"/>
      <c r="Q89" s="899"/>
      <c r="R89" s="441">
        <f t="shared" si="36"/>
        <v>1329500</v>
      </c>
      <c r="S89" s="899">
        <f>C89</f>
        <v>1329500</v>
      </c>
      <c r="T89" s="899"/>
      <c r="U89" s="1209"/>
    </row>
    <row r="90" spans="1:21" s="106" customFormat="1">
      <c r="A90" s="208" t="s">
        <v>1875</v>
      </c>
      <c r="B90" s="264">
        <f t="shared" si="34"/>
        <v>8500</v>
      </c>
      <c r="C90" s="899">
        <v>8500</v>
      </c>
      <c r="D90" s="899"/>
      <c r="E90" s="899"/>
      <c r="F90" s="899">
        <f t="shared" si="35"/>
        <v>8500</v>
      </c>
      <c r="G90" s="899"/>
      <c r="H90" s="899"/>
      <c r="I90" s="899"/>
      <c r="J90" s="899"/>
      <c r="K90" s="899"/>
      <c r="L90" s="899"/>
      <c r="M90" s="899"/>
      <c r="N90" s="899"/>
      <c r="O90" s="899"/>
      <c r="P90" s="899"/>
      <c r="Q90" s="899"/>
      <c r="R90" s="441">
        <f t="shared" si="36"/>
        <v>8500</v>
      </c>
      <c r="S90" s="899">
        <f t="shared" ref="S90:S95" si="38">C90</f>
        <v>8500</v>
      </c>
      <c r="T90" s="899"/>
      <c r="U90" s="1209"/>
    </row>
    <row r="91" spans="1:21" s="106" customFormat="1">
      <c r="A91" s="208" t="s">
        <v>1876</v>
      </c>
      <c r="B91" s="264">
        <f t="shared" si="34"/>
        <v>75000</v>
      </c>
      <c r="C91" s="899">
        <v>75000</v>
      </c>
      <c r="D91" s="899"/>
      <c r="E91" s="899"/>
      <c r="F91" s="899">
        <f t="shared" si="35"/>
        <v>75000</v>
      </c>
      <c r="G91" s="899"/>
      <c r="H91" s="899"/>
      <c r="I91" s="899"/>
      <c r="J91" s="899"/>
      <c r="K91" s="899"/>
      <c r="L91" s="899"/>
      <c r="M91" s="899"/>
      <c r="N91" s="899"/>
      <c r="O91" s="899"/>
      <c r="P91" s="899"/>
      <c r="Q91" s="899"/>
      <c r="R91" s="441">
        <f t="shared" si="36"/>
        <v>75000</v>
      </c>
      <c r="S91" s="899">
        <f t="shared" si="38"/>
        <v>75000</v>
      </c>
      <c r="T91" s="899"/>
      <c r="U91" s="1209"/>
    </row>
    <row r="92" spans="1:21" s="106" customFormat="1">
      <c r="A92" s="208" t="s">
        <v>1877</v>
      </c>
      <c r="B92" s="264">
        <f t="shared" si="34"/>
        <v>18500</v>
      </c>
      <c r="C92" s="899">
        <v>18500</v>
      </c>
      <c r="D92" s="899"/>
      <c r="E92" s="899">
        <f>C92</f>
        <v>18500</v>
      </c>
      <c r="F92" s="899">
        <f t="shared" si="35"/>
        <v>0</v>
      </c>
      <c r="G92" s="899"/>
      <c r="H92" s="899"/>
      <c r="I92" s="899"/>
      <c r="J92" s="899"/>
      <c r="K92" s="899"/>
      <c r="L92" s="899"/>
      <c r="M92" s="899"/>
      <c r="N92" s="899"/>
      <c r="O92" s="899"/>
      <c r="P92" s="899"/>
      <c r="Q92" s="899"/>
      <c r="R92" s="441">
        <f t="shared" si="36"/>
        <v>18500</v>
      </c>
      <c r="S92" s="899">
        <f t="shared" si="38"/>
        <v>18500</v>
      </c>
      <c r="T92" s="899"/>
      <c r="U92" s="1209"/>
    </row>
    <row r="93" spans="1:21" s="106" customFormat="1">
      <c r="A93" s="1073" t="s">
        <v>1878</v>
      </c>
      <c r="B93" s="264">
        <f t="shared" si="34"/>
        <v>1568495</v>
      </c>
      <c r="C93" s="899">
        <f>1325000+53458+2139+89+187809</f>
        <v>1568495</v>
      </c>
      <c r="D93" s="899"/>
      <c r="E93" s="899"/>
      <c r="F93" s="899">
        <f t="shared" si="35"/>
        <v>1568495</v>
      </c>
      <c r="G93" s="899"/>
      <c r="H93" s="899"/>
      <c r="I93" s="899"/>
      <c r="J93" s="899"/>
      <c r="K93" s="899"/>
      <c r="L93" s="899"/>
      <c r="M93" s="899"/>
      <c r="N93" s="899"/>
      <c r="O93" s="899"/>
      <c r="P93" s="899"/>
      <c r="Q93" s="899"/>
      <c r="R93" s="441">
        <f t="shared" si="36"/>
        <v>1568495</v>
      </c>
      <c r="S93" s="899">
        <f t="shared" si="38"/>
        <v>1568495</v>
      </c>
      <c r="T93" s="899"/>
      <c r="U93" s="1209"/>
    </row>
    <row r="94" spans="1:21" s="106" customFormat="1">
      <c r="A94" s="1073" t="s">
        <v>1824</v>
      </c>
      <c r="B94" s="264">
        <f t="shared" si="34"/>
        <v>0</v>
      </c>
      <c r="C94" s="899"/>
      <c r="D94" s="899"/>
      <c r="E94" s="899"/>
      <c r="F94" s="899">
        <f t="shared" si="35"/>
        <v>0</v>
      </c>
      <c r="G94" s="899"/>
      <c r="H94" s="899"/>
      <c r="I94" s="899"/>
      <c r="J94" s="899"/>
      <c r="K94" s="899"/>
      <c r="L94" s="899"/>
      <c r="M94" s="899"/>
      <c r="N94" s="899"/>
      <c r="O94" s="899"/>
      <c r="P94" s="899"/>
      <c r="Q94" s="899"/>
      <c r="R94" s="441">
        <f t="shared" si="36"/>
        <v>0</v>
      </c>
      <c r="S94" s="899">
        <f t="shared" si="38"/>
        <v>0</v>
      </c>
      <c r="T94" s="899"/>
      <c r="U94" s="1209"/>
    </row>
    <row r="95" spans="1:21" s="106" customFormat="1">
      <c r="A95" s="1073" t="s">
        <v>1824</v>
      </c>
      <c r="B95" s="264">
        <f t="shared" si="34"/>
        <v>0</v>
      </c>
      <c r="C95" s="899"/>
      <c r="D95" s="899"/>
      <c r="E95" s="899"/>
      <c r="F95" s="899">
        <f t="shared" si="35"/>
        <v>0</v>
      </c>
      <c r="G95" s="899"/>
      <c r="H95" s="899"/>
      <c r="I95" s="899"/>
      <c r="J95" s="899"/>
      <c r="K95" s="899"/>
      <c r="L95" s="899"/>
      <c r="M95" s="899"/>
      <c r="N95" s="899"/>
      <c r="O95" s="899"/>
      <c r="P95" s="899"/>
      <c r="Q95" s="899"/>
      <c r="R95" s="441">
        <f t="shared" si="36"/>
        <v>0</v>
      </c>
      <c r="S95" s="899">
        <f t="shared" si="38"/>
        <v>0</v>
      </c>
      <c r="T95" s="899"/>
      <c r="U95" s="1209"/>
    </row>
    <row r="96" spans="1:21" s="106" customFormat="1">
      <c r="A96" s="107" t="s">
        <v>1879</v>
      </c>
      <c r="B96" s="264">
        <f>SUM(C96:D96)</f>
        <v>7980866</v>
      </c>
      <c r="C96" s="264">
        <f t="shared" ref="C96:R96" si="39">SUM(C83:C95)</f>
        <v>7980866</v>
      </c>
      <c r="D96" s="264">
        <f t="shared" si="39"/>
        <v>0</v>
      </c>
      <c r="E96" s="264">
        <f t="shared" si="39"/>
        <v>3891345</v>
      </c>
      <c r="F96" s="264">
        <f t="shared" si="39"/>
        <v>4089521</v>
      </c>
      <c r="G96" s="264">
        <f t="shared" si="39"/>
        <v>0</v>
      </c>
      <c r="H96" s="264">
        <f t="shared" si="39"/>
        <v>0</v>
      </c>
      <c r="I96" s="264">
        <f t="shared" si="39"/>
        <v>0</v>
      </c>
      <c r="J96" s="264">
        <f t="shared" si="39"/>
        <v>0</v>
      </c>
      <c r="K96" s="264">
        <f t="shared" si="39"/>
        <v>0</v>
      </c>
      <c r="L96" s="264">
        <f t="shared" si="39"/>
        <v>0</v>
      </c>
      <c r="M96" s="264">
        <f t="shared" si="39"/>
        <v>0</v>
      </c>
      <c r="N96" s="264">
        <f t="shared" si="39"/>
        <v>0</v>
      </c>
      <c r="O96" s="264">
        <f t="shared" si="39"/>
        <v>0</v>
      </c>
      <c r="P96" s="264">
        <f t="shared" si="39"/>
        <v>0</v>
      </c>
      <c r="Q96" s="264">
        <f t="shared" si="39"/>
        <v>0</v>
      </c>
      <c r="R96" s="264">
        <f t="shared" si="39"/>
        <v>7980866</v>
      </c>
      <c r="S96" s="108">
        <f>SUM(S84:S87,S89:S95)</f>
        <v>7751526</v>
      </c>
      <c r="T96" s="264">
        <f>SUM(T84:T87,T89:T95)</f>
        <v>0</v>
      </c>
      <c r="U96" s="1209"/>
    </row>
    <row r="97" spans="1:21" s="106" customFormat="1">
      <c r="A97" s="107" t="s">
        <v>1880</v>
      </c>
      <c r="B97" s="264">
        <f>SUM(C97:D97)</f>
        <v>128494022.06855999</v>
      </c>
      <c r="C97" s="264">
        <f t="shared" ref="C97:R97" si="40">SUM(C63+C70+C77+C81+C96)</f>
        <v>128494022.06855999</v>
      </c>
      <c r="D97" s="264">
        <f t="shared" si="40"/>
        <v>0</v>
      </c>
      <c r="E97" s="264">
        <f t="shared" si="40"/>
        <v>66156638.068560004</v>
      </c>
      <c r="F97" s="264">
        <f t="shared" si="40"/>
        <v>58807828</v>
      </c>
      <c r="G97" s="264">
        <f t="shared" si="40"/>
        <v>2000000</v>
      </c>
      <c r="H97" s="264">
        <f t="shared" si="40"/>
        <v>1529556</v>
      </c>
      <c r="I97" s="264">
        <f t="shared" si="40"/>
        <v>0</v>
      </c>
      <c r="J97" s="264">
        <f t="shared" si="40"/>
        <v>0</v>
      </c>
      <c r="K97" s="264">
        <f t="shared" si="40"/>
        <v>0</v>
      </c>
      <c r="L97" s="264">
        <f t="shared" si="40"/>
        <v>0</v>
      </c>
      <c r="M97" s="264">
        <f t="shared" si="40"/>
        <v>0</v>
      </c>
      <c r="N97" s="264">
        <f t="shared" si="40"/>
        <v>0</v>
      </c>
      <c r="O97" s="264">
        <f t="shared" si="40"/>
        <v>0</v>
      </c>
      <c r="P97" s="264">
        <f t="shared" si="40"/>
        <v>0</v>
      </c>
      <c r="Q97" s="264">
        <f t="shared" si="40"/>
        <v>0</v>
      </c>
      <c r="R97" s="264">
        <f t="shared" si="40"/>
        <v>128494022.06855999</v>
      </c>
      <c r="S97" s="264">
        <f>SUM(S63+S70+S81+S96)</f>
        <v>114000274.06855999</v>
      </c>
      <c r="T97" s="264">
        <f>SUM(T63+T70+T81+T96)</f>
        <v>0</v>
      </c>
      <c r="U97" s="1209"/>
    </row>
    <row r="98" spans="1:21" s="106" customFormat="1">
      <c r="A98" s="105" t="s">
        <v>1881</v>
      </c>
      <c r="B98" s="265"/>
      <c r="C98" s="265"/>
      <c r="D98" s="265"/>
      <c r="E98" s="265"/>
      <c r="F98" s="265"/>
      <c r="G98" s="265"/>
      <c r="H98" s="265"/>
      <c r="I98" s="265"/>
      <c r="J98" s="265"/>
      <c r="K98" s="265"/>
      <c r="L98" s="265"/>
      <c r="M98" s="265"/>
      <c r="N98" s="265"/>
      <c r="O98" s="265"/>
      <c r="P98" s="265"/>
      <c r="Q98" s="265"/>
      <c r="R98" s="265"/>
      <c r="S98" s="265"/>
      <c r="T98" s="265"/>
      <c r="U98" s="1209"/>
    </row>
    <row r="99" spans="1:21" s="106" customFormat="1">
      <c r="A99" s="208" t="s">
        <v>1882</v>
      </c>
      <c r="B99" s="264">
        <f>SUM(C99+D99)</f>
        <v>22800054</v>
      </c>
      <c r="C99" s="899">
        <f>TRUNC(S97*0.2,0)</f>
        <v>22800054</v>
      </c>
      <c r="D99" s="899"/>
      <c r="E99" s="899"/>
      <c r="F99" s="899">
        <f>(3000000)+((Application!AC884)-100)*20000-J99-H99-G99-E99</f>
        <v>5196483</v>
      </c>
      <c r="G99" s="899">
        <v>543517</v>
      </c>
      <c r="H99" s="899"/>
      <c r="I99" s="899">
        <f>Application!AO630</f>
        <v>17060054</v>
      </c>
      <c r="J99" s="899"/>
      <c r="K99" s="899"/>
      <c r="L99" s="899"/>
      <c r="M99" s="899"/>
      <c r="N99" s="899"/>
      <c r="O99" s="899"/>
      <c r="P99" s="899"/>
      <c r="Q99" s="899"/>
      <c r="R99" s="441">
        <f>SUM(E99:Q99)</f>
        <v>22800054</v>
      </c>
      <c r="S99" s="899">
        <f>R99</f>
        <v>22800054</v>
      </c>
      <c r="T99" s="899"/>
      <c r="U99" s="1209"/>
    </row>
    <row r="100" spans="1:21" s="106" customFormat="1">
      <c r="A100" s="208" t="s">
        <v>1883</v>
      </c>
      <c r="B100" s="264">
        <f>SUM(C100+D100)</f>
        <v>0</v>
      </c>
      <c r="C100" s="899"/>
      <c r="D100" s="899"/>
      <c r="E100" s="899"/>
      <c r="F100" s="899"/>
      <c r="G100" s="899"/>
      <c r="H100" s="899"/>
      <c r="I100" s="899"/>
      <c r="J100" s="899"/>
      <c r="K100" s="899"/>
      <c r="L100" s="899"/>
      <c r="M100" s="899"/>
      <c r="N100" s="899"/>
      <c r="O100" s="899"/>
      <c r="P100" s="899"/>
      <c r="Q100" s="899"/>
      <c r="R100" s="441">
        <f>SUM(E100:Q100)</f>
        <v>0</v>
      </c>
      <c r="S100" s="899"/>
      <c r="T100" s="899"/>
      <c r="U100" s="1209"/>
    </row>
    <row r="101" spans="1:21" s="106" customFormat="1" ht="12" customHeight="1">
      <c r="A101" s="208" t="s">
        <v>1884</v>
      </c>
      <c r="B101" s="264">
        <f>SUM(C101+D101)</f>
        <v>0</v>
      </c>
      <c r="C101" s="899"/>
      <c r="D101" s="899"/>
      <c r="E101" s="899"/>
      <c r="F101" s="899"/>
      <c r="G101" s="899"/>
      <c r="H101" s="899"/>
      <c r="I101" s="899"/>
      <c r="J101" s="899"/>
      <c r="K101" s="899"/>
      <c r="L101" s="899"/>
      <c r="M101" s="899"/>
      <c r="N101" s="899"/>
      <c r="O101" s="899"/>
      <c r="P101" s="899"/>
      <c r="Q101" s="899"/>
      <c r="R101" s="441">
        <f>SUM(E101:Q101)</f>
        <v>0</v>
      </c>
      <c r="S101" s="899"/>
      <c r="T101" s="899"/>
      <c r="U101" s="1209"/>
    </row>
    <row r="102" spans="1:21" s="106" customFormat="1">
      <c r="A102" s="208" t="s">
        <v>1885</v>
      </c>
      <c r="B102" s="264">
        <f>SUM(C102+D102)</f>
        <v>0</v>
      </c>
      <c r="C102" s="899"/>
      <c r="D102" s="899"/>
      <c r="E102" s="899"/>
      <c r="F102" s="899"/>
      <c r="G102" s="899"/>
      <c r="H102" s="899"/>
      <c r="I102" s="899"/>
      <c r="J102" s="899"/>
      <c r="K102" s="899"/>
      <c r="L102" s="899"/>
      <c r="M102" s="899"/>
      <c r="N102" s="899"/>
      <c r="O102" s="899"/>
      <c r="P102" s="899"/>
      <c r="Q102" s="899"/>
      <c r="R102" s="441">
        <f>SUM(E102:Q102)</f>
        <v>0</v>
      </c>
      <c r="S102" s="899"/>
      <c r="T102" s="899"/>
      <c r="U102" s="1209"/>
    </row>
    <row r="103" spans="1:21" s="106" customFormat="1">
      <c r="A103" s="1073" t="s">
        <v>1824</v>
      </c>
      <c r="B103" s="264">
        <f>SUM(C103+D103)</f>
        <v>0</v>
      </c>
      <c r="C103" s="899"/>
      <c r="D103" s="899"/>
      <c r="E103" s="899"/>
      <c r="F103" s="899"/>
      <c r="G103" s="899"/>
      <c r="H103" s="899"/>
      <c r="I103" s="899"/>
      <c r="J103" s="899"/>
      <c r="K103" s="899"/>
      <c r="L103" s="899"/>
      <c r="M103" s="899"/>
      <c r="N103" s="899"/>
      <c r="O103" s="899"/>
      <c r="P103" s="899"/>
      <c r="Q103" s="899"/>
      <c r="R103" s="441">
        <f>SUM(E103:Q103)</f>
        <v>0</v>
      </c>
      <c r="S103" s="899"/>
      <c r="T103" s="899"/>
      <c r="U103" s="1209"/>
    </row>
    <row r="104" spans="1:21" s="106" customFormat="1">
      <c r="A104" s="107" t="s">
        <v>1886</v>
      </c>
      <c r="B104" s="264">
        <f>SUM(C104:D104)</f>
        <v>22800054</v>
      </c>
      <c r="C104" s="264">
        <f>SUM(C99:C103)</f>
        <v>22800054</v>
      </c>
      <c r="D104" s="264">
        <f t="shared" ref="D104:T104" si="41">SUM(D99:D103)</f>
        <v>0</v>
      </c>
      <c r="E104" s="264">
        <f t="shared" si="41"/>
        <v>0</v>
      </c>
      <c r="F104" s="264">
        <f t="shared" si="41"/>
        <v>5196483</v>
      </c>
      <c r="G104" s="264">
        <f t="shared" si="41"/>
        <v>543517</v>
      </c>
      <c r="H104" s="264">
        <f t="shared" si="41"/>
        <v>0</v>
      </c>
      <c r="I104" s="264">
        <f t="shared" si="41"/>
        <v>17060054</v>
      </c>
      <c r="J104" s="264">
        <f t="shared" si="41"/>
        <v>0</v>
      </c>
      <c r="K104" s="264">
        <f t="shared" si="41"/>
        <v>0</v>
      </c>
      <c r="L104" s="264">
        <f t="shared" si="41"/>
        <v>0</v>
      </c>
      <c r="M104" s="264">
        <f t="shared" si="41"/>
        <v>0</v>
      </c>
      <c r="N104" s="264">
        <f t="shared" si="41"/>
        <v>0</v>
      </c>
      <c r="O104" s="264">
        <f t="shared" si="41"/>
        <v>0</v>
      </c>
      <c r="P104" s="264">
        <f t="shared" si="41"/>
        <v>0</v>
      </c>
      <c r="Q104" s="264">
        <f t="shared" si="41"/>
        <v>0</v>
      </c>
      <c r="R104" s="264">
        <f t="shared" si="41"/>
        <v>22800054</v>
      </c>
      <c r="S104" s="108">
        <f t="shared" si="41"/>
        <v>22800054</v>
      </c>
      <c r="T104" s="108">
        <f t="shared" si="41"/>
        <v>0</v>
      </c>
      <c r="U104" s="1209"/>
    </row>
    <row r="105" spans="1:21" s="106" customFormat="1">
      <c r="A105" s="107" t="s">
        <v>1887</v>
      </c>
      <c r="B105" s="108">
        <f>SUM(C105:D105)</f>
        <v>151294076.06856</v>
      </c>
      <c r="C105" s="108">
        <f t="shared" ref="C105:R105" si="42">SUM(C97+C104)</f>
        <v>151294076.06856</v>
      </c>
      <c r="D105" s="108">
        <f t="shared" si="42"/>
        <v>0</v>
      </c>
      <c r="E105" s="108">
        <f t="shared" si="42"/>
        <v>66156638.068560004</v>
      </c>
      <c r="F105" s="108">
        <f t="shared" si="42"/>
        <v>64004311</v>
      </c>
      <c r="G105" s="108">
        <f t="shared" si="42"/>
        <v>2543517</v>
      </c>
      <c r="H105" s="108">
        <f t="shared" si="42"/>
        <v>1529556</v>
      </c>
      <c r="I105" s="108">
        <f t="shared" si="42"/>
        <v>17060054</v>
      </c>
      <c r="J105" s="108">
        <f t="shared" si="42"/>
        <v>0</v>
      </c>
      <c r="K105" s="108">
        <f t="shared" si="42"/>
        <v>0</v>
      </c>
      <c r="L105" s="108">
        <f t="shared" si="42"/>
        <v>0</v>
      </c>
      <c r="M105" s="108">
        <f t="shared" si="42"/>
        <v>0</v>
      </c>
      <c r="N105" s="108">
        <f t="shared" si="42"/>
        <v>0</v>
      </c>
      <c r="O105" s="108">
        <f t="shared" si="42"/>
        <v>0</v>
      </c>
      <c r="P105" s="108">
        <f t="shared" si="42"/>
        <v>0</v>
      </c>
      <c r="Q105" s="108">
        <f t="shared" si="42"/>
        <v>0</v>
      </c>
      <c r="R105" s="264">
        <f t="shared" si="42"/>
        <v>151294076.06856</v>
      </c>
      <c r="S105" s="108">
        <f>S97+S104</f>
        <v>136800328.06856</v>
      </c>
      <c r="T105" s="108">
        <f>T97+T104</f>
        <v>0</v>
      </c>
      <c r="U105" s="1209"/>
    </row>
    <row r="106" spans="1:21">
      <c r="A106" s="439" t="s">
        <v>1888</v>
      </c>
      <c r="B106" s="1216"/>
      <c r="C106" s="1216"/>
      <c r="D106" s="1216"/>
      <c r="E106" s="248"/>
      <c r="F106" s="248"/>
      <c r="G106" s="248"/>
      <c r="H106" s="249" t="s">
        <v>1889</v>
      </c>
      <c r="I106" s="249"/>
      <c r="J106" s="249"/>
      <c r="K106" s="248"/>
      <c r="L106" s="248"/>
      <c r="M106" s="248"/>
      <c r="N106" s="248"/>
      <c r="O106" s="248"/>
      <c r="P106" s="248"/>
      <c r="Q106" s="248"/>
      <c r="R106" s="114" t="s">
        <v>1890</v>
      </c>
      <c r="S106" s="899"/>
      <c r="T106" s="899"/>
      <c r="U106" s="250"/>
    </row>
    <row r="107" spans="1:21">
      <c r="A107" s="1216" t="s">
        <v>1891</v>
      </c>
      <c r="B107" s="248"/>
      <c r="C107" s="1216"/>
      <c r="D107" s="1216"/>
      <c r="E107" s="248"/>
      <c r="F107" s="248"/>
      <c r="G107" s="248"/>
      <c r="H107" s="248"/>
      <c r="I107" s="116" t="s">
        <v>1892</v>
      </c>
      <c r="J107" s="116"/>
      <c r="K107" s="248"/>
      <c r="L107" s="248"/>
      <c r="M107" s="248"/>
      <c r="N107" s="248"/>
      <c r="O107" s="248"/>
      <c r="P107" s="248"/>
      <c r="Q107" s="248"/>
      <c r="R107" s="114" t="s">
        <v>1893</v>
      </c>
      <c r="S107" s="108">
        <f>S105+S106</f>
        <v>136800328.06856</v>
      </c>
      <c r="T107" s="108">
        <f>T105+T106</f>
        <v>0</v>
      </c>
      <c r="U107" s="250"/>
    </row>
    <row r="108" spans="1:21" s="136" customFormat="1">
      <c r="A108" s="116" t="s">
        <v>1894</v>
      </c>
      <c r="B108" s="1216"/>
      <c r="C108" s="1216"/>
      <c r="D108" s="1216"/>
      <c r="E108" s="1217">
        <f>Application!AO640</f>
        <v>66156638.068560004</v>
      </c>
      <c r="F108" s="1217">
        <f>Application!AO627</f>
        <v>64004311</v>
      </c>
      <c r="G108" s="1217">
        <f>Application!AO628</f>
        <v>2543517</v>
      </c>
      <c r="H108" s="1217">
        <f>Application!AO629</f>
        <v>1529556</v>
      </c>
      <c r="I108" s="1217">
        <f>Application!AO630</f>
        <v>17060054</v>
      </c>
      <c r="J108" s="1217">
        <f>Application!AO631</f>
        <v>0</v>
      </c>
      <c r="K108" s="1217">
        <f>Application!AO632</f>
        <v>0</v>
      </c>
      <c r="L108" s="1217">
        <f>Application!AO633</f>
        <v>0</v>
      </c>
      <c r="M108" s="1217">
        <f>Application!AO634</f>
        <v>0</v>
      </c>
      <c r="N108" s="1217">
        <f>Application!AO635</f>
        <v>0</v>
      </c>
      <c r="O108" s="1217">
        <f>Application!AO636</f>
        <v>0</v>
      </c>
      <c r="P108" s="1217">
        <f>Application!AO637</f>
        <v>0</v>
      </c>
      <c r="Q108" s="1217">
        <f>Application!AO638</f>
        <v>0</v>
      </c>
      <c r="R108" s="248"/>
      <c r="S108" s="248"/>
      <c r="T108" s="248"/>
      <c r="U108" s="1218"/>
    </row>
    <row r="109" spans="1:21" ht="10.35" customHeight="1">
      <c r="A109" s="1216"/>
      <c r="B109" s="1216"/>
      <c r="C109" s="1216"/>
      <c r="D109" s="1216"/>
      <c r="E109" s="248"/>
      <c r="F109" s="248"/>
      <c r="G109" s="248"/>
      <c r="H109" s="248"/>
      <c r="I109" s="248"/>
      <c r="J109" s="248"/>
      <c r="K109" s="248"/>
      <c r="L109" s="248"/>
      <c r="M109" s="248"/>
      <c r="N109" s="248"/>
      <c r="O109" s="248"/>
      <c r="P109" s="248"/>
      <c r="Q109" s="248"/>
      <c r="R109" s="248"/>
      <c r="S109" s="248"/>
      <c r="T109" s="248"/>
      <c r="U109" s="250"/>
    </row>
    <row r="110" spans="1:21">
      <c r="A110" s="116" t="s">
        <v>1895</v>
      </c>
      <c r="B110" s="1216"/>
      <c r="C110" s="1216"/>
      <c r="D110" s="1216"/>
      <c r="E110" s="248"/>
      <c r="F110" s="248"/>
      <c r="G110" s="248"/>
      <c r="H110" s="248"/>
      <c r="I110" s="248"/>
      <c r="J110" s="248"/>
      <c r="K110" s="248"/>
      <c r="L110" s="248"/>
      <c r="M110" s="248"/>
      <c r="N110" s="248"/>
      <c r="O110" s="248"/>
      <c r="P110" s="248"/>
      <c r="Q110" s="248"/>
      <c r="R110" s="248"/>
      <c r="S110" s="248"/>
      <c r="T110" s="248"/>
      <c r="U110" s="250"/>
    </row>
    <row r="111" spans="1:21">
      <c r="A111" s="112" t="s">
        <v>1896</v>
      </c>
      <c r="B111" s="1216"/>
      <c r="C111" s="1216"/>
      <c r="D111" s="121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16"/>
      <c r="C112" s="1216"/>
      <c r="D112" s="1216"/>
      <c r="E112" s="248"/>
      <c r="F112" s="248"/>
      <c r="G112" s="248"/>
      <c r="H112" s="248"/>
      <c r="I112" s="248"/>
      <c r="J112" s="248"/>
      <c r="K112" s="248"/>
      <c r="L112" s="248"/>
      <c r="M112" s="248"/>
      <c r="N112" s="248"/>
      <c r="O112" s="248"/>
      <c r="P112" s="248"/>
      <c r="Q112" s="248"/>
      <c r="R112" s="248"/>
      <c r="S112" s="248"/>
      <c r="T112" s="248"/>
      <c r="U112" s="250"/>
    </row>
    <row r="113" spans="1:21">
      <c r="A113" s="112" t="s">
        <v>1897</v>
      </c>
      <c r="B113" s="1216"/>
      <c r="C113" s="1216"/>
      <c r="D113" s="1216"/>
      <c r="E113" s="248"/>
      <c r="F113" s="248"/>
      <c r="G113" s="248"/>
      <c r="H113" s="248"/>
      <c r="I113" s="248"/>
      <c r="J113" s="248"/>
      <c r="K113" s="248"/>
      <c r="L113" s="248"/>
      <c r="M113" s="248"/>
      <c r="N113" s="248"/>
      <c r="O113" s="248"/>
      <c r="P113" s="248"/>
      <c r="Q113" s="248"/>
      <c r="R113" s="248"/>
      <c r="S113" s="248"/>
      <c r="T113" s="248"/>
      <c r="U113" s="250"/>
    </row>
    <row r="114" spans="1:21">
      <c r="A114" s="112" t="s">
        <v>1898</v>
      </c>
      <c r="B114" s="1216"/>
      <c r="C114" s="1216"/>
      <c r="D114" s="121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16"/>
      <c r="C115" s="1216"/>
      <c r="D115" s="1216"/>
      <c r="E115" s="248"/>
      <c r="F115" s="248"/>
      <c r="G115" s="248"/>
      <c r="H115" s="248"/>
      <c r="I115" s="248"/>
      <c r="J115" s="248"/>
      <c r="K115" s="248"/>
      <c r="L115" s="248"/>
      <c r="M115" s="248"/>
      <c r="N115" s="248"/>
      <c r="O115" s="248"/>
      <c r="P115" s="248"/>
      <c r="Q115" s="248"/>
      <c r="R115" s="248"/>
      <c r="S115" s="248"/>
      <c r="T115" s="248"/>
      <c r="U115" s="250"/>
    </row>
    <row r="116" spans="1:21">
      <c r="A116" s="267" t="s">
        <v>1899</v>
      </c>
      <c r="B116" s="1216"/>
      <c r="C116" s="1216"/>
      <c r="D116" s="1216"/>
      <c r="E116" s="248"/>
      <c r="F116" s="248"/>
      <c r="G116" s="248"/>
      <c r="H116" s="248"/>
      <c r="I116" s="248"/>
      <c r="J116" s="248"/>
      <c r="K116" s="248"/>
      <c r="L116" s="248"/>
      <c r="M116" s="248"/>
      <c r="N116" s="248"/>
      <c r="O116" s="248"/>
      <c r="P116" s="248"/>
      <c r="Q116" s="248"/>
      <c r="R116" s="248"/>
      <c r="S116" s="248"/>
      <c r="T116" s="248"/>
      <c r="U116" s="250"/>
    </row>
    <row r="117" spans="1:21">
      <c r="A117" s="267" t="s">
        <v>1900</v>
      </c>
      <c r="B117" s="1216"/>
      <c r="C117" s="1216"/>
      <c r="D117" s="1216"/>
      <c r="E117" s="248"/>
      <c r="F117" s="248"/>
      <c r="G117" s="248"/>
      <c r="H117" s="248"/>
      <c r="I117" s="248"/>
      <c r="J117" s="248"/>
      <c r="K117" s="248"/>
      <c r="L117" s="248"/>
      <c r="M117" s="248"/>
      <c r="N117" s="248"/>
      <c r="O117" s="248"/>
      <c r="P117" s="248"/>
      <c r="Q117" s="248"/>
      <c r="R117" s="248"/>
      <c r="S117" s="248"/>
      <c r="T117" s="248"/>
      <c r="U117" s="250"/>
    </row>
    <row r="118" spans="1:21">
      <c r="A118" s="267" t="s">
        <v>1901</v>
      </c>
      <c r="B118" s="1216"/>
      <c r="C118" s="1216"/>
      <c r="D118" s="1216"/>
      <c r="E118" s="248"/>
      <c r="F118" s="248"/>
      <c r="G118" s="248"/>
      <c r="H118" s="248"/>
      <c r="I118" s="248"/>
      <c r="J118" s="248"/>
      <c r="K118" s="248"/>
      <c r="L118" s="248"/>
      <c r="M118" s="248"/>
      <c r="N118" s="248"/>
      <c r="O118" s="248"/>
      <c r="P118" s="248"/>
      <c r="Q118" s="248"/>
      <c r="R118" s="248"/>
      <c r="S118" s="248"/>
      <c r="T118" s="248"/>
      <c r="U118" s="250"/>
    </row>
    <row r="119" spans="1:21">
      <c r="A119" s="267" t="s">
        <v>1902</v>
      </c>
      <c r="B119" s="1216"/>
      <c r="C119" s="1216"/>
      <c r="D119" s="121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16"/>
      <c r="C120" s="1216"/>
      <c r="D120" s="1216"/>
      <c r="E120" s="248"/>
      <c r="F120" s="248"/>
      <c r="G120" s="248"/>
      <c r="H120" s="248"/>
      <c r="I120" s="248"/>
      <c r="J120" s="248"/>
      <c r="K120" s="248"/>
      <c r="L120" s="248"/>
      <c r="M120" s="248"/>
      <c r="N120" s="248"/>
      <c r="O120" s="248"/>
      <c r="P120" s="248"/>
      <c r="Q120" s="248"/>
      <c r="R120" s="248"/>
      <c r="S120" s="248"/>
      <c r="T120" s="248"/>
      <c r="U120" s="250"/>
    </row>
    <row r="121" spans="1:21" ht="15.75">
      <c r="A121" s="260" t="s">
        <v>1903</v>
      </c>
      <c r="B121" s="1216"/>
      <c r="C121" s="1216"/>
      <c r="D121" s="1216"/>
      <c r="E121" s="248"/>
      <c r="F121" s="248"/>
      <c r="G121" s="248"/>
      <c r="H121" s="248"/>
      <c r="I121" s="248"/>
      <c r="J121" s="248"/>
      <c r="K121" s="248"/>
      <c r="L121" s="248"/>
      <c r="M121" s="248"/>
      <c r="N121" s="248"/>
      <c r="O121" s="248"/>
      <c r="P121" s="248"/>
      <c r="Q121" s="248"/>
      <c r="R121" s="248"/>
      <c r="S121" s="248"/>
      <c r="T121" s="248"/>
      <c r="U121" s="250"/>
    </row>
    <row r="122" spans="1:21">
      <c r="A122" s="249" t="s">
        <v>1904</v>
      </c>
      <c r="B122" s="248"/>
      <c r="C122" s="248"/>
      <c r="D122" s="1809" t="s">
        <v>1905</v>
      </c>
      <c r="E122" s="1809"/>
      <c r="F122" s="1809"/>
      <c r="G122" s="248"/>
      <c r="H122" s="248"/>
      <c r="I122" s="248"/>
      <c r="J122" s="248"/>
      <c r="K122" s="248"/>
      <c r="L122" s="248"/>
      <c r="M122" s="248"/>
      <c r="N122" s="248"/>
      <c r="O122" s="248"/>
      <c r="P122" s="248"/>
      <c r="Q122" s="248"/>
      <c r="R122" s="248"/>
      <c r="S122" s="248"/>
      <c r="T122" s="248"/>
      <c r="U122" s="250"/>
    </row>
    <row r="123" spans="1:21">
      <c r="A123" s="248" t="s">
        <v>1906</v>
      </c>
      <c r="B123" s="257"/>
      <c r="C123" s="248"/>
      <c r="D123" s="1811" t="s">
        <v>1907</v>
      </c>
      <c r="E123" s="1742"/>
      <c r="F123" s="1742"/>
      <c r="G123" s="1742"/>
      <c r="H123" s="1742"/>
      <c r="I123" s="1742"/>
      <c r="J123" s="1742"/>
      <c r="K123" s="1742"/>
      <c r="L123" s="1742"/>
      <c r="M123" s="1742"/>
      <c r="N123" s="1742"/>
      <c r="O123" s="1742"/>
      <c r="P123" s="1742"/>
      <c r="Q123" s="1742"/>
      <c r="R123" s="1742"/>
      <c r="S123" s="1742"/>
      <c r="T123" s="248"/>
      <c r="U123" s="250"/>
    </row>
    <row r="124" spans="1:21" ht="12.75">
      <c r="A124" s="382" t="s">
        <v>1908</v>
      </c>
      <c r="B124" s="257"/>
      <c r="C124" s="382"/>
      <c r="D124" s="1742"/>
      <c r="E124" s="1742"/>
      <c r="F124" s="1742"/>
      <c r="G124" s="1742"/>
      <c r="H124" s="1742"/>
      <c r="I124" s="1742"/>
      <c r="J124" s="1742"/>
      <c r="K124" s="1742"/>
      <c r="L124" s="1742"/>
      <c r="M124" s="1742"/>
      <c r="N124" s="1742"/>
      <c r="O124" s="1742"/>
      <c r="P124" s="1742"/>
      <c r="Q124" s="1742"/>
      <c r="R124" s="1742"/>
      <c r="S124" s="1742"/>
      <c r="T124" s="248"/>
      <c r="U124" s="250"/>
    </row>
    <row r="125" spans="1:21" ht="12.75">
      <c r="A125" s="382" t="s">
        <v>1909</v>
      </c>
      <c r="B125" s="257"/>
      <c r="C125" s="382"/>
      <c r="D125" s="1742"/>
      <c r="E125" s="1742"/>
      <c r="F125" s="1742"/>
      <c r="G125" s="1742"/>
      <c r="H125" s="1742"/>
      <c r="I125" s="1742"/>
      <c r="J125" s="1742"/>
      <c r="K125" s="1742"/>
      <c r="L125" s="1742"/>
      <c r="M125" s="1742"/>
      <c r="N125" s="1742"/>
      <c r="O125" s="1742"/>
      <c r="P125" s="1742"/>
      <c r="Q125" s="1742"/>
      <c r="R125" s="1742"/>
      <c r="S125" s="1742"/>
      <c r="T125" s="248"/>
      <c r="U125" s="250"/>
    </row>
    <row r="126" spans="1:21" ht="12.75">
      <c r="A126" s="382" t="s">
        <v>1910</v>
      </c>
      <c r="B126" s="257"/>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1911</v>
      </c>
      <c r="B127" s="257"/>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1912</v>
      </c>
      <c r="B128" s="257"/>
      <c r="C128" s="382"/>
      <c r="D128" s="1806"/>
      <c r="E128" s="1806"/>
      <c r="F128" s="1806"/>
      <c r="G128" s="1806"/>
      <c r="H128" s="1806"/>
      <c r="I128" s="382"/>
      <c r="J128" s="1807"/>
      <c r="K128" s="1807"/>
      <c r="L128" s="382"/>
      <c r="M128" s="382"/>
      <c r="N128" s="382"/>
      <c r="O128" s="382"/>
      <c r="P128" s="382"/>
      <c r="Q128" s="382"/>
      <c r="R128" s="382"/>
      <c r="S128" s="382"/>
      <c r="T128" s="248"/>
      <c r="U128" s="250"/>
    </row>
    <row r="129" spans="1:21" ht="12.75">
      <c r="A129" s="382" t="s">
        <v>1094</v>
      </c>
      <c r="B129" s="257"/>
      <c r="C129" s="382"/>
      <c r="D129" s="1808" t="s">
        <v>1913</v>
      </c>
      <c r="E129" s="1808"/>
      <c r="F129" s="1808"/>
      <c r="G129" s="1808"/>
      <c r="H129" s="1808"/>
      <c r="I129" s="382"/>
      <c r="J129" s="382" t="s">
        <v>1914</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1915</v>
      </c>
      <c r="B131" s="258">
        <f>SUM(B123:B129)</f>
        <v>0</v>
      </c>
      <c r="C131" s="382"/>
      <c r="D131" s="1788"/>
      <c r="E131" s="1788"/>
      <c r="F131" s="1788"/>
      <c r="G131" s="1788"/>
      <c r="H131" s="1788"/>
      <c r="I131" s="382"/>
      <c r="J131" s="1788"/>
      <c r="K131" s="1788"/>
      <c r="L131" s="1788"/>
      <c r="M131" s="1788"/>
      <c r="N131" s="382"/>
      <c r="O131" s="382"/>
      <c r="P131" s="382"/>
      <c r="Q131" s="382"/>
      <c r="R131" s="382"/>
      <c r="S131" s="382"/>
      <c r="T131" s="248"/>
      <c r="U131" s="250"/>
    </row>
    <row r="132" spans="1:21" ht="12" customHeight="1">
      <c r="A132" s="1219"/>
      <c r="B132" s="382"/>
      <c r="C132" s="382"/>
      <c r="D132" s="1289" t="s">
        <v>1916</v>
      </c>
      <c r="E132" s="1289"/>
      <c r="F132" s="1289"/>
      <c r="G132" s="1289"/>
      <c r="H132" s="1289"/>
      <c r="I132" s="382"/>
      <c r="J132" s="1289" t="s">
        <v>1917</v>
      </c>
      <c r="K132" s="1289"/>
      <c r="L132" s="1289"/>
      <c r="M132" s="1289"/>
      <c r="N132" s="382"/>
      <c r="O132" s="382"/>
      <c r="P132" s="382"/>
      <c r="Q132" s="382"/>
      <c r="R132" s="382"/>
      <c r="S132" s="382"/>
      <c r="T132" s="248"/>
      <c r="U132" s="250"/>
    </row>
    <row r="133" spans="1:21" ht="12" customHeight="1">
      <c r="A133" s="121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1918</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1919</v>
      </c>
      <c r="B135" s="382"/>
      <c r="C135" s="382"/>
      <c r="D135" s="382"/>
      <c r="E135" s="382"/>
      <c r="F135" s="382"/>
      <c r="G135" s="382"/>
      <c r="H135" s="382"/>
      <c r="I135" s="382"/>
      <c r="J135" s="382"/>
      <c r="K135" s="382"/>
      <c r="L135" s="382"/>
      <c r="M135" s="382"/>
      <c r="N135" s="1220"/>
      <c r="O135" s="382"/>
      <c r="P135" s="382"/>
      <c r="Q135" s="382"/>
      <c r="R135" s="382"/>
      <c r="S135" s="382"/>
      <c r="T135" s="248"/>
      <c r="U135" s="250"/>
    </row>
    <row r="136" spans="1:21" ht="12" customHeight="1">
      <c r="A136" s="121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1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812"/>
      <c r="B138" s="1806"/>
      <c r="C138" s="1806"/>
      <c r="D138" s="252"/>
      <c r="E138" s="1807"/>
      <c r="F138" s="1807"/>
      <c r="G138" s="382"/>
      <c r="H138" s="382"/>
      <c r="I138" s="382"/>
      <c r="J138" s="382"/>
      <c r="K138" s="382"/>
      <c r="L138" s="382"/>
      <c r="M138" s="382"/>
      <c r="N138" s="382"/>
      <c r="O138" s="382"/>
      <c r="P138" s="382"/>
      <c r="Q138" s="382"/>
      <c r="R138" s="382"/>
      <c r="S138" s="382"/>
      <c r="T138" s="254"/>
      <c r="U138" s="255"/>
    </row>
    <row r="139" spans="1:21" ht="12.75">
      <c r="A139" s="1810" t="s">
        <v>1920</v>
      </c>
      <c r="B139" s="1810"/>
      <c r="C139" s="1810"/>
      <c r="D139" s="252"/>
      <c r="E139" s="382" t="s">
        <v>1914</v>
      </c>
      <c r="F139" s="382"/>
      <c r="G139" s="382"/>
      <c r="H139" s="382"/>
      <c r="I139" s="382"/>
      <c r="J139" s="382"/>
      <c r="K139" s="382"/>
      <c r="L139" s="382"/>
      <c r="M139" s="382"/>
      <c r="N139" s="382"/>
      <c r="O139" s="382"/>
      <c r="P139" s="382"/>
      <c r="Q139" s="382"/>
      <c r="R139" s="382"/>
      <c r="S139" s="382"/>
      <c r="T139" s="254"/>
      <c r="U139" s="255"/>
    </row>
    <row r="140" spans="1:21" ht="12.75">
      <c r="A140" s="121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1">
      <formula>AND(B25&gt;0,OR(A25="",A25="Other: (Specify)"))</formula>
    </cfRule>
  </conditionalFormatting>
  <conditionalFormatting sqref="A37">
    <cfRule type="expression" dxfId="64" priority="10">
      <formula>AND(B37&gt;0,OR(A37="",A37="Other: (Specify)"))</formula>
    </cfRule>
  </conditionalFormatting>
  <conditionalFormatting sqref="A53">
    <cfRule type="expression" dxfId="63" priority="9">
      <formula>AND(B53&gt;0,OR(A53="",A53="Other: (Specify)"))</formula>
    </cfRule>
  </conditionalFormatting>
  <conditionalFormatting sqref="A61">
    <cfRule type="expression" dxfId="62" priority="2">
      <formula>AND(B61&gt;0,OR(A61="",A61="Other: (Specify)"))</formula>
    </cfRule>
  </conditionalFormatting>
  <conditionalFormatting sqref="A69">
    <cfRule type="expression" dxfId="61" priority="3">
      <formula>AND(B69&gt;0,OR(A69="",A69="Other: (Specify)"))</formula>
    </cfRule>
  </conditionalFormatting>
  <conditionalFormatting sqref="A76">
    <cfRule type="expression" dxfId="60" priority="6">
      <formula>AND(B76&gt;0,OR(A76="",A76="Other: (Specify)"))</formula>
    </cfRule>
  </conditionalFormatting>
  <conditionalFormatting sqref="A93:A95">
    <cfRule type="expression" dxfId="59" priority="5">
      <formula>AND(B93&gt;0,OR(A93="",A93="Other: (Specify)"))</formula>
    </cfRule>
  </conditionalFormatting>
  <conditionalFormatting sqref="A103">
    <cfRule type="expression" dxfId="58" priority="4">
      <formula>AND(B103&gt;0,OR(A103="",A103="Other: (Specify)"))</formula>
    </cfRule>
  </conditionalFormatting>
  <conditionalFormatting sqref="C10">
    <cfRule type="expression" dxfId="57" priority="88">
      <formula>"(S10+T10)&gt;C10 "</formula>
    </cfRule>
  </conditionalFormatting>
  <conditionalFormatting sqref="E105:Q105">
    <cfRule type="cellIs" dxfId="56" priority="211" stopIfTrue="1" operator="notEqual">
      <formula>E$108</formula>
    </cfRule>
  </conditionalFormatting>
  <conditionalFormatting sqref="R4:R15">
    <cfRule type="cellIs" dxfId="55" priority="242" stopIfTrue="1" operator="notEqual">
      <formula>$B4</formula>
    </cfRule>
  </conditionalFormatting>
  <conditionalFormatting sqref="R8">
    <cfRule type="cellIs" priority="248" stopIfTrue="1" operator="notEqual">
      <formula>$B8</formula>
    </cfRule>
  </conditionalFormatting>
  <conditionalFormatting sqref="R11:R12">
    <cfRule type="cellIs" priority="244" stopIfTrue="1" operator="notEqual">
      <formula>$B11</formula>
    </cfRule>
  </conditionalFormatting>
  <conditionalFormatting sqref="R17:R27">
    <cfRule type="cellIs" dxfId="54" priority="238" stopIfTrue="1" operator="notEqual">
      <formula>$B17</formula>
    </cfRule>
  </conditionalFormatting>
  <conditionalFormatting sqref="R26">
    <cfRule type="cellIs" priority="241" stopIfTrue="1" operator="notEqual">
      <formula>$B26</formula>
    </cfRule>
  </conditionalFormatting>
  <conditionalFormatting sqref="R29:R38">
    <cfRule type="cellIs" dxfId="53" priority="235" stopIfTrue="1" operator="notEqual">
      <formula>$B29</formula>
    </cfRule>
  </conditionalFormatting>
  <conditionalFormatting sqref="R38">
    <cfRule type="cellIs" priority="237" stopIfTrue="1" operator="notEqual">
      <formula>$B38</formula>
    </cfRule>
  </conditionalFormatting>
  <conditionalFormatting sqref="R40:R43">
    <cfRule type="cellIs" dxfId="52" priority="231" stopIfTrue="1" operator="notEqual">
      <formula>$B40</formula>
    </cfRule>
  </conditionalFormatting>
  <conditionalFormatting sqref="R42">
    <cfRule type="cellIs" priority="234" stopIfTrue="1" operator="notEqual">
      <formula>$B42</formula>
    </cfRule>
  </conditionalFormatting>
  <conditionalFormatting sqref="R45:R54">
    <cfRule type="cellIs" dxfId="51" priority="229" stopIfTrue="1" operator="notEqual">
      <formula>$B45</formula>
    </cfRule>
  </conditionalFormatting>
  <conditionalFormatting sqref="R54">
    <cfRule type="cellIs" priority="230" stopIfTrue="1" operator="notEqual">
      <formula>$B54</formula>
    </cfRule>
  </conditionalFormatting>
  <conditionalFormatting sqref="R56:R63">
    <cfRule type="cellIs" dxfId="50" priority="226" stopIfTrue="1" operator="notEqual">
      <formula>$B56</formula>
    </cfRule>
  </conditionalFormatting>
  <conditionalFormatting sqref="R62:R63">
    <cfRule type="cellIs" priority="227" stopIfTrue="1" operator="notEqual">
      <formula>$B62</formula>
    </cfRule>
  </conditionalFormatting>
  <conditionalFormatting sqref="R65:R70">
    <cfRule type="cellIs" dxfId="49" priority="222" stopIfTrue="1" operator="notEqual">
      <formula>$B65</formula>
    </cfRule>
  </conditionalFormatting>
  <conditionalFormatting sqref="R70">
    <cfRule type="cellIs" priority="224" stopIfTrue="1" operator="notEqual">
      <formula>$B70</formula>
    </cfRule>
  </conditionalFormatting>
  <conditionalFormatting sqref="R72:R77">
    <cfRule type="cellIs" dxfId="48" priority="217" stopIfTrue="1" operator="notEqual">
      <formula>$B72</formula>
    </cfRule>
  </conditionalFormatting>
  <conditionalFormatting sqref="R77">
    <cfRule type="cellIs" priority="221" stopIfTrue="1" operator="notEqual">
      <formula>$B77</formula>
    </cfRule>
  </conditionalFormatting>
  <conditionalFormatting sqref="R79:R80">
    <cfRule type="cellIs" dxfId="47" priority="216" stopIfTrue="1" operator="notEqual">
      <formula>$B79</formula>
    </cfRule>
  </conditionalFormatting>
  <conditionalFormatting sqref="R83:R96">
    <cfRule type="cellIs" dxfId="46" priority="218" stopIfTrue="1" operator="notEqual">
      <formula>$B83</formula>
    </cfRule>
  </conditionalFormatting>
  <conditionalFormatting sqref="R96">
    <cfRule type="cellIs" priority="219" stopIfTrue="1" operator="notEqual">
      <formula>$B96</formula>
    </cfRule>
  </conditionalFormatting>
  <conditionalFormatting sqref="R99:R105">
    <cfRule type="cellIs" dxfId="45" priority="213" stopIfTrue="1" operator="notEqual">
      <formula>$B99</formula>
    </cfRule>
  </conditionalFormatting>
  <conditionalFormatting sqref="R104:R105">
    <cfRule type="cellIs" priority="214" stopIfTrue="1" operator="notEqual">
      <formula>$B104</formula>
    </cfRule>
  </conditionalFormatting>
  <conditionalFormatting sqref="S10">
    <cfRule type="expression" dxfId="44" priority="256" stopIfTrue="1">
      <formula>(S10+T10)&gt;C10</formula>
    </cfRule>
  </conditionalFormatting>
  <conditionalFormatting sqref="S13:S14">
    <cfRule type="expression" dxfId="43" priority="205" stopIfTrue="1">
      <formula>(S13+T13)&gt;C13</formula>
    </cfRule>
  </conditionalFormatting>
  <conditionalFormatting sqref="S17:S25">
    <cfRule type="expression" dxfId="42" priority="189" stopIfTrue="1">
      <formula>(S17+T17)&gt;C17</formula>
    </cfRule>
  </conditionalFormatting>
  <conditionalFormatting sqref="S27">
    <cfRule type="expression" dxfId="41" priority="182" stopIfTrue="1">
      <formula>(S27+T27)&gt;C27</formula>
    </cfRule>
  </conditionalFormatting>
  <conditionalFormatting sqref="S29:S37">
    <cfRule type="expression" dxfId="40" priority="172" stopIfTrue="1">
      <formula>(S29+T29)&gt;C29</formula>
    </cfRule>
  </conditionalFormatting>
  <conditionalFormatting sqref="S40:S41">
    <cfRule type="expression" dxfId="39" priority="163" stopIfTrue="1">
      <formula>(S40+T40)&gt;C40</formula>
    </cfRule>
  </conditionalFormatting>
  <conditionalFormatting sqref="S43">
    <cfRule type="expression" dxfId="38" priority="160" stopIfTrue="1">
      <formula>(S43+T43)&gt;C43</formula>
    </cfRule>
  </conditionalFormatting>
  <conditionalFormatting sqref="S45:S53">
    <cfRule type="expression" dxfId="37" priority="145" stopIfTrue="1">
      <formula>(S45+T45)&gt;C45</formula>
    </cfRule>
  </conditionalFormatting>
  <conditionalFormatting sqref="S65:S69">
    <cfRule type="expression" dxfId="36" priority="134" stopIfTrue="1">
      <formula>(S65+T65)&gt;C65</formula>
    </cfRule>
  </conditionalFormatting>
  <conditionalFormatting sqref="S79:S80">
    <cfRule type="expression" dxfId="35" priority="130" stopIfTrue="1">
      <formula>(S79+T79)&gt;C79</formula>
    </cfRule>
  </conditionalFormatting>
  <conditionalFormatting sqref="S84:S87">
    <cfRule type="expression" dxfId="34" priority="124" stopIfTrue="1">
      <formula>(S84+T84)&gt;C84</formula>
    </cfRule>
  </conditionalFormatting>
  <conditionalFormatting sqref="S89:S95">
    <cfRule type="expression" dxfId="33" priority="113" stopIfTrue="1">
      <formula>(S89+T89)&gt;C89</formula>
    </cfRule>
  </conditionalFormatting>
  <conditionalFormatting sqref="S99:S103">
    <cfRule type="expression" dxfId="32" priority="96" stopIfTrue="1">
      <formula>(S99+T99)&gt;C99</formula>
    </cfRule>
  </conditionalFormatting>
  <conditionalFormatting sqref="T9">
    <cfRule type="expression" dxfId="31" priority="257" stopIfTrue="1">
      <formula>T9&gt;C9</formula>
    </cfRule>
  </conditionalFormatting>
  <conditionalFormatting sqref="T10">
    <cfRule type="expression" dxfId="30" priority="86" stopIfTrue="1">
      <formula>(S10+T10)&gt;C10</formula>
    </cfRule>
  </conditionalFormatting>
  <conditionalFormatting sqref="T13:T14">
    <cfRule type="expression" dxfId="29" priority="83" stopIfTrue="1">
      <formula>(S13+T13)&gt;C13</formula>
    </cfRule>
  </conditionalFormatting>
  <conditionalFormatting sqref="T17:T25">
    <cfRule type="expression" dxfId="28" priority="59" stopIfTrue="1">
      <formula>(S17+T17)&gt;C17</formula>
    </cfRule>
  </conditionalFormatting>
  <conditionalFormatting sqref="T27">
    <cfRule type="expression" dxfId="27" priority="57" stopIfTrue="1">
      <formula>(S27+T27)&gt;C27</formula>
    </cfRule>
  </conditionalFormatting>
  <conditionalFormatting sqref="T29:T37">
    <cfRule type="expression" dxfId="26" priority="48" stopIfTrue="1">
      <formula>(S29+T29)&gt;C29</formula>
    </cfRule>
  </conditionalFormatting>
  <conditionalFormatting sqref="T40:T41">
    <cfRule type="expression" dxfId="25" priority="46" stopIfTrue="1">
      <formula>(S40+T40)&gt;C40</formula>
    </cfRule>
  </conditionalFormatting>
  <conditionalFormatting sqref="T43">
    <cfRule type="expression" dxfId="24" priority="45" stopIfTrue="1">
      <formula>(S43+T43)&gt;C43</formula>
    </cfRule>
  </conditionalFormatting>
  <conditionalFormatting sqref="T45:T53">
    <cfRule type="expression" dxfId="23" priority="35" stopIfTrue="1">
      <formula>(S45+T45)&gt;C45</formula>
    </cfRule>
  </conditionalFormatting>
  <conditionalFormatting sqref="T65:T69">
    <cfRule type="expression" dxfId="22" priority="33" stopIfTrue="1">
      <formula>(S65+T65)&gt;C65</formula>
    </cfRule>
  </conditionalFormatting>
  <conditionalFormatting sqref="T79:T80">
    <cfRule type="expression" dxfId="21" priority="31" stopIfTrue="1">
      <formula>(S79+T79)&gt;C79</formula>
    </cfRule>
  </conditionalFormatting>
  <conditionalFormatting sqref="T84:T87">
    <cfRule type="expression" dxfId="20" priority="27" stopIfTrue="1">
      <formula>(S84+T84)&gt;C84</formula>
    </cfRule>
  </conditionalFormatting>
  <conditionalFormatting sqref="T89:T95">
    <cfRule type="expression" dxfId="19" priority="20" stopIfTrue="1">
      <formula>(S89+T89)&gt;C89</formula>
    </cfRule>
  </conditionalFormatting>
  <conditionalFormatting sqref="T99:T103">
    <cfRule type="expression" dxfId="18" priority="12"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813"/>
  <sheetViews>
    <sheetView showGridLines="0" topLeftCell="A678" workbookViewId="0">
      <selection activeCell="E718" sqref="E718:AB719"/>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1845" t="s">
        <v>1936</v>
      </c>
      <c r="B1" s="1845"/>
      <c r="C1" s="1845"/>
      <c r="D1" s="1845"/>
      <c r="E1" s="1845"/>
      <c r="F1" s="1845"/>
      <c r="G1" s="1845"/>
      <c r="H1" s="1845"/>
      <c r="I1" s="1845"/>
      <c r="J1" s="1845"/>
      <c r="K1" s="1845"/>
      <c r="L1" s="1845"/>
      <c r="M1" s="1845"/>
      <c r="N1" s="1845"/>
      <c r="O1" s="1845"/>
      <c r="P1" s="1845"/>
      <c r="Q1" s="1845"/>
      <c r="R1" s="1845"/>
      <c r="S1" s="1845"/>
      <c r="T1" s="1845"/>
      <c r="U1" s="1845"/>
      <c r="V1" s="1845"/>
      <c r="W1" s="1845"/>
      <c r="X1" s="1845"/>
      <c r="Y1" s="1845"/>
      <c r="Z1" s="1845"/>
      <c r="AA1" s="1845"/>
      <c r="AB1" s="1845"/>
      <c r="AC1" s="1845"/>
      <c r="AD1" s="1845"/>
      <c r="AE1" s="1845"/>
      <c r="AF1" s="1845"/>
      <c r="AG1" s="1845"/>
      <c r="AH1" s="1845"/>
      <c r="AI1" s="1845"/>
      <c r="AJ1" s="1845"/>
      <c r="AK1" s="1845"/>
      <c r="AL1" s="1845"/>
      <c r="AM1" s="1845"/>
    </row>
    <row r="2" spans="1:42" s="461" customFormat="1" ht="12.75" customHeight="1" thickBot="1">
      <c r="A2" s="1846"/>
      <c r="B2" s="1846"/>
      <c r="C2" s="1846"/>
      <c r="D2" s="1846"/>
      <c r="E2" s="1846"/>
      <c r="F2" s="1846"/>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D2" s="1846"/>
      <c r="AE2" s="1846"/>
      <c r="AF2" s="1846"/>
      <c r="AG2" s="1846"/>
      <c r="AH2" s="1846"/>
      <c r="AI2" s="1846"/>
      <c r="AJ2" s="1846"/>
      <c r="AK2" s="1846"/>
      <c r="AL2" s="1846"/>
      <c r="AM2" s="1846"/>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1937</v>
      </c>
      <c r="B4" s="464" t="s">
        <v>1938</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1939</v>
      </c>
      <c r="B7" s="464" t="s">
        <v>1940</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29" t="s">
        <v>1941</v>
      </c>
      <c r="AF7" s="1829"/>
      <c r="AG7" s="1829"/>
      <c r="AH7" s="1829"/>
      <c r="AI7" s="1829"/>
      <c r="AJ7" s="1829"/>
      <c r="AK7" s="1829"/>
      <c r="AL7" s="465"/>
      <c r="AM7" s="465"/>
      <c r="AN7" s="460"/>
    </row>
    <row r="8" spans="1:42" s="461" customFormat="1" ht="12.75" customHeight="1">
      <c r="A8" s="463"/>
      <c r="B8" s="464" t="s">
        <v>1942</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1943</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65" t="s">
        <v>1944</v>
      </c>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c r="AJ11" s="1065"/>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1819" t="s">
        <v>299</v>
      </c>
      <c r="C13" s="1819"/>
      <c r="D13" s="472"/>
      <c r="E13" s="473" t="s">
        <v>1945</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1847"/>
      <c r="AH13" s="1847"/>
      <c r="AI13" s="1847"/>
      <c r="AJ13" s="1848"/>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1819" t="s">
        <v>299</v>
      </c>
      <c r="C16" s="1819"/>
      <c r="D16" s="472"/>
      <c r="E16" s="1830" t="s">
        <v>1946</v>
      </c>
      <c r="F16" s="1831"/>
      <c r="G16" s="1831"/>
      <c r="H16" s="1831"/>
      <c r="I16" s="1831"/>
      <c r="J16" s="1831"/>
      <c r="K16" s="1831"/>
      <c r="L16" s="1831"/>
      <c r="M16" s="1831"/>
      <c r="N16" s="1831"/>
      <c r="O16" s="1831"/>
      <c r="P16" s="1831"/>
      <c r="Q16" s="1831"/>
      <c r="R16" s="1831"/>
      <c r="S16" s="1831"/>
      <c r="T16" s="1831"/>
      <c r="U16" s="1831"/>
      <c r="V16" s="1831"/>
      <c r="W16" s="1831"/>
      <c r="X16" s="1831"/>
      <c r="Y16" s="1831"/>
      <c r="Z16" s="1831"/>
      <c r="AA16" s="1831"/>
      <c r="AB16" s="1831"/>
      <c r="AC16" s="1831"/>
      <c r="AD16" s="1831"/>
      <c r="AE16" s="1831"/>
      <c r="AF16" s="1831"/>
      <c r="AG16" s="1831"/>
      <c r="AH16" s="1831"/>
      <c r="AI16" s="1831"/>
      <c r="AJ16" s="1832"/>
      <c r="AK16" s="465"/>
      <c r="AL16" s="465"/>
      <c r="AM16" s="465"/>
      <c r="AN16" s="460"/>
      <c r="AO16" s="475">
        <f>IF($B25="yes",20,0)</f>
        <v>0</v>
      </c>
      <c r="AP16" s="14"/>
    </row>
    <row r="17" spans="1:42" s="461" customFormat="1" ht="12.75" customHeight="1">
      <c r="A17" s="465"/>
      <c r="B17" s="465"/>
      <c r="C17" s="465"/>
      <c r="D17" s="476"/>
      <c r="E17" s="1833"/>
      <c r="F17" s="1834"/>
      <c r="G17" s="1834"/>
      <c r="H17" s="1834"/>
      <c r="I17" s="1834"/>
      <c r="J17" s="1834"/>
      <c r="K17" s="1834"/>
      <c r="L17" s="1834"/>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5"/>
      <c r="AK17" s="465"/>
      <c r="AL17" s="465"/>
      <c r="AM17" s="465"/>
      <c r="AN17" s="460"/>
      <c r="AO17" s="461">
        <f>IF(SUM(AO13:AO16)&gt;20,20,(SUM(AO13:AO16)))</f>
        <v>0</v>
      </c>
      <c r="AP17" s="461" t="s">
        <v>1947</v>
      </c>
    </row>
    <row r="18" spans="1:42" s="461" customFormat="1" ht="12.75" customHeight="1">
      <c r="A18" s="465"/>
      <c r="B18" s="465"/>
      <c r="C18" s="465"/>
      <c r="D18" s="476"/>
      <c r="E18" s="1833"/>
      <c r="F18" s="1834"/>
      <c r="G18" s="1834"/>
      <c r="H18" s="1834"/>
      <c r="I18" s="1834"/>
      <c r="J18" s="1834"/>
      <c r="K18" s="1834"/>
      <c r="L18" s="1834"/>
      <c r="M18" s="1834"/>
      <c r="N18" s="1834"/>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5"/>
      <c r="AK18" s="465"/>
      <c r="AL18" s="465"/>
      <c r="AM18" s="465"/>
      <c r="AN18" s="460"/>
    </row>
    <row r="19" spans="1:42" s="461" customFormat="1" ht="12.75" customHeight="1">
      <c r="A19" s="465"/>
      <c r="B19" s="465"/>
      <c r="C19" s="465"/>
      <c r="D19" s="476"/>
      <c r="E19" s="477" t="s">
        <v>1948</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1858"/>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60"/>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1819" t="s">
        <v>299</v>
      </c>
      <c r="C22" s="1819"/>
      <c r="D22" s="472"/>
      <c r="E22" s="1852" t="s">
        <v>1949</v>
      </c>
      <c r="F22" s="1853"/>
      <c r="G22" s="1853"/>
      <c r="H22" s="1853"/>
      <c r="I22" s="1853"/>
      <c r="J22" s="1853"/>
      <c r="K22" s="1853"/>
      <c r="L22" s="1853"/>
      <c r="M22" s="1853"/>
      <c r="N22" s="1853"/>
      <c r="O22" s="1853"/>
      <c r="P22" s="1853"/>
      <c r="Q22" s="1853"/>
      <c r="R22" s="1853"/>
      <c r="S22" s="1853"/>
      <c r="T22" s="1853"/>
      <c r="U22" s="1853"/>
      <c r="V22" s="1853"/>
      <c r="W22" s="1853"/>
      <c r="X22" s="1853"/>
      <c r="Y22" s="1853"/>
      <c r="Z22" s="1853"/>
      <c r="AA22" s="1853"/>
      <c r="AB22" s="1853"/>
      <c r="AC22" s="1853"/>
      <c r="AD22" s="1853"/>
      <c r="AE22" s="1853"/>
      <c r="AF22" s="1853"/>
      <c r="AG22" s="1853"/>
      <c r="AH22" s="1853"/>
      <c r="AI22" s="1853"/>
      <c r="AJ22" s="1854"/>
      <c r="AK22" s="465"/>
      <c r="AL22" s="465"/>
      <c r="AM22" s="465"/>
      <c r="AN22" s="460"/>
      <c r="AO22" s="461">
        <f>IF(SUM(AO20:AO21)&gt;14,14,SUM(AO20:AO21))</f>
        <v>0</v>
      </c>
      <c r="AP22" s="461" t="s">
        <v>1947</v>
      </c>
    </row>
    <row r="23" spans="1:42" s="461" customFormat="1" ht="12.75" customHeight="1">
      <c r="A23" s="465"/>
      <c r="B23" s="465"/>
      <c r="C23" s="465"/>
      <c r="D23" s="475"/>
      <c r="E23" s="1855"/>
      <c r="F23" s="1856"/>
      <c r="G23" s="1856"/>
      <c r="H23" s="1856"/>
      <c r="I23" s="1856"/>
      <c r="J23" s="1856"/>
      <c r="K23" s="1856"/>
      <c r="L23" s="1856"/>
      <c r="M23" s="1856"/>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7"/>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1819" t="s">
        <v>299</v>
      </c>
      <c r="C25" s="1819"/>
      <c r="D25" s="472"/>
      <c r="E25" s="1820" t="s">
        <v>1950</v>
      </c>
      <c r="F25" s="1821"/>
      <c r="G25" s="1821"/>
      <c r="H25" s="1821"/>
      <c r="I25" s="1821"/>
      <c r="J25" s="1821"/>
      <c r="K25" s="1821"/>
      <c r="L25" s="1821"/>
      <c r="M25" s="1821"/>
      <c r="N25" s="1821"/>
      <c r="O25" s="1821"/>
      <c r="P25" s="1821"/>
      <c r="Q25" s="1821"/>
      <c r="R25" s="1821"/>
      <c r="S25" s="1821"/>
      <c r="T25" s="1821"/>
      <c r="U25" s="1821"/>
      <c r="V25" s="1821"/>
      <c r="W25" s="1821"/>
      <c r="X25" s="1821"/>
      <c r="Y25" s="1821"/>
      <c r="Z25" s="1821"/>
      <c r="AA25" s="1821"/>
      <c r="AB25" s="1821"/>
      <c r="AC25" s="1821"/>
      <c r="AD25" s="1821"/>
      <c r="AE25" s="1821"/>
      <c r="AF25" s="1821"/>
      <c r="AG25" s="1821"/>
      <c r="AH25" s="1821"/>
      <c r="AI25" s="1821"/>
      <c r="AJ25" s="1822"/>
      <c r="AK25" s="465"/>
      <c r="AL25" s="465"/>
      <c r="AM25" s="465"/>
      <c r="AN25" s="460"/>
      <c r="AO25" s="461">
        <f>IF(AO24&gt;6,6,AO24)</f>
        <v>0</v>
      </c>
      <c r="AP25" s="461" t="s">
        <v>1947</v>
      </c>
    </row>
    <row r="26" spans="1:42" s="461" customFormat="1" ht="12.75" customHeight="1">
      <c r="A26" s="465"/>
      <c r="B26" s="465"/>
      <c r="C26" s="465"/>
      <c r="D26" s="475"/>
      <c r="E26" s="1823"/>
      <c r="F26" s="1824"/>
      <c r="G26" s="1824"/>
      <c r="H26" s="1824"/>
      <c r="I26" s="1824"/>
      <c r="J26" s="1824"/>
      <c r="K26" s="1824"/>
      <c r="L26" s="1824"/>
      <c r="M26" s="1824"/>
      <c r="N26" s="1824"/>
      <c r="O26" s="1824"/>
      <c r="P26" s="1824"/>
      <c r="Q26" s="1824"/>
      <c r="R26" s="1824"/>
      <c r="S26" s="1824"/>
      <c r="T26" s="1824"/>
      <c r="U26" s="1824"/>
      <c r="V26" s="1824"/>
      <c r="W26" s="1824"/>
      <c r="X26" s="1824"/>
      <c r="Y26" s="1824"/>
      <c r="Z26" s="1824"/>
      <c r="AA26" s="1824"/>
      <c r="AB26" s="1824"/>
      <c r="AC26" s="1824"/>
      <c r="AD26" s="1824"/>
      <c r="AE26" s="1824"/>
      <c r="AF26" s="1824"/>
      <c r="AG26" s="1824"/>
      <c r="AH26" s="1824"/>
      <c r="AI26" s="1824"/>
      <c r="AJ26" s="1825"/>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1951</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1947</v>
      </c>
    </row>
    <row r="30" spans="1:42" s="461" customFormat="1" ht="12.75" customHeight="1">
      <c r="A30" s="465"/>
      <c r="B30" s="1819" t="s">
        <v>299</v>
      </c>
      <c r="C30" s="1819"/>
      <c r="D30" s="472"/>
      <c r="E30" s="1852" t="s">
        <v>1952</v>
      </c>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4"/>
      <c r="AK30" s="465"/>
      <c r="AL30" s="465"/>
      <c r="AM30" s="465"/>
      <c r="AN30" s="460"/>
      <c r="AO30" s="475"/>
    </row>
    <row r="31" spans="1:42" s="461" customFormat="1" ht="12.75" customHeight="1">
      <c r="A31" s="465"/>
      <c r="B31" s="465"/>
      <c r="C31" s="465"/>
      <c r="E31" s="1855"/>
      <c r="F31" s="1856"/>
      <c r="G31" s="1856"/>
      <c r="H31" s="1856"/>
      <c r="I31" s="1856"/>
      <c r="J31" s="1856"/>
      <c r="K31" s="1856"/>
      <c r="L31" s="1856"/>
      <c r="M31" s="1856"/>
      <c r="N31" s="1856"/>
      <c r="O31" s="1856"/>
      <c r="P31" s="1856"/>
      <c r="Q31" s="1856"/>
      <c r="R31" s="1856"/>
      <c r="S31" s="1856"/>
      <c r="T31" s="1856"/>
      <c r="U31" s="1856"/>
      <c r="V31" s="1856"/>
      <c r="W31" s="1856"/>
      <c r="X31" s="1856"/>
      <c r="Y31" s="1856"/>
      <c r="Z31" s="1856"/>
      <c r="AA31" s="1856"/>
      <c r="AB31" s="1856"/>
      <c r="AC31" s="1856"/>
      <c r="AD31" s="1856"/>
      <c r="AE31" s="1856"/>
      <c r="AF31" s="1856"/>
      <c r="AG31" s="1856"/>
      <c r="AH31" s="1856"/>
      <c r="AI31" s="1856"/>
      <c r="AJ31" s="1857"/>
      <c r="AK31" s="465"/>
      <c r="AL31" s="465"/>
      <c r="AM31" s="465"/>
      <c r="AN31" s="460"/>
    </row>
    <row r="32" spans="1:42" s="461" customFormat="1" ht="12.75" customHeight="1">
      <c r="A32" s="465"/>
      <c r="B32" s="465"/>
      <c r="C32" s="465"/>
      <c r="F32" s="828"/>
      <c r="G32" s="828"/>
      <c r="H32" s="828"/>
      <c r="I32" s="828"/>
      <c r="J32" s="828"/>
      <c r="K32" s="828"/>
      <c r="L32" s="828"/>
      <c r="M32" s="828"/>
      <c r="N32" s="828"/>
      <c r="O32" s="828"/>
      <c r="P32" s="828"/>
      <c r="Q32" s="828"/>
      <c r="R32" s="828"/>
      <c r="S32" s="828"/>
      <c r="T32" s="828"/>
      <c r="U32" s="828"/>
      <c r="V32" s="828"/>
      <c r="W32" s="828"/>
      <c r="X32" s="828"/>
      <c r="Y32" s="828"/>
      <c r="Z32" s="828"/>
      <c r="AA32" s="828"/>
      <c r="AB32" s="828"/>
      <c r="AC32" s="828"/>
      <c r="AD32" s="828"/>
      <c r="AE32" s="828"/>
      <c r="AF32" s="828"/>
      <c r="AG32" s="828"/>
      <c r="AH32" s="828"/>
      <c r="AI32" s="828"/>
      <c r="AJ32" s="828"/>
      <c r="AK32" s="465"/>
      <c r="AL32" s="465"/>
      <c r="AM32" s="465"/>
      <c r="AN32" s="460"/>
    </row>
    <row r="33" spans="1:41" s="461" customFormat="1" ht="12.75" customHeight="1">
      <c r="A33" s="465"/>
      <c r="B33" s="1819" t="s">
        <v>299</v>
      </c>
      <c r="C33" s="1819"/>
      <c r="D33" s="472"/>
      <c r="E33" s="1820" t="s">
        <v>1953</v>
      </c>
      <c r="F33" s="1821"/>
      <c r="G33" s="1821"/>
      <c r="H33" s="1821"/>
      <c r="I33" s="1821"/>
      <c r="J33" s="1821"/>
      <c r="K33" s="1821"/>
      <c r="L33" s="1821"/>
      <c r="M33" s="1821"/>
      <c r="N33" s="1821"/>
      <c r="O33" s="1821"/>
      <c r="P33" s="1821"/>
      <c r="Q33" s="1821"/>
      <c r="R33" s="1821"/>
      <c r="S33" s="1821"/>
      <c r="T33" s="1821"/>
      <c r="U33" s="1821"/>
      <c r="V33" s="1821"/>
      <c r="W33" s="1821"/>
      <c r="X33" s="1821"/>
      <c r="Y33" s="1821"/>
      <c r="Z33" s="1821"/>
      <c r="AA33" s="1821"/>
      <c r="AB33" s="1821"/>
      <c r="AC33" s="1821"/>
      <c r="AD33" s="1821"/>
      <c r="AE33" s="1821"/>
      <c r="AF33" s="1821"/>
      <c r="AG33" s="1821"/>
      <c r="AH33" s="1821"/>
      <c r="AI33" s="1821"/>
      <c r="AJ33" s="1822"/>
      <c r="AK33" s="465"/>
      <c r="AL33" s="465"/>
      <c r="AM33" s="465"/>
      <c r="AN33" s="460"/>
    </row>
    <row r="34" spans="1:41" s="461" customFormat="1" ht="12.75" customHeight="1">
      <c r="A34" s="465"/>
      <c r="B34" s="465"/>
      <c r="C34" s="465"/>
      <c r="E34" s="1826"/>
      <c r="F34" s="1827"/>
      <c r="G34" s="1827"/>
      <c r="H34" s="1827"/>
      <c r="I34" s="1827"/>
      <c r="J34" s="1827"/>
      <c r="K34" s="1827"/>
      <c r="L34" s="1827"/>
      <c r="M34" s="1827"/>
      <c r="N34" s="1827"/>
      <c r="O34" s="1827"/>
      <c r="P34" s="1827"/>
      <c r="Q34" s="1827"/>
      <c r="R34" s="1827"/>
      <c r="S34" s="1827"/>
      <c r="T34" s="1827"/>
      <c r="U34" s="1827"/>
      <c r="V34" s="1827"/>
      <c r="W34" s="1827"/>
      <c r="X34" s="1827"/>
      <c r="Y34" s="1827"/>
      <c r="Z34" s="1827"/>
      <c r="AA34" s="1827"/>
      <c r="AB34" s="1827"/>
      <c r="AC34" s="1827"/>
      <c r="AD34" s="1827"/>
      <c r="AE34" s="1827"/>
      <c r="AF34" s="1827"/>
      <c r="AG34" s="1827"/>
      <c r="AH34" s="1827"/>
      <c r="AI34" s="1827"/>
      <c r="AJ34" s="1828"/>
      <c r="AK34" s="465"/>
      <c r="AL34" s="465"/>
      <c r="AM34" s="465"/>
      <c r="AN34" s="460"/>
    </row>
    <row r="35" spans="1:41" s="461" customFormat="1" ht="12.75" customHeight="1">
      <c r="A35" s="465"/>
      <c r="B35" s="465"/>
      <c r="C35" s="465"/>
      <c r="E35" s="1823"/>
      <c r="F35" s="1824"/>
      <c r="G35" s="1824"/>
      <c r="H35" s="1824"/>
      <c r="I35" s="1824"/>
      <c r="J35" s="1824"/>
      <c r="K35" s="1824"/>
      <c r="L35" s="1824"/>
      <c r="M35" s="1824"/>
      <c r="N35" s="1824"/>
      <c r="O35" s="1824"/>
      <c r="P35" s="1824"/>
      <c r="Q35" s="1824"/>
      <c r="R35" s="1824"/>
      <c r="S35" s="1824"/>
      <c r="T35" s="1824"/>
      <c r="U35" s="1824"/>
      <c r="V35" s="1824"/>
      <c r="W35" s="1824"/>
      <c r="X35" s="1824"/>
      <c r="Y35" s="1824"/>
      <c r="Z35" s="1824"/>
      <c r="AA35" s="1824"/>
      <c r="AB35" s="1824"/>
      <c r="AC35" s="1824"/>
      <c r="AD35" s="1824"/>
      <c r="AE35" s="1824"/>
      <c r="AF35" s="1824"/>
      <c r="AG35" s="1824"/>
      <c r="AH35" s="1824"/>
      <c r="AI35" s="1824"/>
      <c r="AJ35" s="1825"/>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1954</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1066"/>
      <c r="Z38" s="1066"/>
      <c r="AA38" s="1066"/>
      <c r="AB38" s="1066"/>
      <c r="AC38" s="1066"/>
      <c r="AD38" s="1066"/>
      <c r="AE38" s="1066"/>
      <c r="AF38" s="1066"/>
      <c r="AG38" s="1066"/>
      <c r="AH38" s="1066"/>
      <c r="AI38" s="1066"/>
      <c r="AJ38" s="1066"/>
      <c r="AK38" s="1066"/>
      <c r="AL38" s="465"/>
      <c r="AM38" s="465"/>
      <c r="AN38" s="460"/>
    </row>
    <row r="39" spans="1:41" s="461" customFormat="1" ht="12.75" customHeight="1">
      <c r="A39" s="465"/>
      <c r="B39" s="1819" t="s">
        <v>299</v>
      </c>
      <c r="C39" s="1819"/>
      <c r="D39" s="1066"/>
      <c r="E39" s="1820" t="s">
        <v>1955</v>
      </c>
      <c r="F39" s="1821"/>
      <c r="G39" s="1821"/>
      <c r="H39" s="1821"/>
      <c r="I39" s="1821"/>
      <c r="J39" s="1821"/>
      <c r="K39" s="1821"/>
      <c r="L39" s="1821"/>
      <c r="M39" s="1821"/>
      <c r="N39" s="1821"/>
      <c r="O39" s="1821"/>
      <c r="P39" s="1821"/>
      <c r="Q39" s="1821"/>
      <c r="R39" s="1821"/>
      <c r="S39" s="1821"/>
      <c r="T39" s="1821"/>
      <c r="U39" s="1821"/>
      <c r="V39" s="1821"/>
      <c r="W39" s="1821"/>
      <c r="X39" s="1821"/>
      <c r="Y39" s="1821"/>
      <c r="Z39" s="1821"/>
      <c r="AA39" s="1821"/>
      <c r="AB39" s="1821"/>
      <c r="AC39" s="1821"/>
      <c r="AD39" s="1821"/>
      <c r="AE39" s="1821"/>
      <c r="AF39" s="1821"/>
      <c r="AG39" s="1821"/>
      <c r="AH39" s="1821"/>
      <c r="AI39" s="1821"/>
      <c r="AJ39" s="1822"/>
      <c r="AK39" s="1066"/>
      <c r="AL39" s="465"/>
      <c r="AM39" s="465"/>
      <c r="AN39" s="460"/>
    </row>
    <row r="40" spans="1:41" s="461" customFormat="1" ht="12.75" customHeight="1">
      <c r="A40" s="465"/>
      <c r="B40" s="465"/>
      <c r="C40" s="465"/>
      <c r="E40" s="1826"/>
      <c r="F40" s="1827"/>
      <c r="G40" s="1827"/>
      <c r="H40" s="1827"/>
      <c r="I40" s="1827"/>
      <c r="J40" s="1827"/>
      <c r="K40" s="1827"/>
      <c r="L40" s="1827"/>
      <c r="M40" s="1827"/>
      <c r="N40" s="1827"/>
      <c r="O40" s="1827"/>
      <c r="P40" s="1827"/>
      <c r="Q40" s="1827"/>
      <c r="R40" s="1827"/>
      <c r="S40" s="1827"/>
      <c r="T40" s="1827"/>
      <c r="U40" s="1827"/>
      <c r="V40" s="1827"/>
      <c r="W40" s="1827"/>
      <c r="X40" s="1827"/>
      <c r="Y40" s="1827"/>
      <c r="Z40" s="1827"/>
      <c r="AA40" s="1827"/>
      <c r="AB40" s="1827"/>
      <c r="AC40" s="1827"/>
      <c r="AD40" s="1827"/>
      <c r="AE40" s="1827"/>
      <c r="AF40" s="1827"/>
      <c r="AG40" s="1827"/>
      <c r="AH40" s="1827"/>
      <c r="AI40" s="1827"/>
      <c r="AJ40" s="1828"/>
      <c r="AK40" s="465"/>
      <c r="AL40" s="465"/>
      <c r="AM40" s="465"/>
      <c r="AN40" s="460"/>
    </row>
    <row r="41" spans="1:41" s="461" customFormat="1" ht="12.75" customHeight="1">
      <c r="A41" s="465"/>
      <c r="D41" s="472"/>
      <c r="E41" s="1823"/>
      <c r="F41" s="1824"/>
      <c r="G41" s="1824"/>
      <c r="H41" s="1824"/>
      <c r="I41" s="1824"/>
      <c r="J41" s="1824"/>
      <c r="K41" s="1824"/>
      <c r="L41" s="1824"/>
      <c r="M41" s="1824"/>
      <c r="N41" s="1824"/>
      <c r="O41" s="1824"/>
      <c r="P41" s="1824"/>
      <c r="Q41" s="1824"/>
      <c r="R41" s="1824"/>
      <c r="S41" s="1824"/>
      <c r="T41" s="1824"/>
      <c r="U41" s="1824"/>
      <c r="V41" s="1824"/>
      <c r="W41" s="1824"/>
      <c r="X41" s="1824"/>
      <c r="Y41" s="1824"/>
      <c r="Z41" s="1824"/>
      <c r="AA41" s="1824"/>
      <c r="AB41" s="1824"/>
      <c r="AC41" s="1824"/>
      <c r="AD41" s="1824"/>
      <c r="AE41" s="1824"/>
      <c r="AF41" s="1824"/>
      <c r="AG41" s="1824"/>
      <c r="AH41" s="1824"/>
      <c r="AI41" s="1824"/>
      <c r="AJ41" s="1825"/>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1956</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65" t="s">
        <v>1957</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1819" t="s">
        <v>299</v>
      </c>
      <c r="C46" s="1819"/>
      <c r="D46" s="465"/>
      <c r="E46" s="1820" t="s">
        <v>1958</v>
      </c>
      <c r="F46" s="1821"/>
      <c r="G46" s="1821"/>
      <c r="H46" s="1821"/>
      <c r="I46" s="1821"/>
      <c r="J46" s="1821"/>
      <c r="K46" s="1821"/>
      <c r="L46" s="1821"/>
      <c r="M46" s="1821"/>
      <c r="N46" s="1821"/>
      <c r="O46" s="1821"/>
      <c r="P46" s="1821"/>
      <c r="Q46" s="1821"/>
      <c r="R46" s="1821"/>
      <c r="S46" s="1821"/>
      <c r="T46" s="1821"/>
      <c r="U46" s="1821"/>
      <c r="V46" s="1821"/>
      <c r="W46" s="1821"/>
      <c r="X46" s="1821"/>
      <c r="Y46" s="1821"/>
      <c r="Z46" s="1821"/>
      <c r="AA46" s="1821"/>
      <c r="AB46" s="1821"/>
      <c r="AC46" s="1821"/>
      <c r="AD46" s="1821"/>
      <c r="AE46" s="1821"/>
      <c r="AF46" s="1821"/>
      <c r="AG46" s="1821"/>
      <c r="AH46" s="1821"/>
      <c r="AI46" s="1821"/>
      <c r="AJ46" s="1822"/>
      <c r="AK46" s="465"/>
      <c r="AL46" s="465"/>
      <c r="AM46" s="465"/>
      <c r="AN46" s="460"/>
      <c r="AO46" s="484"/>
    </row>
    <row r="47" spans="1:41" s="461" customFormat="1" ht="12.75" customHeight="1">
      <c r="A47" s="465"/>
      <c r="D47" s="472"/>
      <c r="E47" s="1826"/>
      <c r="F47" s="1827"/>
      <c r="G47" s="1827"/>
      <c r="H47" s="1827"/>
      <c r="I47" s="1827"/>
      <c r="J47" s="1827"/>
      <c r="K47" s="1827"/>
      <c r="L47" s="1827"/>
      <c r="M47" s="1827"/>
      <c r="N47" s="1827"/>
      <c r="O47" s="1827"/>
      <c r="P47" s="1827"/>
      <c r="Q47" s="1827"/>
      <c r="R47" s="1827"/>
      <c r="S47" s="1827"/>
      <c r="T47" s="1827"/>
      <c r="U47" s="1827"/>
      <c r="V47" s="1827"/>
      <c r="W47" s="1827"/>
      <c r="X47" s="1827"/>
      <c r="Y47" s="1827"/>
      <c r="Z47" s="1827"/>
      <c r="AA47" s="1827"/>
      <c r="AB47" s="1827"/>
      <c r="AC47" s="1827"/>
      <c r="AD47" s="1827"/>
      <c r="AE47" s="1827"/>
      <c r="AF47" s="1827"/>
      <c r="AG47" s="1827"/>
      <c r="AH47" s="1827"/>
      <c r="AI47" s="1827"/>
      <c r="AJ47" s="1828"/>
      <c r="AK47" s="465"/>
      <c r="AL47" s="465"/>
      <c r="AM47" s="465"/>
      <c r="AN47" s="460"/>
      <c r="AO47" s="484"/>
    </row>
    <row r="48" spans="1:41" s="461" customFormat="1" ht="12.75" customHeight="1">
      <c r="A48" s="465"/>
      <c r="D48" s="465"/>
      <c r="E48" s="1823"/>
      <c r="F48" s="1824"/>
      <c r="G48" s="1824"/>
      <c r="H48" s="1824"/>
      <c r="I48" s="1824"/>
      <c r="J48" s="1824"/>
      <c r="K48" s="1824"/>
      <c r="L48" s="1824"/>
      <c r="M48" s="1824"/>
      <c r="N48" s="1824"/>
      <c r="O48" s="1824"/>
      <c r="P48" s="1824"/>
      <c r="Q48" s="1824"/>
      <c r="R48" s="1824"/>
      <c r="S48" s="1824"/>
      <c r="T48" s="1824"/>
      <c r="U48" s="1824"/>
      <c r="V48" s="1824"/>
      <c r="W48" s="1824"/>
      <c r="X48" s="1824"/>
      <c r="Y48" s="1824"/>
      <c r="Z48" s="1824"/>
      <c r="AA48" s="1824"/>
      <c r="AB48" s="1824"/>
      <c r="AC48" s="1824"/>
      <c r="AD48" s="1824"/>
      <c r="AE48" s="1824"/>
      <c r="AF48" s="1824"/>
      <c r="AG48" s="1824"/>
      <c r="AH48" s="1824"/>
      <c r="AI48" s="1824"/>
      <c r="AJ48" s="1825"/>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1819" t="s">
        <v>299</v>
      </c>
      <c r="C50" s="1819"/>
      <c r="D50" s="465"/>
      <c r="E50" s="1840" t="s">
        <v>1959</v>
      </c>
      <c r="F50" s="1841"/>
      <c r="G50" s="1841"/>
      <c r="H50" s="1841"/>
      <c r="I50" s="1841"/>
      <c r="J50" s="1841"/>
      <c r="K50" s="1841"/>
      <c r="L50" s="1841"/>
      <c r="M50" s="1841"/>
      <c r="N50" s="1841"/>
      <c r="O50" s="1841"/>
      <c r="P50" s="1841"/>
      <c r="Q50" s="1841"/>
      <c r="R50" s="1841"/>
      <c r="S50" s="1841"/>
      <c r="T50" s="1841"/>
      <c r="U50" s="1841"/>
      <c r="V50" s="1841"/>
      <c r="W50" s="1841"/>
      <c r="X50" s="1841"/>
      <c r="Y50" s="1841"/>
      <c r="Z50" s="1841"/>
      <c r="AA50" s="1841"/>
      <c r="AB50" s="1841"/>
      <c r="AC50" s="1841"/>
      <c r="AD50" s="1841"/>
      <c r="AE50" s="1841"/>
      <c r="AF50" s="1841"/>
      <c r="AG50" s="1841"/>
      <c r="AH50" s="1841"/>
      <c r="AI50" s="1841"/>
      <c r="AJ50" s="1842"/>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1819" t="s">
        <v>299</v>
      </c>
      <c r="C52" s="1819"/>
      <c r="D52" s="465"/>
      <c r="E52" s="1820" t="s">
        <v>1960</v>
      </c>
      <c r="F52" s="1821"/>
      <c r="G52" s="1821"/>
      <c r="H52" s="1821"/>
      <c r="I52" s="1821"/>
      <c r="J52" s="1821"/>
      <c r="K52" s="1821"/>
      <c r="L52" s="1821"/>
      <c r="M52" s="1821"/>
      <c r="N52" s="1821"/>
      <c r="O52" s="1821"/>
      <c r="P52" s="1821"/>
      <c r="Q52" s="1821"/>
      <c r="R52" s="1821"/>
      <c r="S52" s="1821"/>
      <c r="T52" s="1821"/>
      <c r="U52" s="1821"/>
      <c r="V52" s="1821"/>
      <c r="W52" s="1821"/>
      <c r="X52" s="1821"/>
      <c r="Y52" s="1821"/>
      <c r="Z52" s="1821"/>
      <c r="AA52" s="1821"/>
      <c r="AB52" s="1821"/>
      <c r="AC52" s="1821"/>
      <c r="AD52" s="1821"/>
      <c r="AE52" s="1821"/>
      <c r="AF52" s="1821"/>
      <c r="AG52" s="1821"/>
      <c r="AH52" s="1821"/>
      <c r="AI52" s="1821"/>
      <c r="AJ52" s="1822"/>
      <c r="AK52" s="465"/>
      <c r="AL52" s="465"/>
      <c r="AM52" s="465"/>
      <c r="AN52" s="460"/>
    </row>
    <row r="53" spans="1:50" s="461" customFormat="1" ht="12.75" customHeight="1">
      <c r="A53" s="465"/>
      <c r="B53" s="472"/>
      <c r="C53" s="472"/>
      <c r="D53" s="472"/>
      <c r="E53" s="1823"/>
      <c r="F53" s="1824"/>
      <c r="G53" s="1824"/>
      <c r="H53" s="1824"/>
      <c r="I53" s="1824"/>
      <c r="J53" s="1824"/>
      <c r="K53" s="1824"/>
      <c r="L53" s="1824"/>
      <c r="M53" s="1824"/>
      <c r="N53" s="1824"/>
      <c r="O53" s="1824"/>
      <c r="P53" s="1824"/>
      <c r="Q53" s="1824"/>
      <c r="R53" s="1824"/>
      <c r="S53" s="1824"/>
      <c r="T53" s="1824"/>
      <c r="U53" s="1824"/>
      <c r="V53" s="1824"/>
      <c r="W53" s="1824"/>
      <c r="X53" s="1824"/>
      <c r="Y53" s="1824"/>
      <c r="Z53" s="1824"/>
      <c r="AA53" s="1824"/>
      <c r="AB53" s="1824"/>
      <c r="AC53" s="1824"/>
      <c r="AD53" s="1824"/>
      <c r="AE53" s="1824"/>
      <c r="AF53" s="1824"/>
      <c r="AG53" s="1824"/>
      <c r="AH53" s="1824"/>
      <c r="AI53" s="1824"/>
      <c r="AJ53" s="1825"/>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1961</v>
      </c>
      <c r="AK56" s="1849">
        <f>AO36</f>
        <v>0</v>
      </c>
      <c r="AL56" s="1850"/>
      <c r="AM56" s="1851"/>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1962</v>
      </c>
      <c r="B59" s="464" t="s">
        <v>783</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29" t="s">
        <v>1963</v>
      </c>
      <c r="AF59" s="1829"/>
      <c r="AG59" s="1829"/>
      <c r="AH59" s="1829"/>
      <c r="AI59" s="1829"/>
      <c r="AJ59" s="1829"/>
      <c r="AK59" s="1829"/>
      <c r="AL59" s="465"/>
      <c r="AM59" s="465"/>
      <c r="AN59" s="460"/>
    </row>
    <row r="60" spans="1:50" s="461" customFormat="1" ht="12.75" customHeight="1">
      <c r="A60" s="463"/>
      <c r="B60" s="464" t="s">
        <v>1964</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1819" t="s">
        <v>299</v>
      </c>
      <c r="C62" s="1819"/>
      <c r="D62" s="472" t="s">
        <v>1965</v>
      </c>
      <c r="E62" s="1830" t="s">
        <v>1966</v>
      </c>
      <c r="F62" s="1831"/>
      <c r="G62" s="1831"/>
      <c r="H62" s="1831"/>
      <c r="I62" s="1831"/>
      <c r="J62" s="1831"/>
      <c r="K62" s="1831"/>
      <c r="L62" s="1831"/>
      <c r="M62" s="1831"/>
      <c r="N62" s="1831"/>
      <c r="O62" s="1831"/>
      <c r="P62" s="1831"/>
      <c r="Q62" s="1831"/>
      <c r="R62" s="1831"/>
      <c r="S62" s="1831"/>
      <c r="T62" s="1831"/>
      <c r="U62" s="1831"/>
      <c r="V62" s="1831"/>
      <c r="W62" s="1831"/>
      <c r="X62" s="1831"/>
      <c r="Y62" s="1831"/>
      <c r="Z62" s="1831"/>
      <c r="AA62" s="1831"/>
      <c r="AB62" s="1831"/>
      <c r="AC62" s="1831"/>
      <c r="AD62" s="1831"/>
      <c r="AE62" s="1831"/>
      <c r="AF62" s="1831"/>
      <c r="AG62" s="1831"/>
      <c r="AH62" s="1831"/>
      <c r="AI62" s="1831"/>
      <c r="AJ62" s="1832"/>
      <c r="AK62" s="468"/>
      <c r="AL62" s="465"/>
      <c r="AM62" s="465"/>
      <c r="AN62" s="460"/>
      <c r="AO62" s="475">
        <f>IF($B62="yes",10,0)</f>
        <v>0</v>
      </c>
    </row>
    <row r="63" spans="1:50" s="461" customFormat="1" ht="12.75" customHeight="1">
      <c r="A63" s="463"/>
      <c r="B63" s="465"/>
      <c r="C63" s="465"/>
      <c r="D63" s="476"/>
      <c r="E63" s="1833"/>
      <c r="F63" s="1834"/>
      <c r="G63" s="1834"/>
      <c r="H63" s="1834"/>
      <c r="I63" s="1834"/>
      <c r="J63" s="1834"/>
      <c r="K63" s="1834"/>
      <c r="L63" s="1834"/>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5"/>
      <c r="AK63" s="468"/>
      <c r="AL63" s="465"/>
      <c r="AM63" s="465"/>
      <c r="AN63" s="460"/>
      <c r="AO63" s="475">
        <f>IF($B68="yes",10,0)</f>
        <v>10</v>
      </c>
    </row>
    <row r="64" spans="1:50" s="461" customFormat="1" ht="12.75" customHeight="1">
      <c r="A64" s="463"/>
      <c r="B64" s="465"/>
      <c r="C64" s="465"/>
      <c r="D64" s="476"/>
      <c r="E64" s="1833"/>
      <c r="F64" s="1834"/>
      <c r="G64" s="1834"/>
      <c r="H64" s="1834"/>
      <c r="I64" s="1834"/>
      <c r="J64" s="1834"/>
      <c r="K64" s="1834"/>
      <c r="L64" s="1834"/>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5"/>
      <c r="AK64" s="468"/>
      <c r="AL64" s="465"/>
      <c r="AM64" s="465"/>
      <c r="AN64" s="460"/>
      <c r="AO64" s="475">
        <f>IF($B75="yes",10,0)</f>
        <v>0</v>
      </c>
    </row>
    <row r="65" spans="1:42" s="461" customFormat="1" ht="12.75" customHeight="1">
      <c r="A65" s="463"/>
      <c r="B65" s="465"/>
      <c r="C65" s="465"/>
      <c r="D65" s="476"/>
      <c r="E65" s="1833"/>
      <c r="F65" s="1834"/>
      <c r="G65" s="1834"/>
      <c r="H65" s="1834"/>
      <c r="I65" s="1834"/>
      <c r="J65" s="1834"/>
      <c r="K65" s="1834"/>
      <c r="L65" s="1834"/>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5"/>
      <c r="AK65" s="468"/>
      <c r="AL65" s="465"/>
      <c r="AM65" s="465"/>
      <c r="AN65" s="460"/>
      <c r="AO65" s="461">
        <f>IF(SUM(AO62:AO64)&gt;10,10,(SUM(AO62:AO64)))</f>
        <v>10</v>
      </c>
      <c r="AP65" s="499" t="s">
        <v>1967</v>
      </c>
    </row>
    <row r="66" spans="1:42" s="461" customFormat="1" ht="12.75" customHeight="1">
      <c r="A66" s="463"/>
      <c r="B66" s="465"/>
      <c r="C66" s="465"/>
      <c r="D66" s="476"/>
      <c r="E66" s="1836"/>
      <c r="F66" s="1837"/>
      <c r="G66" s="1837"/>
      <c r="H66" s="1837"/>
      <c r="I66" s="1837"/>
      <c r="J66" s="1837"/>
      <c r="K66" s="1837"/>
      <c r="L66" s="1837"/>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8"/>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1819" t="s">
        <v>891</v>
      </c>
      <c r="C68" s="1819"/>
      <c r="D68" s="472" t="s">
        <v>1968</v>
      </c>
      <c r="E68" s="891" t="s">
        <v>1969</v>
      </c>
      <c r="F68" s="892"/>
      <c r="G68" s="892"/>
      <c r="H68" s="892"/>
      <c r="I68" s="892"/>
      <c r="J68" s="892"/>
      <c r="K68" s="892"/>
      <c r="L68" s="892"/>
      <c r="M68" s="892"/>
      <c r="N68" s="892"/>
      <c r="O68" s="892"/>
      <c r="P68" s="892"/>
      <c r="Q68" s="892"/>
      <c r="R68" s="892"/>
      <c r="S68" s="892"/>
      <c r="T68" s="892"/>
      <c r="U68" s="892"/>
      <c r="V68" s="892"/>
      <c r="W68" s="892"/>
      <c r="X68" s="892"/>
      <c r="Y68" s="892"/>
      <c r="Z68" s="892"/>
      <c r="AA68" s="892"/>
      <c r="AB68" s="892"/>
      <c r="AC68" s="892"/>
      <c r="AD68" s="892"/>
      <c r="AE68" s="892"/>
      <c r="AF68" s="892"/>
      <c r="AG68" s="892"/>
      <c r="AH68" s="892"/>
      <c r="AI68" s="892"/>
      <c r="AJ68" s="893"/>
      <c r="AK68" s="468"/>
      <c r="AL68" s="465"/>
      <c r="AM68" s="465"/>
      <c r="AN68" s="460"/>
    </row>
    <row r="69" spans="1:42" s="461" customFormat="1" ht="12.75" customHeight="1">
      <c r="A69" s="463"/>
      <c r="B69" s="465"/>
      <c r="C69" s="465"/>
      <c r="D69" s="475"/>
      <c r="E69" s="1839" t="s">
        <v>891</v>
      </c>
      <c r="F69" s="1819"/>
      <c r="G69" s="500"/>
      <c r="H69" s="483" t="s">
        <v>1970</v>
      </c>
      <c r="I69" s="830"/>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4"/>
      <c r="AK69" s="468"/>
      <c r="AL69" s="465"/>
      <c r="AM69" s="465"/>
      <c r="AN69" s="460"/>
    </row>
    <row r="70" spans="1:42" s="461" customFormat="1" ht="12.75" customHeight="1">
      <c r="A70" s="463"/>
      <c r="B70" s="465"/>
      <c r="C70" s="465"/>
      <c r="D70" s="475"/>
      <c r="E70" s="1817" t="s">
        <v>299</v>
      </c>
      <c r="F70" s="1818"/>
      <c r="G70" s="500"/>
      <c r="H70" s="483" t="s">
        <v>1971</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4"/>
      <c r="AK70" s="468"/>
      <c r="AL70" s="465"/>
      <c r="AM70" s="465"/>
      <c r="AN70" s="460"/>
    </row>
    <row r="71" spans="1:42" s="461" customFormat="1" ht="12.75" customHeight="1">
      <c r="A71" s="463"/>
      <c r="B71" s="465"/>
      <c r="C71" s="465"/>
      <c r="D71" s="475"/>
      <c r="E71" s="1817" t="s">
        <v>299</v>
      </c>
      <c r="F71" s="1818"/>
      <c r="G71" s="500"/>
      <c r="H71" s="483" t="s">
        <v>1972</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4"/>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4"/>
      <c r="AK72" s="468"/>
      <c r="AL72" s="465"/>
      <c r="AM72" s="465"/>
      <c r="AN72" s="460"/>
    </row>
    <row r="73" spans="1:42" s="461" customFormat="1" ht="12.75" customHeight="1">
      <c r="A73" s="463"/>
      <c r="B73" s="465"/>
      <c r="C73" s="465"/>
      <c r="D73" s="475"/>
      <c r="E73" s="1839" t="s">
        <v>299</v>
      </c>
      <c r="F73" s="1819"/>
      <c r="G73" s="828"/>
      <c r="H73" s="896" t="s">
        <v>1973</v>
      </c>
      <c r="I73" s="828"/>
      <c r="J73" s="828"/>
      <c r="K73" s="828"/>
      <c r="L73" s="828"/>
      <c r="M73" s="828"/>
      <c r="N73" s="828"/>
      <c r="O73" s="828"/>
      <c r="P73" s="828"/>
      <c r="Q73" s="828"/>
      <c r="R73" s="828"/>
      <c r="S73" s="828"/>
      <c r="T73" s="828"/>
      <c r="U73" s="828"/>
      <c r="V73" s="828"/>
      <c r="W73" s="828"/>
      <c r="X73" s="828"/>
      <c r="Y73" s="828"/>
      <c r="Z73" s="828"/>
      <c r="AA73" s="828"/>
      <c r="AB73" s="828"/>
      <c r="AC73" s="828"/>
      <c r="AD73" s="828"/>
      <c r="AE73" s="828"/>
      <c r="AF73" s="828"/>
      <c r="AG73" s="828"/>
      <c r="AH73" s="828"/>
      <c r="AI73" s="828"/>
      <c r="AJ73" s="829"/>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1819" t="s">
        <v>299</v>
      </c>
      <c r="C75" s="1819"/>
      <c r="D75" s="472" t="s">
        <v>1974</v>
      </c>
      <c r="E75" s="1820" t="s">
        <v>1975</v>
      </c>
      <c r="F75" s="1821"/>
      <c r="G75" s="1821"/>
      <c r="H75" s="1821"/>
      <c r="I75" s="1821"/>
      <c r="J75" s="1821"/>
      <c r="K75" s="1821"/>
      <c r="L75" s="1821"/>
      <c r="M75" s="1821"/>
      <c r="N75" s="1821"/>
      <c r="O75" s="1821"/>
      <c r="P75" s="1821"/>
      <c r="Q75" s="1821"/>
      <c r="R75" s="1821"/>
      <c r="S75" s="1821"/>
      <c r="T75" s="1821"/>
      <c r="U75" s="1821"/>
      <c r="V75" s="1821"/>
      <c r="W75" s="1821"/>
      <c r="X75" s="1821"/>
      <c r="Y75" s="1821"/>
      <c r="Z75" s="1821"/>
      <c r="AA75" s="1821"/>
      <c r="AB75" s="1821"/>
      <c r="AC75" s="1821"/>
      <c r="AD75" s="1821"/>
      <c r="AE75" s="1821"/>
      <c r="AF75" s="1821"/>
      <c r="AG75" s="1821"/>
      <c r="AH75" s="1821"/>
      <c r="AI75" s="1821"/>
      <c r="AJ75" s="1822"/>
      <c r="AK75" s="468"/>
      <c r="AL75" s="465"/>
      <c r="AM75" s="465"/>
      <c r="AN75" s="460"/>
    </row>
    <row r="76" spans="1:42" s="461" customFormat="1" ht="12.75" customHeight="1">
      <c r="A76" s="463"/>
      <c r="B76" s="465"/>
      <c r="C76" s="465"/>
      <c r="D76" s="475"/>
      <c r="E76" s="1823"/>
      <c r="F76" s="1824"/>
      <c r="G76" s="1824"/>
      <c r="H76" s="1824"/>
      <c r="I76" s="1824"/>
      <c r="J76" s="1824"/>
      <c r="K76" s="1824"/>
      <c r="L76" s="1824"/>
      <c r="M76" s="1824"/>
      <c r="N76" s="1824"/>
      <c r="O76" s="1824"/>
      <c r="P76" s="1824"/>
      <c r="Q76" s="1824"/>
      <c r="R76" s="1824"/>
      <c r="S76" s="1824"/>
      <c r="T76" s="1824"/>
      <c r="U76" s="1824"/>
      <c r="V76" s="1824"/>
      <c r="W76" s="1824"/>
      <c r="X76" s="1824"/>
      <c r="Y76" s="1824"/>
      <c r="Z76" s="1824"/>
      <c r="AA76" s="1824"/>
      <c r="AB76" s="1824"/>
      <c r="AC76" s="1824"/>
      <c r="AD76" s="1824"/>
      <c r="AE76" s="1824"/>
      <c r="AF76" s="1824"/>
      <c r="AG76" s="1824"/>
      <c r="AH76" s="1824"/>
      <c r="AI76" s="1824"/>
      <c r="AJ76" s="1825"/>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1976</v>
      </c>
      <c r="AK78" s="1849">
        <f>IF(AK56&gt;0,0,AO65)</f>
        <v>10</v>
      </c>
      <c r="AL78" s="1850"/>
      <c r="AM78" s="1851"/>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1977</v>
      </c>
      <c r="B81" s="464" t="s">
        <v>1978</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29" t="s">
        <v>1941</v>
      </c>
      <c r="AF81" s="1829"/>
      <c r="AG81" s="1829"/>
      <c r="AH81" s="1829"/>
      <c r="AI81" s="1829"/>
      <c r="AJ81" s="1829"/>
      <c r="AK81" s="1829"/>
      <c r="AL81" s="465"/>
      <c r="AM81" s="465"/>
      <c r="AN81" s="460"/>
    </row>
    <row r="82" spans="1:43" s="461" customFormat="1" ht="12.75" customHeight="1">
      <c r="A82" s="463"/>
      <c r="B82" s="464" t="s">
        <v>1979</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1819" t="s">
        <v>299</v>
      </c>
      <c r="C84" s="1819"/>
      <c r="D84" s="472" t="s">
        <v>1965</v>
      </c>
      <c r="E84" s="1830" t="s">
        <v>1980</v>
      </c>
      <c r="F84" s="1831"/>
      <c r="G84" s="1831"/>
      <c r="H84" s="1831"/>
      <c r="I84" s="1831"/>
      <c r="J84" s="1831"/>
      <c r="K84" s="1831"/>
      <c r="L84" s="1831"/>
      <c r="M84" s="1831"/>
      <c r="N84" s="1831"/>
      <c r="O84" s="1831"/>
      <c r="P84" s="1831"/>
      <c r="Q84" s="1831"/>
      <c r="R84" s="1831"/>
      <c r="S84" s="1831"/>
      <c r="T84" s="1831"/>
      <c r="U84" s="1831"/>
      <c r="V84" s="1831"/>
      <c r="W84" s="1831"/>
      <c r="X84" s="1831"/>
      <c r="Y84" s="1831"/>
      <c r="Z84" s="1831"/>
      <c r="AA84" s="1831"/>
      <c r="AB84" s="1831"/>
      <c r="AC84" s="1831"/>
      <c r="AD84" s="1831"/>
      <c r="AE84" s="1831"/>
      <c r="AF84" s="1831"/>
      <c r="AG84" s="1831"/>
      <c r="AH84" s="1831"/>
      <c r="AI84" s="1831"/>
      <c r="AJ84" s="1832"/>
      <c r="AK84" s="468"/>
      <c r="AL84" s="465"/>
      <c r="AM84" s="465"/>
      <c r="AN84" s="460"/>
    </row>
    <row r="85" spans="1:43" s="461" customFormat="1" ht="12.75" customHeight="1">
      <c r="A85" s="463"/>
      <c r="B85" s="464"/>
      <c r="C85" s="464"/>
      <c r="D85" s="464"/>
      <c r="E85" s="1833"/>
      <c r="F85" s="1834"/>
      <c r="G85" s="1834"/>
      <c r="H85" s="1834"/>
      <c r="I85" s="1834"/>
      <c r="J85" s="1834"/>
      <c r="K85" s="1834"/>
      <c r="L85" s="1834"/>
      <c r="M85" s="1834"/>
      <c r="N85" s="1834"/>
      <c r="O85" s="1834"/>
      <c r="P85" s="1834"/>
      <c r="Q85" s="1834"/>
      <c r="R85" s="1834"/>
      <c r="S85" s="1834"/>
      <c r="T85" s="1834"/>
      <c r="U85" s="1834"/>
      <c r="V85" s="1834"/>
      <c r="W85" s="1834"/>
      <c r="X85" s="1834"/>
      <c r="Y85" s="1834"/>
      <c r="Z85" s="1834"/>
      <c r="AA85" s="1834"/>
      <c r="AB85" s="1834"/>
      <c r="AC85" s="1834"/>
      <c r="AD85" s="1834"/>
      <c r="AE85" s="1834"/>
      <c r="AF85" s="1834"/>
      <c r="AG85" s="1834"/>
      <c r="AH85" s="1834"/>
      <c r="AI85" s="1834"/>
      <c r="AJ85" s="1835"/>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1813">
        <f>Application!AC753</f>
        <v>0.47744680851063831</v>
      </c>
      <c r="F87" s="1814"/>
      <c r="G87" s="1814"/>
      <c r="H87" s="1814"/>
      <c r="I87" s="502"/>
      <c r="J87" s="505" t="s">
        <v>1981</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1815">
        <f>0.6-ROUNDUP(E87,2)</f>
        <v>0.12</v>
      </c>
      <c r="F88" s="1816"/>
      <c r="G88" s="1816"/>
      <c r="H88" s="1816"/>
      <c r="I88" s="502"/>
      <c r="J88" s="505" t="s">
        <v>1982</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1843">
        <f>IF(E88*200&gt;20,20,E88*200)</f>
        <v>20</v>
      </c>
      <c r="F89" s="1844"/>
      <c r="G89" s="1844"/>
      <c r="H89" s="1844"/>
      <c r="I89" s="502"/>
      <c r="J89" s="505" t="s">
        <v>1983</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1947</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1819" t="s">
        <v>891</v>
      </c>
      <c r="C92" s="1819"/>
      <c r="D92" s="472" t="s">
        <v>1968</v>
      </c>
      <c r="E92" s="1830" t="s">
        <v>1984</v>
      </c>
      <c r="F92" s="1831"/>
      <c r="G92" s="1831"/>
      <c r="H92" s="1831"/>
      <c r="I92" s="1831"/>
      <c r="J92" s="1831"/>
      <c r="K92" s="1831"/>
      <c r="L92" s="1831"/>
      <c r="M92" s="1831"/>
      <c r="N92" s="1831"/>
      <c r="O92" s="1831"/>
      <c r="P92" s="1831"/>
      <c r="Q92" s="1831"/>
      <c r="R92" s="1831"/>
      <c r="S92" s="1831"/>
      <c r="T92" s="1831"/>
      <c r="U92" s="1831"/>
      <c r="V92" s="1831"/>
      <c r="W92" s="1831"/>
      <c r="X92" s="1831"/>
      <c r="Y92" s="1831"/>
      <c r="Z92" s="1831"/>
      <c r="AA92" s="1831"/>
      <c r="AB92" s="1831"/>
      <c r="AC92" s="1831"/>
      <c r="AD92" s="1831"/>
      <c r="AE92" s="1831"/>
      <c r="AF92" s="1831"/>
      <c r="AG92" s="1831"/>
      <c r="AH92" s="1831"/>
      <c r="AI92" s="1831"/>
      <c r="AJ92" s="1832"/>
      <c r="AK92" s="468"/>
      <c r="AL92" s="465"/>
      <c r="AM92" s="465"/>
      <c r="AN92" s="460"/>
    </row>
    <row r="93" spans="1:43" s="461" customFormat="1" ht="12.75" customHeight="1">
      <c r="A93" s="463"/>
      <c r="B93" s="464"/>
      <c r="C93" s="464"/>
      <c r="D93" s="464"/>
      <c r="E93" s="1833"/>
      <c r="F93" s="1834"/>
      <c r="G93" s="1834"/>
      <c r="H93" s="1834"/>
      <c r="I93" s="1834"/>
      <c r="J93" s="1834"/>
      <c r="K93" s="1834"/>
      <c r="L93" s="1834"/>
      <c r="M93" s="1834"/>
      <c r="N93" s="1834"/>
      <c r="O93" s="1834"/>
      <c r="P93" s="1834"/>
      <c r="Q93" s="1834"/>
      <c r="R93" s="1834"/>
      <c r="S93" s="1834"/>
      <c r="T93" s="1834"/>
      <c r="U93" s="1834"/>
      <c r="V93" s="1834"/>
      <c r="W93" s="1834"/>
      <c r="X93" s="1834"/>
      <c r="Y93" s="1834"/>
      <c r="Z93" s="1834"/>
      <c r="AA93" s="1834"/>
      <c r="AB93" s="1834"/>
      <c r="AC93" s="1834"/>
      <c r="AD93" s="1834"/>
      <c r="AE93" s="1834"/>
      <c r="AF93" s="1834"/>
      <c r="AG93" s="1834"/>
      <c r="AH93" s="1834"/>
      <c r="AI93" s="1834"/>
      <c r="AJ93" s="1835"/>
      <c r="AK93" s="468"/>
      <c r="AL93" s="465"/>
      <c r="AM93" s="465"/>
      <c r="AN93" s="460"/>
    </row>
    <row r="94" spans="1:43" s="461" customFormat="1" ht="12.75" customHeight="1">
      <c r="A94" s="463"/>
      <c r="B94" s="464"/>
      <c r="C94" s="464"/>
      <c r="D94" s="464"/>
      <c r="E94" s="1833"/>
      <c r="F94" s="1834"/>
      <c r="G94" s="1834"/>
      <c r="H94" s="1834"/>
      <c r="I94" s="1834"/>
      <c r="J94" s="1834"/>
      <c r="K94" s="1834"/>
      <c r="L94" s="1834"/>
      <c r="M94" s="1834"/>
      <c r="N94" s="1834"/>
      <c r="O94" s="1834"/>
      <c r="P94" s="1834"/>
      <c r="Q94" s="1834"/>
      <c r="R94" s="1834"/>
      <c r="S94" s="1834"/>
      <c r="T94" s="1834"/>
      <c r="U94" s="1834"/>
      <c r="V94" s="1834"/>
      <c r="W94" s="1834"/>
      <c r="X94" s="1834"/>
      <c r="Y94" s="1834"/>
      <c r="Z94" s="1834"/>
      <c r="AA94" s="1834"/>
      <c r="AB94" s="1834"/>
      <c r="AC94" s="1834"/>
      <c r="AD94" s="1834"/>
      <c r="AE94" s="1834"/>
      <c r="AF94" s="1834"/>
      <c r="AG94" s="1834"/>
      <c r="AH94" s="1834"/>
      <c r="AI94" s="1834"/>
      <c r="AJ94" s="1835"/>
      <c r="AK94" s="468"/>
      <c r="AL94" s="465"/>
      <c r="AM94" s="465"/>
      <c r="AN94" s="460"/>
    </row>
    <row r="95" spans="1:43" s="461" customFormat="1" ht="12.75" customHeight="1">
      <c r="A95" s="463"/>
      <c r="B95" s="464"/>
      <c r="C95" s="464"/>
      <c r="D95" s="464"/>
      <c r="E95" s="1833"/>
      <c r="F95" s="1834"/>
      <c r="G95" s="1834"/>
      <c r="H95" s="1834"/>
      <c r="I95" s="1834"/>
      <c r="J95" s="1834"/>
      <c r="K95" s="1834"/>
      <c r="L95" s="1834"/>
      <c r="M95" s="1834"/>
      <c r="N95" s="1834"/>
      <c r="O95" s="1834"/>
      <c r="P95" s="1834"/>
      <c r="Q95" s="1834"/>
      <c r="R95" s="1834"/>
      <c r="S95" s="1834"/>
      <c r="T95" s="1834"/>
      <c r="U95" s="1834"/>
      <c r="V95" s="1834"/>
      <c r="W95" s="1834"/>
      <c r="X95" s="1834"/>
      <c r="Y95" s="1834"/>
      <c r="Z95" s="1834"/>
      <c r="AA95" s="1834"/>
      <c r="AB95" s="1834"/>
      <c r="AC95" s="1834"/>
      <c r="AD95" s="1834"/>
      <c r="AE95" s="1834"/>
      <c r="AF95" s="1834"/>
      <c r="AG95" s="1834"/>
      <c r="AH95" s="1834"/>
      <c r="AI95" s="1834"/>
      <c r="AJ95" s="1835"/>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1813">
        <f>Application!AC753</f>
        <v>0.47744680851063831</v>
      </c>
      <c r="F97" s="1814"/>
      <c r="G97" s="1814"/>
      <c r="H97" s="1814"/>
      <c r="I97" s="502"/>
      <c r="J97" s="505" t="s">
        <v>1981</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1813">
        <f ca="1">SUMIF(Application!AC718:AG752,0.2,Application!G718:J752)/Application!G753+SUMIF(Application!AC718:AG752,0.25,Application!G718:J752)/Application!G753+SUMIF(Application!AC718:AG752,0.3,Application!G718:J752)/Application!G753</f>
        <v>0.49787234042553191</v>
      </c>
      <c r="F98" s="1814"/>
      <c r="G98" s="1814"/>
      <c r="H98" s="1814"/>
      <c r="I98" s="502"/>
      <c r="J98" s="505" t="s">
        <v>1985</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6"/>
    </row>
    <row r="99" spans="1:49" s="461" customFormat="1" ht="12.75" customHeight="1">
      <c r="A99" s="463"/>
      <c r="B99" s="464"/>
      <c r="C99" s="464"/>
      <c r="D99" s="464"/>
      <c r="E99" s="1813">
        <f ca="1">SUMIF(Application!AC718:AG752,0.35,Application!G718:J752)/Application!G753+SUMIF(Application!AC718:AG752,0.4,Application!G718:J752)/Application!G753+SUMIF(Application!AC718:AG752,0.45,Application!G718:J752)/Application!G753+SUMIF(Application!AC718:AG752,0.5,Application!G718:J752)/Application!G753</f>
        <v>0.22553191489361701</v>
      </c>
      <c r="F99" s="1814"/>
      <c r="G99" s="1814"/>
      <c r="H99" s="1814"/>
      <c r="I99" s="502"/>
      <c r="J99" s="505" t="s">
        <v>1986</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6"/>
    </row>
    <row r="100" spans="1:49" s="461" customFormat="1" ht="12.75" customHeight="1">
      <c r="A100" s="463"/>
      <c r="B100" s="464"/>
      <c r="C100" s="464"/>
      <c r="D100" s="464"/>
      <c r="E100" s="1868">
        <f ca="1">IF(AND(E97&lt;=0.6,E98&gt;=0.1,OR(E99&gt;=0.1,E98&gt;=0.2)),20,0)</f>
        <v>20</v>
      </c>
      <c r="F100" s="1869"/>
      <c r="G100" s="1869"/>
      <c r="H100" s="1869"/>
      <c r="I100" s="478"/>
      <c r="J100" s="512" t="s">
        <v>1983</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1947</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1987</v>
      </c>
      <c r="AK103" s="1849">
        <f ca="1">MAX(AP89,AP100)</f>
        <v>20</v>
      </c>
      <c r="AL103" s="1850"/>
      <c r="AM103" s="1851"/>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1988</v>
      </c>
      <c r="B106" s="464" t="s">
        <v>1989</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29" t="s">
        <v>1963</v>
      </c>
      <c r="AF106" s="1829"/>
      <c r="AG106" s="1829"/>
      <c r="AH106" s="1829"/>
      <c r="AI106" s="1829"/>
      <c r="AJ106" s="1829"/>
      <c r="AK106" s="1829"/>
      <c r="AL106" s="465"/>
      <c r="AM106" s="465"/>
      <c r="AN106" s="460"/>
      <c r="AO106" s="461" t="str">
        <f>Application!B718</f>
        <v>SRO/Studio</v>
      </c>
      <c r="AQ106" s="461">
        <f>Application!O718</f>
        <v>630.79999999999995</v>
      </c>
    </row>
    <row r="107" spans="1:49" s="461" customFormat="1" ht="12.75" customHeight="1">
      <c r="A107" s="465"/>
      <c r="B107" s="464" t="s">
        <v>1979</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Application!B719</f>
        <v>SRO/Studio</v>
      </c>
      <c r="AQ107" s="461">
        <f>Application!O719</f>
        <v>1072</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Application!B720</f>
        <v>SRO/Studio</v>
      </c>
      <c r="AQ108" s="461">
        <f>Application!O720</f>
        <v>1513.1999999999998</v>
      </c>
    </row>
    <row r="109" spans="1:49" s="461" customFormat="1" ht="12.75" customHeight="1">
      <c r="A109" s="465"/>
      <c r="B109" s="1819" t="s">
        <v>891</v>
      </c>
      <c r="C109" s="1819"/>
      <c r="D109" s="472" t="s">
        <v>1965</v>
      </c>
      <c r="E109" s="1830" t="s">
        <v>1990</v>
      </c>
      <c r="F109" s="1831"/>
      <c r="G109" s="1831"/>
      <c r="H109" s="1831"/>
      <c r="I109" s="1831"/>
      <c r="J109" s="1831"/>
      <c r="K109" s="1831"/>
      <c r="L109" s="1831"/>
      <c r="M109" s="1831"/>
      <c r="N109" s="1831"/>
      <c r="O109" s="1831"/>
      <c r="P109" s="1831"/>
      <c r="Q109" s="1831"/>
      <c r="R109" s="1831"/>
      <c r="S109" s="1831"/>
      <c r="T109" s="1831"/>
      <c r="U109" s="1831"/>
      <c r="V109" s="1831"/>
      <c r="W109" s="1831"/>
      <c r="X109" s="1831"/>
      <c r="Y109" s="1831"/>
      <c r="Z109" s="1831"/>
      <c r="AA109" s="1831"/>
      <c r="AB109" s="1831"/>
      <c r="AC109" s="1831"/>
      <c r="AD109" s="1831"/>
      <c r="AE109" s="1831"/>
      <c r="AF109" s="1831"/>
      <c r="AG109" s="1831"/>
      <c r="AH109" s="1831"/>
      <c r="AI109" s="1831"/>
      <c r="AJ109" s="1832"/>
      <c r="AK109" s="465"/>
      <c r="AL109" s="465"/>
      <c r="AM109" s="465"/>
      <c r="AN109" s="460"/>
      <c r="AO109" s="461" t="str">
        <f>Application!B721</f>
        <v>SRO/Studio</v>
      </c>
      <c r="AQ109" s="461">
        <f>Application!O721</f>
        <v>1733.8000000000002</v>
      </c>
      <c r="AU109" s="461" t="s">
        <v>1991</v>
      </c>
      <c r="AV109" s="520" t="s">
        <v>1992</v>
      </c>
      <c r="AW109" s="461" t="s">
        <v>1993</v>
      </c>
    </row>
    <row r="110" spans="1:49" s="461" customFormat="1" ht="12.75" customHeight="1">
      <c r="A110" s="465"/>
      <c r="B110" s="464"/>
      <c r="C110" s="464"/>
      <c r="D110" s="464"/>
      <c r="E110" s="1833"/>
      <c r="F110" s="1834"/>
      <c r="G110" s="1834"/>
      <c r="H110" s="1834"/>
      <c r="I110" s="1834"/>
      <c r="J110" s="1834"/>
      <c r="K110" s="1834"/>
      <c r="L110" s="1834"/>
      <c r="M110" s="1834"/>
      <c r="N110" s="1834"/>
      <c r="O110" s="1834"/>
      <c r="P110" s="1834"/>
      <c r="Q110" s="1834"/>
      <c r="R110" s="1834"/>
      <c r="S110" s="1834"/>
      <c r="T110" s="1834"/>
      <c r="U110" s="1834"/>
      <c r="V110" s="1834"/>
      <c r="W110" s="1834"/>
      <c r="X110" s="1834"/>
      <c r="Y110" s="1834"/>
      <c r="Z110" s="1834"/>
      <c r="AA110" s="1834"/>
      <c r="AB110" s="1834"/>
      <c r="AC110" s="1834"/>
      <c r="AD110" s="1834"/>
      <c r="AE110" s="1834"/>
      <c r="AF110" s="1834"/>
      <c r="AG110" s="1834"/>
      <c r="AH110" s="1834"/>
      <c r="AI110" s="1834"/>
      <c r="AJ110" s="1835"/>
      <c r="AK110" s="465"/>
      <c r="AL110" s="465"/>
      <c r="AM110" s="465"/>
      <c r="AN110" s="460"/>
      <c r="AO110" s="461">
        <f>Application!B722</f>
        <v>0</v>
      </c>
      <c r="AQ110" s="461">
        <f>Application!O722</f>
        <v>0</v>
      </c>
      <c r="AU110" s="781" t="str">
        <f>E118</f>
        <v>Studio/SRO</v>
      </c>
      <c r="AV110" s="461">
        <f t="array" ref="AV110">SUM(IF(Application!B718:F752="SRO/Studio",Application!G718:J752))</f>
        <v>98</v>
      </c>
      <c r="AW110" s="931">
        <f>AV110/AV116</f>
        <v>0.41702127659574467</v>
      </c>
    </row>
    <row r="111" spans="1:49" s="461" customFormat="1" ht="12.75" customHeight="1">
      <c r="A111" s="465"/>
      <c r="B111" s="464"/>
      <c r="C111" s="464"/>
      <c r="D111" s="464"/>
      <c r="E111" s="1833"/>
      <c r="F111" s="1834"/>
      <c r="G111" s="1834"/>
      <c r="H111" s="1834"/>
      <c r="I111" s="1834"/>
      <c r="J111" s="1834"/>
      <c r="K111" s="1834"/>
      <c r="L111" s="1834"/>
      <c r="M111" s="1834"/>
      <c r="N111" s="1834"/>
      <c r="O111" s="1834"/>
      <c r="P111" s="1834"/>
      <c r="Q111" s="1834"/>
      <c r="R111" s="1834"/>
      <c r="S111" s="1834"/>
      <c r="T111" s="1834"/>
      <c r="U111" s="1834"/>
      <c r="V111" s="1834"/>
      <c r="W111" s="1834"/>
      <c r="X111" s="1834"/>
      <c r="Y111" s="1834"/>
      <c r="Z111" s="1834"/>
      <c r="AA111" s="1834"/>
      <c r="AB111" s="1834"/>
      <c r="AC111" s="1834"/>
      <c r="AD111" s="1834"/>
      <c r="AE111" s="1834"/>
      <c r="AF111" s="1834"/>
      <c r="AG111" s="1834"/>
      <c r="AH111" s="1834"/>
      <c r="AI111" s="1834"/>
      <c r="AJ111" s="1835"/>
      <c r="AK111" s="465"/>
      <c r="AL111" s="465"/>
      <c r="AM111" s="465"/>
      <c r="AN111" s="460"/>
      <c r="AO111" s="461" t="str">
        <f>Application!B723</f>
        <v>1 Bedroom</v>
      </c>
      <c r="AQ111" s="461">
        <f>Application!O723</f>
        <v>665.19999999999993</v>
      </c>
      <c r="AU111" s="781" t="str">
        <f>J118</f>
        <v>1-bedroom</v>
      </c>
      <c r="AV111" s="461">
        <f t="array" ref="AV111">SUM(IF(Application!B718:F752="1 Bedroom",Application!G718:J752))</f>
        <v>137</v>
      </c>
      <c r="AW111" s="931">
        <f>AV111/AV116</f>
        <v>0.58297872340425527</v>
      </c>
    </row>
    <row r="112" spans="1:49" s="461" customFormat="1" ht="12.75" customHeight="1">
      <c r="A112" s="465"/>
      <c r="B112" s="464"/>
      <c r="C112" s="464"/>
      <c r="D112" s="464"/>
      <c r="E112" s="1833"/>
      <c r="F112" s="1834"/>
      <c r="G112" s="1834"/>
      <c r="H112" s="1834"/>
      <c r="I112" s="1834"/>
      <c r="J112" s="1834"/>
      <c r="K112" s="1834"/>
      <c r="L112" s="1834"/>
      <c r="M112" s="1834"/>
      <c r="N112" s="1834"/>
      <c r="O112" s="1834"/>
      <c r="P112" s="1834"/>
      <c r="Q112" s="1834"/>
      <c r="R112" s="1834"/>
      <c r="S112" s="1834"/>
      <c r="T112" s="1834"/>
      <c r="U112" s="1834"/>
      <c r="V112" s="1834"/>
      <c r="W112" s="1834"/>
      <c r="X112" s="1834"/>
      <c r="Y112" s="1834"/>
      <c r="Z112" s="1834"/>
      <c r="AA112" s="1834"/>
      <c r="AB112" s="1834"/>
      <c r="AC112" s="1834"/>
      <c r="AD112" s="1834"/>
      <c r="AE112" s="1834"/>
      <c r="AF112" s="1834"/>
      <c r="AG112" s="1834"/>
      <c r="AH112" s="1834"/>
      <c r="AI112" s="1834"/>
      <c r="AJ112" s="1835"/>
      <c r="AK112" s="465"/>
      <c r="AL112" s="465"/>
      <c r="AM112" s="465"/>
      <c r="AN112" s="460"/>
      <c r="AO112" s="461" t="str">
        <f>Application!B724</f>
        <v>1 Bedroom</v>
      </c>
      <c r="AQ112" s="461">
        <f>Application!O724</f>
        <v>1138</v>
      </c>
      <c r="AU112" s="781" t="str">
        <f>O118</f>
        <v>2-bedroom</v>
      </c>
      <c r="AV112" s="461">
        <f t="array" ref="AV112">SUM(IF(Application!B718:F752="2 Bedrooms",Application!G718:J752))</f>
        <v>0</v>
      </c>
      <c r="AW112" s="931">
        <f>AV112/AV116</f>
        <v>0</v>
      </c>
    </row>
    <row r="113" spans="1:52" s="461" customFormat="1" ht="12.75" customHeight="1">
      <c r="A113" s="465"/>
      <c r="B113" s="464"/>
      <c r="C113" s="464"/>
      <c r="D113" s="464"/>
      <c r="E113" s="1833"/>
      <c r="F113" s="1834"/>
      <c r="G113" s="1834"/>
      <c r="H113" s="1834"/>
      <c r="I113" s="1834"/>
      <c r="J113" s="1834"/>
      <c r="K113" s="1834"/>
      <c r="L113" s="1834"/>
      <c r="M113" s="1834"/>
      <c r="N113" s="1834"/>
      <c r="O113" s="1834"/>
      <c r="P113" s="1834"/>
      <c r="Q113" s="1834"/>
      <c r="R113" s="1834"/>
      <c r="S113" s="1834"/>
      <c r="T113" s="1834"/>
      <c r="U113" s="1834"/>
      <c r="V113" s="1834"/>
      <c r="W113" s="1834"/>
      <c r="X113" s="1834"/>
      <c r="Y113" s="1834"/>
      <c r="Z113" s="1834"/>
      <c r="AA113" s="1834"/>
      <c r="AB113" s="1834"/>
      <c r="AC113" s="1834"/>
      <c r="AD113" s="1834"/>
      <c r="AE113" s="1834"/>
      <c r="AF113" s="1834"/>
      <c r="AG113" s="1834"/>
      <c r="AH113" s="1834"/>
      <c r="AI113" s="1834"/>
      <c r="AJ113" s="1835"/>
      <c r="AK113" s="465"/>
      <c r="AL113" s="465"/>
      <c r="AM113" s="465"/>
      <c r="AN113" s="460"/>
      <c r="AO113" s="461" t="str">
        <f>Application!B725</f>
        <v>1 Bedroom</v>
      </c>
      <c r="AQ113" s="461">
        <f>Application!O725</f>
        <v>1610.8</v>
      </c>
      <c r="AU113" s="781" t="str">
        <f>T118</f>
        <v>3-bedroom</v>
      </c>
      <c r="AV113" s="461">
        <f t="array" ref="AV113">SUM(IF(Application!B718:F752="3 Bedrooms",Application!G718:J752))</f>
        <v>0</v>
      </c>
      <c r="AW113" s="931">
        <f>AV113/AV116</f>
        <v>0</v>
      </c>
    </row>
    <row r="114" spans="1:52" s="461" customFormat="1" ht="12.75" customHeight="1">
      <c r="A114" s="465"/>
      <c r="B114" s="464"/>
      <c r="C114" s="464"/>
      <c r="D114" s="464"/>
      <c r="E114" s="1833"/>
      <c r="F114" s="1834"/>
      <c r="G114" s="1834"/>
      <c r="H114" s="1834"/>
      <c r="I114" s="1834"/>
      <c r="J114" s="1834"/>
      <c r="K114" s="1834"/>
      <c r="L114" s="1834"/>
      <c r="M114" s="1834"/>
      <c r="N114" s="1834"/>
      <c r="O114" s="1834"/>
      <c r="P114" s="1834"/>
      <c r="Q114" s="1834"/>
      <c r="R114" s="1834"/>
      <c r="S114" s="1834"/>
      <c r="T114" s="1834"/>
      <c r="U114" s="1834"/>
      <c r="V114" s="1834"/>
      <c r="W114" s="1834"/>
      <c r="X114" s="1834"/>
      <c r="Y114" s="1834"/>
      <c r="Z114" s="1834"/>
      <c r="AA114" s="1834"/>
      <c r="AB114" s="1834"/>
      <c r="AC114" s="1834"/>
      <c r="AD114" s="1834"/>
      <c r="AE114" s="1834"/>
      <c r="AF114" s="1834"/>
      <c r="AG114" s="1834"/>
      <c r="AH114" s="1834"/>
      <c r="AI114" s="1834"/>
      <c r="AJ114" s="1835"/>
      <c r="AK114" s="465"/>
      <c r="AL114" s="465"/>
      <c r="AM114" s="465"/>
      <c r="AN114" s="460"/>
      <c r="AO114" s="461" t="str">
        <f>Application!B726</f>
        <v>1 Bedroom</v>
      </c>
      <c r="AQ114" s="461">
        <f>Application!O726</f>
        <v>1847.2</v>
      </c>
      <c r="AU114" s="781" t="str">
        <f>Y118</f>
        <v>4-bedroom</v>
      </c>
      <c r="AV114" s="461">
        <f t="array" ref="AV114">SUM(IF(Application!B718:F752="4 Bedrooms",Application!G718:J752))</f>
        <v>0</v>
      </c>
      <c r="AW114" s="931">
        <f>AV114/AV116</f>
        <v>0</v>
      </c>
    </row>
    <row r="115" spans="1:52" s="461" customFormat="1" ht="12.75" customHeight="1">
      <c r="A115" s="465"/>
      <c r="B115" s="464"/>
      <c r="C115" s="464"/>
      <c r="D115" s="464"/>
      <c r="E115" s="1833"/>
      <c r="F115" s="1834"/>
      <c r="G115" s="1834"/>
      <c r="H115" s="1834"/>
      <c r="I115" s="1834"/>
      <c r="J115" s="1834"/>
      <c r="K115" s="1834"/>
      <c r="L115" s="1834"/>
      <c r="M115" s="1834"/>
      <c r="N115" s="1834"/>
      <c r="O115" s="1834"/>
      <c r="P115" s="1834"/>
      <c r="Q115" s="1834"/>
      <c r="R115" s="1834"/>
      <c r="S115" s="1834"/>
      <c r="T115" s="1834"/>
      <c r="U115" s="1834"/>
      <c r="V115" s="1834"/>
      <c r="W115" s="1834"/>
      <c r="X115" s="1834"/>
      <c r="Y115" s="1834"/>
      <c r="Z115" s="1834"/>
      <c r="AA115" s="1834"/>
      <c r="AB115" s="1834"/>
      <c r="AC115" s="1834"/>
      <c r="AD115" s="1834"/>
      <c r="AE115" s="1834"/>
      <c r="AF115" s="1834"/>
      <c r="AG115" s="1834"/>
      <c r="AH115" s="1834"/>
      <c r="AI115" s="1834"/>
      <c r="AJ115" s="1835"/>
      <c r="AK115" s="465"/>
      <c r="AL115" s="465"/>
      <c r="AM115" s="465"/>
      <c r="AN115" s="460"/>
      <c r="AO115" s="461">
        <f>Application!B727</f>
        <v>0</v>
      </c>
      <c r="AQ115" s="461">
        <f>Application!O727</f>
        <v>0</v>
      </c>
      <c r="AU115" s="781" t="str">
        <f>AD118</f>
        <v>5-bedroom</v>
      </c>
      <c r="AV115" s="461">
        <f t="array" ref="AV115">SUM(IF(Application!B718:F752="5 Bedrooms",Application!G718:J752))</f>
        <v>0</v>
      </c>
      <c r="AW115" s="931">
        <f>AV115/AV116</f>
        <v>0</v>
      </c>
    </row>
    <row r="116" spans="1:52" s="461" customFormat="1" ht="12.75" customHeight="1">
      <c r="A116" s="465"/>
      <c r="B116" s="464"/>
      <c r="C116" s="464"/>
      <c r="D116" s="464"/>
      <c r="E116" s="1833"/>
      <c r="F116" s="1834"/>
      <c r="G116" s="1834"/>
      <c r="H116" s="1834"/>
      <c r="I116" s="1834"/>
      <c r="J116" s="1834"/>
      <c r="K116" s="1834"/>
      <c r="L116" s="1834"/>
      <c r="M116" s="1834"/>
      <c r="N116" s="1834"/>
      <c r="O116" s="1834"/>
      <c r="P116" s="1834"/>
      <c r="Q116" s="1834"/>
      <c r="R116" s="1834"/>
      <c r="S116" s="1834"/>
      <c r="T116" s="1834"/>
      <c r="U116" s="1834"/>
      <c r="V116" s="1834"/>
      <c r="W116" s="1834"/>
      <c r="X116" s="1834"/>
      <c r="Y116" s="1834"/>
      <c r="Z116" s="1834"/>
      <c r="AA116" s="1834"/>
      <c r="AB116" s="1834"/>
      <c r="AC116" s="1834"/>
      <c r="AD116" s="1834"/>
      <c r="AE116" s="1834"/>
      <c r="AF116" s="1834"/>
      <c r="AG116" s="1834"/>
      <c r="AH116" s="1834"/>
      <c r="AI116" s="1834"/>
      <c r="AJ116" s="1835"/>
      <c r="AK116" s="465"/>
      <c r="AL116" s="465"/>
      <c r="AM116" s="465"/>
      <c r="AN116" s="460"/>
      <c r="AO116" s="461">
        <f>Application!B728</f>
        <v>0</v>
      </c>
      <c r="AQ116" s="461">
        <f>Application!O728</f>
        <v>0</v>
      </c>
      <c r="AV116" s="461">
        <f>SUM(AV110:AV115)</f>
        <v>235</v>
      </c>
      <c r="AW116" s="931">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f>Application!B729</f>
        <v>0</v>
      </c>
      <c r="AQ117" s="461">
        <f>Application!O729</f>
        <v>0</v>
      </c>
    </row>
    <row r="118" spans="1:52" s="461" customFormat="1" ht="12.75" customHeight="1">
      <c r="A118" s="465"/>
      <c r="B118" s="464"/>
      <c r="C118" s="465"/>
      <c r="D118" s="465"/>
      <c r="E118" s="1813" t="s">
        <v>1994</v>
      </c>
      <c r="F118" s="1814"/>
      <c r="G118" s="1814"/>
      <c r="H118" s="1814"/>
      <c r="I118" s="502"/>
      <c r="J118" s="1814" t="s">
        <v>1995</v>
      </c>
      <c r="K118" s="1814"/>
      <c r="L118" s="1814"/>
      <c r="M118" s="1814"/>
      <c r="N118" s="502"/>
      <c r="O118" s="1814" t="s">
        <v>1996</v>
      </c>
      <c r="P118" s="1814"/>
      <c r="Q118" s="1814"/>
      <c r="R118" s="1814"/>
      <c r="S118" s="502"/>
      <c r="T118" s="1814" t="s">
        <v>1997</v>
      </c>
      <c r="U118" s="1814"/>
      <c r="V118" s="1814"/>
      <c r="W118" s="1814"/>
      <c r="X118" s="502"/>
      <c r="Y118" s="1814" t="s">
        <v>1998</v>
      </c>
      <c r="Z118" s="1814"/>
      <c r="AA118" s="1814"/>
      <c r="AB118" s="1814"/>
      <c r="AC118" s="502"/>
      <c r="AD118" s="1814" t="s">
        <v>1999</v>
      </c>
      <c r="AE118" s="1814"/>
      <c r="AF118" s="1814"/>
      <c r="AG118" s="1814"/>
      <c r="AH118" s="502"/>
      <c r="AI118" s="502"/>
      <c r="AJ118" s="504"/>
      <c r="AK118" s="465"/>
      <c r="AL118" s="465"/>
      <c r="AM118" s="465"/>
      <c r="AN118" s="460"/>
      <c r="AO118" s="461">
        <f>Application!B730</f>
        <v>0</v>
      </c>
      <c r="AQ118" s="461">
        <f>Application!O730</f>
        <v>0</v>
      </c>
    </row>
    <row r="119" spans="1:52" s="461" customFormat="1" ht="12.75" customHeight="1">
      <c r="A119" s="465"/>
      <c r="B119" s="464"/>
      <c r="C119" s="465"/>
      <c r="D119" s="465"/>
      <c r="E119" s="789"/>
      <c r="F119" s="787"/>
      <c r="G119" s="787"/>
      <c r="H119" s="787"/>
      <c r="I119" s="502"/>
      <c r="J119" s="787"/>
      <c r="K119" s="787"/>
      <c r="L119" s="787"/>
      <c r="M119" s="787"/>
      <c r="N119" s="502"/>
      <c r="O119" s="787"/>
      <c r="P119" s="787"/>
      <c r="Q119" s="787"/>
      <c r="R119" s="787"/>
      <c r="S119" s="502"/>
      <c r="T119" s="787"/>
      <c r="U119" s="787"/>
      <c r="V119" s="787"/>
      <c r="W119" s="787"/>
      <c r="X119" s="502"/>
      <c r="Y119" s="787"/>
      <c r="Z119" s="787"/>
      <c r="AA119" s="787"/>
      <c r="AB119" s="787"/>
      <c r="AC119" s="502"/>
      <c r="AD119" s="787"/>
      <c r="AE119" s="787"/>
      <c r="AF119" s="787"/>
      <c r="AG119" s="787"/>
      <c r="AH119" s="502"/>
      <c r="AI119" s="502"/>
      <c r="AJ119" s="504"/>
      <c r="AK119" s="465"/>
      <c r="AL119" s="465"/>
      <c r="AM119" s="465"/>
      <c r="AN119" s="460"/>
      <c r="AO119" s="461">
        <f>Application!B731</f>
        <v>0</v>
      </c>
      <c r="AQ119" s="461">
        <f>Application!O731</f>
        <v>0</v>
      </c>
    </row>
    <row r="120" spans="1:52" s="461" customFormat="1" ht="12.75" customHeight="1">
      <c r="A120" s="465"/>
      <c r="B120" s="464"/>
      <c r="C120" s="465"/>
      <c r="D120" s="465"/>
      <c r="E120" s="790" t="s">
        <v>2000</v>
      </c>
      <c r="F120" s="787"/>
      <c r="G120" s="787"/>
      <c r="H120" s="787"/>
      <c r="I120" s="502"/>
      <c r="J120" s="787"/>
      <c r="K120" s="787"/>
      <c r="L120" s="787"/>
      <c r="M120" s="787"/>
      <c r="N120" s="502"/>
      <c r="O120" s="787"/>
      <c r="P120" s="787"/>
      <c r="Q120" s="787"/>
      <c r="R120" s="787"/>
      <c r="S120" s="502"/>
      <c r="T120" s="787"/>
      <c r="U120" s="787"/>
      <c r="V120" s="787"/>
      <c r="W120" s="787"/>
      <c r="X120" s="502"/>
      <c r="Y120" s="787"/>
      <c r="Z120" s="787"/>
      <c r="AA120" s="787"/>
      <c r="AB120" s="787"/>
      <c r="AC120" s="502"/>
      <c r="AD120" s="787"/>
      <c r="AE120" s="787"/>
      <c r="AF120" s="787"/>
      <c r="AG120" s="787"/>
      <c r="AH120" s="502"/>
      <c r="AI120" s="502"/>
      <c r="AJ120" s="504"/>
      <c r="AK120" s="465"/>
      <c r="AL120" s="465"/>
      <c r="AM120" s="465"/>
      <c r="AN120" s="460"/>
      <c r="AO120" s="461">
        <f>Application!B732</f>
        <v>0</v>
      </c>
      <c r="AQ120" s="461">
        <f>Application!O732</f>
        <v>0</v>
      </c>
    </row>
    <row r="121" spans="1:52" s="461" customFormat="1" ht="12.75" customHeight="1">
      <c r="A121" s="465"/>
      <c r="B121" s="464"/>
      <c r="C121" s="465"/>
      <c r="D121" s="465"/>
      <c r="E121" s="1870">
        <v>2556</v>
      </c>
      <c r="F121" s="1871"/>
      <c r="G121" s="1871"/>
      <c r="H121" s="1871"/>
      <c r="I121" s="788"/>
      <c r="J121" s="1871">
        <v>2657</v>
      </c>
      <c r="K121" s="1871"/>
      <c r="L121" s="1871"/>
      <c r="M121" s="1871"/>
      <c r="N121" s="788"/>
      <c r="O121" s="1871"/>
      <c r="P121" s="1871"/>
      <c r="Q121" s="1871"/>
      <c r="R121" s="1871"/>
      <c r="S121" s="788"/>
      <c r="T121" s="1871"/>
      <c r="U121" s="1871"/>
      <c r="V121" s="1871"/>
      <c r="W121" s="1871"/>
      <c r="X121" s="788"/>
      <c r="Y121" s="1871"/>
      <c r="Z121" s="1871"/>
      <c r="AA121" s="1871"/>
      <c r="AB121" s="1871"/>
      <c r="AC121" s="788"/>
      <c r="AD121" s="1871"/>
      <c r="AE121" s="1871"/>
      <c r="AF121" s="1871"/>
      <c r="AG121" s="1871"/>
      <c r="AH121" s="502"/>
      <c r="AI121" s="502"/>
      <c r="AJ121" s="504"/>
      <c r="AK121" s="465"/>
      <c r="AL121" s="465"/>
      <c r="AM121" s="465"/>
      <c r="AN121" s="460"/>
      <c r="AO121" s="461">
        <f>Application!B733</f>
        <v>0</v>
      </c>
      <c r="AQ121" s="461">
        <f>Application!O733</f>
        <v>0</v>
      </c>
    </row>
    <row r="122" spans="1:52" s="461" customFormat="1" ht="12.75" customHeight="1">
      <c r="A122" s="465"/>
      <c r="B122" s="464"/>
      <c r="C122" s="465"/>
      <c r="D122" s="465"/>
      <c r="E122" s="789"/>
      <c r="F122" s="787"/>
      <c r="G122" s="787"/>
      <c r="H122" s="787"/>
      <c r="I122" s="502"/>
      <c r="J122" s="787"/>
      <c r="K122" s="787"/>
      <c r="L122" s="787"/>
      <c r="M122" s="787"/>
      <c r="N122" s="502"/>
      <c r="O122" s="787"/>
      <c r="P122" s="787"/>
      <c r="Q122" s="787"/>
      <c r="R122" s="787"/>
      <c r="S122" s="502"/>
      <c r="T122" s="787"/>
      <c r="U122" s="787"/>
      <c r="V122" s="787"/>
      <c r="W122" s="787"/>
      <c r="X122" s="502"/>
      <c r="Y122" s="787"/>
      <c r="Z122" s="787"/>
      <c r="AA122" s="787"/>
      <c r="AB122" s="787"/>
      <c r="AC122" s="502"/>
      <c r="AD122" s="787"/>
      <c r="AE122" s="787"/>
      <c r="AF122" s="787"/>
      <c r="AG122" s="787"/>
      <c r="AH122" s="502"/>
      <c r="AI122" s="502"/>
      <c r="AJ122" s="504"/>
      <c r="AK122" s="465"/>
      <c r="AL122" s="465"/>
      <c r="AM122" s="465"/>
      <c r="AN122" s="460"/>
      <c r="AO122" s="461">
        <f>Application!B734</f>
        <v>0</v>
      </c>
      <c r="AQ122" s="461">
        <f>Application!O734</f>
        <v>0</v>
      </c>
      <c r="AU122" s="929"/>
      <c r="AV122" s="929"/>
      <c r="AW122" s="929"/>
      <c r="AX122" s="929"/>
      <c r="AY122" s="929"/>
      <c r="AZ122" s="929"/>
    </row>
    <row r="123" spans="1:52" s="461" customFormat="1" ht="12.75" customHeight="1">
      <c r="A123" s="465"/>
      <c r="B123" s="464"/>
      <c r="C123" s="465"/>
      <c r="D123" s="465"/>
      <c r="E123" s="790" t="s">
        <v>2001</v>
      </c>
      <c r="F123" s="787"/>
      <c r="G123" s="787"/>
      <c r="H123" s="787"/>
      <c r="I123" s="502"/>
      <c r="J123" s="787"/>
      <c r="K123" s="787"/>
      <c r="L123" s="787"/>
      <c r="M123" s="787"/>
      <c r="N123" s="502"/>
      <c r="O123" s="787"/>
      <c r="P123" s="787"/>
      <c r="Q123" s="787"/>
      <c r="R123" s="787"/>
      <c r="S123" s="502"/>
      <c r="T123" s="787"/>
      <c r="U123" s="787"/>
      <c r="V123" s="787"/>
      <c r="W123" s="787"/>
      <c r="X123" s="502"/>
      <c r="Y123" s="787"/>
      <c r="Z123" s="787"/>
      <c r="AA123" s="787"/>
      <c r="AB123" s="787"/>
      <c r="AC123" s="502"/>
      <c r="AD123" s="787"/>
      <c r="AE123" s="787"/>
      <c r="AF123" s="787"/>
      <c r="AG123" s="787"/>
      <c r="AH123" s="502"/>
      <c r="AI123" s="502"/>
      <c r="AJ123" s="504"/>
      <c r="AK123" s="465"/>
      <c r="AL123" s="465"/>
      <c r="AM123" s="465"/>
      <c r="AN123" s="460"/>
      <c r="AO123" s="461">
        <f>Application!B735</f>
        <v>0</v>
      </c>
      <c r="AQ123" s="461">
        <f>Application!O735</f>
        <v>0</v>
      </c>
      <c r="AU123" s="929"/>
      <c r="AV123" s="929"/>
      <c r="AW123" s="929"/>
      <c r="AX123" s="929"/>
      <c r="AY123" s="929"/>
      <c r="AZ123" s="929"/>
    </row>
    <row r="124" spans="1:52" s="461" customFormat="1" ht="12.75" customHeight="1">
      <c r="A124" s="465"/>
      <c r="B124" s="464"/>
      <c r="C124" s="465"/>
      <c r="D124" s="465"/>
      <c r="E124" s="1863">
        <f>Application!DX670</f>
        <v>972.95510204081631</v>
      </c>
      <c r="F124" s="1864"/>
      <c r="G124" s="1864"/>
      <c r="H124" s="1864"/>
      <c r="I124" s="788"/>
      <c r="J124" s="1864">
        <f>Application!EC670</f>
        <v>1122.4700729927008</v>
      </c>
      <c r="K124" s="1864"/>
      <c r="L124" s="1864"/>
      <c r="M124" s="1864"/>
      <c r="N124" s="788"/>
      <c r="O124" s="1864">
        <f>Application!EH670</f>
        <v>0</v>
      </c>
      <c r="P124" s="1864"/>
      <c r="Q124" s="1864"/>
      <c r="R124" s="1864"/>
      <c r="S124" s="792"/>
      <c r="T124" s="1864">
        <f>Application!EM670</f>
        <v>0</v>
      </c>
      <c r="U124" s="1864"/>
      <c r="V124" s="1864"/>
      <c r="W124" s="1864"/>
      <c r="X124" s="792"/>
      <c r="Y124" s="1864">
        <f>Application!ER670</f>
        <v>0</v>
      </c>
      <c r="Z124" s="1864"/>
      <c r="AA124" s="1864"/>
      <c r="AB124" s="1864"/>
      <c r="AC124" s="792"/>
      <c r="AD124" s="1864">
        <f>Application!EW670</f>
        <v>0</v>
      </c>
      <c r="AE124" s="1864"/>
      <c r="AF124" s="1864"/>
      <c r="AG124" s="1864"/>
      <c r="AH124" s="502"/>
      <c r="AI124" s="502"/>
      <c r="AJ124" s="504"/>
      <c r="AK124" s="465"/>
      <c r="AL124" s="465"/>
      <c r="AM124" s="465"/>
      <c r="AN124" s="460"/>
      <c r="AO124" s="461">
        <f>Application!B736</f>
        <v>0</v>
      </c>
      <c r="AQ124" s="461">
        <f>Application!O736</f>
        <v>0</v>
      </c>
      <c r="AU124" s="929"/>
      <c r="AV124" s="929"/>
      <c r="AW124" s="930"/>
      <c r="AX124" s="930"/>
      <c r="AY124" s="929"/>
      <c r="AZ124" s="929"/>
    </row>
    <row r="125" spans="1:52" s="461" customFormat="1" ht="12.75" customHeight="1">
      <c r="A125" s="465"/>
      <c r="B125" s="464"/>
      <c r="C125" s="465"/>
      <c r="D125" s="465"/>
      <c r="E125" s="791"/>
      <c r="F125" s="787"/>
      <c r="G125" s="787"/>
      <c r="H125" s="787"/>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Application!B737</f>
        <v>0</v>
      </c>
      <c r="AQ125" s="461">
        <f>Application!O737</f>
        <v>0</v>
      </c>
      <c r="AU125" s="929"/>
      <c r="AV125" s="929"/>
      <c r="AW125" s="930"/>
      <c r="AX125" s="930"/>
      <c r="AY125" s="929"/>
      <c r="AZ125" s="929"/>
    </row>
    <row r="126" spans="1:52" s="461" customFormat="1" ht="12.75" customHeight="1">
      <c r="A126" s="465"/>
      <c r="B126" s="464"/>
      <c r="C126" s="465"/>
      <c r="D126" s="465"/>
      <c r="E126" s="790" t="s">
        <v>2002</v>
      </c>
      <c r="F126" s="787"/>
      <c r="G126" s="787"/>
      <c r="H126" s="787"/>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Application!B738</f>
        <v>0</v>
      </c>
      <c r="AQ126" s="461">
        <f>Application!O738</f>
        <v>0</v>
      </c>
      <c r="AU126" s="929"/>
      <c r="AV126" s="929"/>
      <c r="AW126" s="930"/>
      <c r="AX126" s="930"/>
      <c r="AY126" s="929"/>
      <c r="AZ126" s="929"/>
    </row>
    <row r="127" spans="1:52" s="461" customFormat="1" ht="12.75" customHeight="1">
      <c r="A127" s="465"/>
      <c r="B127" s="464"/>
      <c r="C127" s="465"/>
      <c r="D127" s="465"/>
      <c r="E127" s="2060">
        <f>(E121-E124)/E121</f>
        <v>0.61934463926415639</v>
      </c>
      <c r="F127" s="1816"/>
      <c r="G127" s="1816"/>
      <c r="H127" s="2061"/>
      <c r="I127" s="502"/>
      <c r="J127" s="2060">
        <f>(J121-J124)/J121</f>
        <v>0.57754231351422625</v>
      </c>
      <c r="K127" s="1816"/>
      <c r="L127" s="1816"/>
      <c r="M127" s="2061"/>
      <c r="N127" s="502"/>
      <c r="O127" s="2060" t="e">
        <f>(O121-O124)/O121</f>
        <v>#DIV/0!</v>
      </c>
      <c r="P127" s="1816"/>
      <c r="Q127" s="1816"/>
      <c r="R127" s="2061"/>
      <c r="S127" s="502"/>
      <c r="T127" s="2060" t="e">
        <f>(T121-T124)/T121</f>
        <v>#DIV/0!</v>
      </c>
      <c r="U127" s="1816"/>
      <c r="V127" s="1816"/>
      <c r="W127" s="2061"/>
      <c r="X127" s="502"/>
      <c r="Y127" s="2060" t="e">
        <f>(Y121-Y124)/Y121</f>
        <v>#DIV/0!</v>
      </c>
      <c r="Z127" s="1816"/>
      <c r="AA127" s="1816"/>
      <c r="AB127" s="2061"/>
      <c r="AC127" s="502"/>
      <c r="AD127" s="2060" t="e">
        <f>(AD121-AD124)/AD121</f>
        <v>#DIV/0!</v>
      </c>
      <c r="AE127" s="1816"/>
      <c r="AF127" s="1816"/>
      <c r="AG127" s="2061"/>
      <c r="AH127" s="502"/>
      <c r="AI127" s="502"/>
      <c r="AJ127" s="504"/>
      <c r="AK127" s="465"/>
      <c r="AL127" s="465"/>
      <c r="AM127" s="465"/>
      <c r="AN127" s="460"/>
      <c r="AO127" s="461">
        <f>Application!B739</f>
        <v>0</v>
      </c>
      <c r="AQ127" s="461">
        <f>Application!O739</f>
        <v>0</v>
      </c>
      <c r="AU127" s="929"/>
      <c r="AV127" s="929"/>
      <c r="AW127" s="930"/>
      <c r="AX127" s="930"/>
      <c r="AY127" s="929"/>
      <c r="AZ127" s="929"/>
    </row>
    <row r="128" spans="1:52" s="461" customFormat="1" ht="12.75" customHeight="1">
      <c r="A128" s="465"/>
      <c r="B128" s="464"/>
      <c r="C128" s="465"/>
      <c r="D128" s="465"/>
      <c r="E128" s="924"/>
      <c r="F128" s="923"/>
      <c r="G128" s="923"/>
      <c r="H128" s="923"/>
      <c r="I128" s="502"/>
      <c r="J128" s="923"/>
      <c r="K128" s="923"/>
      <c r="L128" s="923"/>
      <c r="M128" s="923"/>
      <c r="N128" s="502"/>
      <c r="O128" s="923"/>
      <c r="P128" s="923"/>
      <c r="Q128" s="923"/>
      <c r="R128" s="923"/>
      <c r="S128" s="502"/>
      <c r="T128" s="923"/>
      <c r="U128" s="923"/>
      <c r="V128" s="923"/>
      <c r="W128" s="923"/>
      <c r="X128" s="502"/>
      <c r="Y128" s="923"/>
      <c r="Z128" s="923"/>
      <c r="AA128" s="923"/>
      <c r="AB128" s="923"/>
      <c r="AC128" s="502"/>
      <c r="AD128" s="923"/>
      <c r="AE128" s="923"/>
      <c r="AF128" s="923"/>
      <c r="AG128" s="923"/>
      <c r="AH128" s="502"/>
      <c r="AI128" s="502"/>
      <c r="AJ128" s="504"/>
      <c r="AK128" s="465"/>
      <c r="AL128" s="465"/>
      <c r="AM128" s="465"/>
      <c r="AN128" s="460"/>
      <c r="AO128" s="461">
        <f>Application!B740</f>
        <v>0</v>
      </c>
      <c r="AQ128" s="461">
        <f>Application!O740</f>
        <v>0</v>
      </c>
      <c r="AU128" s="929"/>
      <c r="AV128" s="929"/>
      <c r="AW128" s="930"/>
      <c r="AX128" s="930"/>
      <c r="AY128" s="929"/>
      <c r="AZ128" s="929"/>
    </row>
    <row r="129" spans="1:52" s="461" customFormat="1" ht="12.75" customHeight="1">
      <c r="A129" s="465"/>
      <c r="B129" s="464"/>
      <c r="C129" s="465"/>
      <c r="D129" s="465"/>
      <c r="E129" s="925" t="s">
        <v>2003</v>
      </c>
      <c r="F129" s="923"/>
      <c r="G129" s="923"/>
      <c r="H129" s="923"/>
      <c r="I129" s="502"/>
      <c r="J129" s="923"/>
      <c r="K129" s="923"/>
      <c r="L129" s="923"/>
      <c r="M129" s="923"/>
      <c r="N129" s="502"/>
      <c r="O129" s="923"/>
      <c r="P129" s="923"/>
      <c r="Q129" s="923"/>
      <c r="R129" s="923"/>
      <c r="S129" s="502"/>
      <c r="T129" s="923"/>
      <c r="U129" s="923"/>
      <c r="V129" s="923"/>
      <c r="W129" s="923"/>
      <c r="X129" s="502"/>
      <c r="Y129" s="923"/>
      <c r="Z129" s="923"/>
      <c r="AA129" s="923"/>
      <c r="AB129" s="923"/>
      <c r="AC129" s="502"/>
      <c r="AD129" s="923"/>
      <c r="AE129" s="923"/>
      <c r="AF129" s="923"/>
      <c r="AG129" s="923"/>
      <c r="AH129" s="502"/>
      <c r="AI129" s="502"/>
      <c r="AJ129" s="504"/>
      <c r="AK129" s="465"/>
      <c r="AL129" s="465"/>
      <c r="AM129" s="465"/>
      <c r="AN129" s="460"/>
      <c r="AO129" s="461">
        <f>Application!B741</f>
        <v>0</v>
      </c>
      <c r="AQ129" s="461">
        <f>Application!O741</f>
        <v>0</v>
      </c>
      <c r="AU129" s="930"/>
      <c r="AV129" s="929"/>
      <c r="AW129" s="930"/>
      <c r="AX129" s="930"/>
      <c r="AY129" s="929"/>
      <c r="AZ129" s="929"/>
    </row>
    <row r="130" spans="1:52" s="461" customFormat="1" ht="12.75" customHeight="1">
      <c r="A130" s="465"/>
      <c r="B130" s="464"/>
      <c r="C130" s="465"/>
      <c r="D130" s="465"/>
      <c r="E130" s="1865">
        <f>IF(((E127-0.1)*AW110)&gt;0,((E127-0.1)*AW110),0)</f>
        <v>0.21657776445909502</v>
      </c>
      <c r="F130" s="1866"/>
      <c r="G130" s="1866"/>
      <c r="H130" s="1867"/>
      <c r="I130" s="502"/>
      <c r="J130" s="1865">
        <f>IF(((J127-0.1)*AW111)&gt;0,((J127-0.1)*AW111),0)</f>
        <v>0.2783970083040383</v>
      </c>
      <c r="K130" s="1866"/>
      <c r="L130" s="1866"/>
      <c r="M130" s="1867"/>
      <c r="N130" s="502"/>
      <c r="O130" s="1865" t="e">
        <f>IF(((O127-0.1)*AW112)&gt;0,((O127-0.1)*AW112),0)</f>
        <v>#DIV/0!</v>
      </c>
      <c r="P130" s="1866"/>
      <c r="Q130" s="1866"/>
      <c r="R130" s="1867"/>
      <c r="S130" s="502"/>
      <c r="T130" s="1865" t="e">
        <f>IF(((T127-0.1)*AW113)&gt;0,((T127-0.1)*AW113),0)</f>
        <v>#DIV/0!</v>
      </c>
      <c r="U130" s="1866"/>
      <c r="V130" s="1866"/>
      <c r="W130" s="1867"/>
      <c r="X130" s="502"/>
      <c r="Y130" s="1865" t="e">
        <f>IF(((Y127-0.1)*AW114)&gt;0,((Y127-0.1)*AW114),0)</f>
        <v>#DIV/0!</v>
      </c>
      <c r="Z130" s="1866"/>
      <c r="AA130" s="1866"/>
      <c r="AB130" s="1867"/>
      <c r="AC130" s="502"/>
      <c r="AD130" s="1865" t="e">
        <f>IF(((AD127-0.1)*AW115)&gt;0,((AD127-0.1)*AW115),0)</f>
        <v>#DIV/0!</v>
      </c>
      <c r="AE130" s="1866"/>
      <c r="AF130" s="1866"/>
      <c r="AG130" s="1867"/>
      <c r="AH130" s="502"/>
      <c r="AI130" s="502"/>
      <c r="AJ130" s="504"/>
      <c r="AK130" s="465"/>
      <c r="AL130" s="465"/>
      <c r="AM130" s="465"/>
      <c r="AN130" s="460"/>
      <c r="AO130" s="461">
        <f>Application!B752</f>
        <v>0</v>
      </c>
      <c r="AQ130" s="461">
        <f>Application!O752</f>
        <v>0</v>
      </c>
      <c r="AU130" s="929"/>
      <c r="AV130" s="929"/>
      <c r="AW130" s="929"/>
      <c r="AX130" s="930"/>
      <c r="AY130" s="929"/>
      <c r="AZ130" s="929"/>
    </row>
    <row r="131" spans="1:52" s="461" customFormat="1" ht="12.75" customHeight="1">
      <c r="A131" s="465"/>
      <c r="B131" s="464"/>
      <c r="C131" s="465"/>
      <c r="D131" s="465"/>
      <c r="E131" s="791"/>
      <c r="F131" s="787"/>
      <c r="G131" s="787"/>
      <c r="H131" s="787"/>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29"/>
      <c r="AV131" s="929"/>
      <c r="AW131" s="929"/>
      <c r="AX131" s="929"/>
      <c r="AY131" s="929"/>
      <c r="AZ131" s="929"/>
    </row>
    <row r="132" spans="1:52" s="461" customFormat="1" ht="12.75" customHeight="1">
      <c r="A132" s="465"/>
      <c r="B132" s="464"/>
      <c r="C132" s="465"/>
      <c r="D132" s="465"/>
      <c r="E132" s="2060">
        <f>ROUNDDOWN(SUMIF(E130:AG130,"&gt;0"),2)</f>
        <v>0.49</v>
      </c>
      <c r="F132" s="1816"/>
      <c r="G132" s="1816"/>
      <c r="H132" s="2061"/>
      <c r="I132" s="502"/>
      <c r="J132" s="505" t="s">
        <v>2004</v>
      </c>
      <c r="K132" s="502"/>
      <c r="L132" s="502"/>
      <c r="M132" s="502"/>
      <c r="N132" s="502"/>
      <c r="O132" s="502"/>
      <c r="P132" s="502"/>
      <c r="Q132" s="502"/>
      <c r="R132" s="502"/>
      <c r="S132" s="502"/>
      <c r="T132" s="502"/>
      <c r="U132" s="502"/>
      <c r="V132" s="502"/>
      <c r="W132" s="502"/>
      <c r="X132" s="502"/>
      <c r="Y132" s="502"/>
      <c r="Z132" s="502"/>
      <c r="AA132" s="502"/>
      <c r="AB132" s="502"/>
      <c r="AC132" s="502"/>
      <c r="AD132" s="793"/>
      <c r="AE132" s="793"/>
      <c r="AF132" s="793"/>
      <c r="AG132" s="793"/>
      <c r="AH132" s="502"/>
      <c r="AI132" s="502"/>
      <c r="AJ132" s="504"/>
      <c r="AK132" s="465"/>
      <c r="AL132" s="465"/>
      <c r="AM132" s="465"/>
      <c r="AN132" s="460"/>
      <c r="AU132" s="929"/>
      <c r="AV132" s="929"/>
      <c r="AW132" s="929"/>
      <c r="AX132" s="930"/>
      <c r="AY132" s="929"/>
      <c r="AZ132" s="929"/>
    </row>
    <row r="133" spans="1:52" s="461" customFormat="1" ht="12.75" customHeight="1">
      <c r="A133" s="465"/>
      <c r="B133" s="464"/>
      <c r="C133" s="465"/>
      <c r="D133" s="465"/>
      <c r="E133" s="1849">
        <f>IF((E132*100)&gt;10,10,E132*100)</f>
        <v>10</v>
      </c>
      <c r="F133" s="1850"/>
      <c r="G133" s="1850"/>
      <c r="H133" s="1851"/>
      <c r="I133" s="502"/>
      <c r="J133" s="505" t="s">
        <v>1983</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29"/>
      <c r="AV133" s="929"/>
      <c r="AW133" s="929"/>
      <c r="AX133" s="929"/>
      <c r="AY133" s="929"/>
      <c r="AZ133" s="929"/>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2"/>
      <c r="AU134" s="929"/>
      <c r="AV134" s="929"/>
      <c r="AW134" s="930"/>
      <c r="AX134" s="929"/>
      <c r="AY134" s="929"/>
      <c r="AZ134" s="929"/>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29"/>
      <c r="AV135" s="929"/>
      <c r="AW135" s="929"/>
      <c r="AX135" s="929"/>
      <c r="AY135" s="929"/>
      <c r="AZ135" s="929"/>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2005</v>
      </c>
      <c r="AK137" s="1849">
        <f>E133</f>
        <v>10</v>
      </c>
      <c r="AL137" s="1850"/>
      <c r="AM137" s="1851"/>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2006</v>
      </c>
      <c r="AE140" s="1829" t="s">
        <v>1963</v>
      </c>
      <c r="AF140" s="1829"/>
      <c r="AG140" s="1829"/>
      <c r="AH140" s="1829"/>
      <c r="AI140" s="1829"/>
      <c r="AJ140" s="1829"/>
      <c r="AK140" s="1829"/>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2007</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861" t="s">
        <v>2008</v>
      </c>
      <c r="AG142" s="1861"/>
      <c r="AH142" s="1861"/>
      <c r="AI142" s="1861"/>
      <c r="AJ142" s="1861"/>
      <c r="AK142" s="1861"/>
      <c r="AL142" s="1861"/>
      <c r="AM142" s="464"/>
      <c r="AN142" s="460"/>
    </row>
    <row r="143" spans="1:52" s="461" customFormat="1" ht="12.75" customHeight="1">
      <c r="A143" s="463"/>
      <c r="B143" s="463" t="s">
        <v>1124</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862" t="s">
        <v>2794</v>
      </c>
      <c r="C144" s="1862"/>
      <c r="D144" s="1862"/>
      <c r="E144" s="1862"/>
      <c r="F144" s="1862"/>
      <c r="G144" s="1862"/>
      <c r="H144" s="1862"/>
      <c r="I144" s="1862"/>
      <c r="J144" s="1862"/>
      <c r="K144" s="1862"/>
      <c r="L144" s="1862"/>
      <c r="M144" s="1862"/>
      <c r="N144" s="1862"/>
      <c r="O144" s="1862"/>
      <c r="P144" s="1862"/>
      <c r="Q144" s="1862"/>
      <c r="R144" s="1862"/>
      <c r="S144" s="1862"/>
      <c r="T144" s="1862"/>
      <c r="U144" s="1862"/>
      <c r="V144" s="1862"/>
      <c r="W144" s="1862"/>
      <c r="X144" s="1862"/>
      <c r="Y144" s="1862"/>
      <c r="Z144" s="1862"/>
      <c r="AA144" s="1862"/>
      <c r="AB144" s="1862"/>
      <c r="AC144" s="1862"/>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2009</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2010</v>
      </c>
      <c r="AP146" s="415">
        <v>5</v>
      </c>
    </row>
    <row r="147" spans="1:42" s="461" customFormat="1" ht="12.75" customHeight="1">
      <c r="A147" s="463"/>
      <c r="B147" s="1887" t="s">
        <v>2012</v>
      </c>
      <c r="C147" s="1887"/>
      <c r="D147" s="1887"/>
      <c r="E147" s="1887"/>
      <c r="F147" s="1887"/>
      <c r="G147" s="1887"/>
      <c r="H147" s="1887"/>
      <c r="I147" s="1887"/>
      <c r="J147" s="1887"/>
      <c r="K147" s="1887"/>
      <c r="L147" s="1887"/>
      <c r="M147" s="1887"/>
      <c r="N147" s="1887"/>
      <c r="O147" s="1887"/>
      <c r="P147" s="1887"/>
      <c r="Q147" s="1887"/>
      <c r="R147" s="1887"/>
      <c r="S147" s="1887"/>
      <c r="T147" s="1887"/>
      <c r="U147" s="1887"/>
      <c r="V147" s="1887"/>
      <c r="W147" s="1887"/>
      <c r="X147" s="1887"/>
      <c r="Y147" s="1887"/>
      <c r="Z147" s="1887"/>
      <c r="AA147" s="1887"/>
      <c r="AB147" s="1887"/>
      <c r="AC147" s="1887"/>
      <c r="AD147" s="1887"/>
      <c r="AE147" s="1887"/>
      <c r="AF147" s="1887"/>
      <c r="AG147" s="1887"/>
      <c r="AH147" s="1887"/>
      <c r="AI147" s="1887"/>
      <c r="AM147" s="464"/>
      <c r="AN147" s="460"/>
      <c r="AO147" s="402" t="s">
        <v>2012</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2011</v>
      </c>
      <c r="AP148" s="415">
        <v>7</v>
      </c>
    </row>
    <row r="149" spans="1:42" s="461" customFormat="1" ht="12.75" customHeight="1">
      <c r="A149" s="463"/>
      <c r="B149" s="464" t="s">
        <v>2013</v>
      </c>
      <c r="AB149" s="1888" t="s">
        <v>299</v>
      </c>
      <c r="AC149" s="1888"/>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2014</v>
      </c>
      <c r="AP150" s="415"/>
    </row>
    <row r="151" spans="1:42" s="461" customFormat="1" ht="12.75" customHeight="1">
      <c r="A151" s="463"/>
      <c r="B151" s="463" t="s">
        <v>2015</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2016</v>
      </c>
      <c r="AP151" s="415">
        <v>5</v>
      </c>
    </row>
    <row r="152" spans="1:42" s="461" customFormat="1" ht="12.75" customHeight="1">
      <c r="A152" s="463"/>
      <c r="B152" s="1887" t="s">
        <v>2014</v>
      </c>
      <c r="C152" s="1887"/>
      <c r="D152" s="1887"/>
      <c r="E152" s="1887"/>
      <c r="F152" s="1887"/>
      <c r="G152" s="1887"/>
      <c r="H152" s="1887"/>
      <c r="I152" s="1887"/>
      <c r="J152" s="1887"/>
      <c r="K152" s="1887"/>
      <c r="L152" s="1887"/>
      <c r="M152" s="1887"/>
      <c r="N152" s="1887"/>
      <c r="O152" s="1887"/>
      <c r="P152" s="1887"/>
      <c r="Q152" s="1887"/>
      <c r="R152" s="1887"/>
      <c r="S152" s="1887"/>
      <c r="T152" s="1887"/>
      <c r="U152" s="1887"/>
      <c r="V152" s="1887"/>
      <c r="W152" s="1887"/>
      <c r="X152" s="1887"/>
      <c r="Y152" s="1887"/>
      <c r="Z152" s="1887"/>
      <c r="AA152" s="1887"/>
      <c r="AB152" s="1887"/>
      <c r="AC152" s="1887"/>
      <c r="AD152" s="1887"/>
      <c r="AE152" s="1887"/>
      <c r="AF152" s="1887"/>
      <c r="AG152" s="1887"/>
      <c r="AH152" s="1887"/>
      <c r="AI152" s="1887"/>
      <c r="AJ152" s="1887"/>
      <c r="AN152" s="460"/>
      <c r="AO152" s="402" t="s">
        <v>2017</v>
      </c>
      <c r="AP152" s="415">
        <v>7</v>
      </c>
    </row>
    <row r="153" spans="1:42" s="461" customFormat="1" ht="12.75" customHeight="1">
      <c r="B153" s="464" t="s">
        <v>2018</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2019</v>
      </c>
      <c r="AJ155" s="1890">
        <f>IF($AB$149="N/A",VLOOKUP($B$147,$AO$145:$AP$148,2,FALSE),VLOOKUP($B$152,$AO$150:$AP$152,2,FALSE))</f>
        <v>7</v>
      </c>
      <c r="AK155" s="1890"/>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2020</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861" t="s">
        <v>2021</v>
      </c>
      <c r="AG157" s="1861"/>
      <c r="AH157" s="1861"/>
      <c r="AI157" s="1861"/>
      <c r="AJ157" s="1861"/>
      <c r="AK157" s="1861"/>
      <c r="AL157" s="1861"/>
      <c r="AM157" s="528"/>
      <c r="AN157" s="523"/>
    </row>
    <row r="158" spans="1:42" s="475" customFormat="1" ht="12.75" customHeight="1">
      <c r="A158" s="461"/>
      <c r="B158" s="464" t="s">
        <v>2022</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887" t="s">
        <v>2023</v>
      </c>
      <c r="D159" s="1887"/>
      <c r="E159" s="1887"/>
      <c r="F159" s="1887"/>
      <c r="G159" s="1887"/>
      <c r="H159" s="1887"/>
      <c r="I159" s="1887"/>
      <c r="J159" s="1887"/>
      <c r="K159" s="1887"/>
      <c r="L159" s="1887"/>
      <c r="M159" s="1887"/>
      <c r="N159" s="1887"/>
      <c r="O159" s="1887"/>
      <c r="P159" s="1887"/>
      <c r="Q159" s="1887"/>
      <c r="R159" s="1887"/>
      <c r="S159" s="1887"/>
      <c r="T159" s="1887"/>
      <c r="U159" s="1887"/>
      <c r="V159" s="1887"/>
      <c r="W159" s="1887"/>
      <c r="X159" s="1887"/>
      <c r="Y159" s="1887"/>
      <c r="Z159" s="1887"/>
      <c r="AA159" s="1887"/>
      <c r="AB159" s="1887"/>
      <c r="AC159" s="1887"/>
      <c r="AD159" s="1887"/>
      <c r="AE159" s="1887"/>
      <c r="AF159" s="1887"/>
      <c r="AG159" s="1887"/>
      <c r="AH159" s="1887"/>
      <c r="AI159" s="1887"/>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2024</v>
      </c>
      <c r="AP160" s="524">
        <v>2</v>
      </c>
    </row>
    <row r="161" spans="1:73" s="475" customFormat="1" ht="12.75" customHeight="1">
      <c r="A161" s="461"/>
      <c r="B161" s="461"/>
      <c r="C161" s="464" t="s">
        <v>2025</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E161" s="461"/>
      <c r="AF161" s="1888" t="s">
        <v>891</v>
      </c>
      <c r="AG161" s="1888"/>
      <c r="AH161" s="461"/>
      <c r="AI161" s="461"/>
      <c r="AJ161" s="461"/>
      <c r="AK161" s="461"/>
      <c r="AL161" s="461"/>
      <c r="AM161" s="528"/>
      <c r="AN161" s="522"/>
      <c r="AO161" s="402" t="s">
        <v>2023</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J162" s="461"/>
      <c r="AK162" s="461"/>
      <c r="AL162" s="461"/>
      <c r="AM162" s="528"/>
      <c r="AN162" s="522"/>
      <c r="AO162" s="527" t="s">
        <v>2026</v>
      </c>
      <c r="AP162" s="524">
        <v>3</v>
      </c>
    </row>
    <row r="163" spans="1:73" s="475" customFormat="1" ht="12.75" customHeight="1">
      <c r="A163" s="461"/>
      <c r="B163" s="461"/>
      <c r="C163" s="1887" t="s">
        <v>2027</v>
      </c>
      <c r="D163" s="1887"/>
      <c r="E163" s="1887"/>
      <c r="F163" s="1887"/>
      <c r="G163" s="1887"/>
      <c r="H163" s="1887"/>
      <c r="I163" s="1887"/>
      <c r="J163" s="1887"/>
      <c r="K163" s="1887"/>
      <c r="L163" s="1887"/>
      <c r="M163" s="1887"/>
      <c r="N163" s="1887"/>
      <c r="O163" s="1887"/>
      <c r="P163" s="1887"/>
      <c r="Q163" s="1887"/>
      <c r="R163" s="1887"/>
      <c r="S163" s="1887"/>
      <c r="T163" s="1887"/>
      <c r="U163" s="1887"/>
      <c r="V163" s="1887"/>
      <c r="W163" s="1887"/>
      <c r="X163" s="1887"/>
      <c r="Y163" s="1887"/>
      <c r="Z163" s="1887"/>
      <c r="AA163" s="1887"/>
      <c r="AB163" s="1887"/>
      <c r="AC163" s="1887"/>
      <c r="AD163" s="1887"/>
      <c r="AE163" s="461"/>
      <c r="AF163" s="461"/>
      <c r="AG163" s="461"/>
      <c r="AH163" s="461"/>
      <c r="AI163" s="461"/>
      <c r="AJ163" s="461"/>
      <c r="AK163" s="461"/>
      <c r="AL163" s="461"/>
      <c r="AM163" s="528"/>
      <c r="AN163" s="522"/>
      <c r="AO163" s="527"/>
      <c r="AP163" s="524"/>
    </row>
    <row r="164" spans="1:73" s="475" customFormat="1" ht="12.75" customHeight="1">
      <c r="A164" s="461"/>
      <c r="B164" s="461"/>
      <c r="C164" s="464" t="s">
        <v>2018</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2028</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2014</v>
      </c>
      <c r="AP166" s="402"/>
    </row>
    <row r="167" spans="1:73" s="475" customFormat="1" ht="12.75" customHeight="1">
      <c r="A167" s="461"/>
      <c r="B167" s="461"/>
      <c r="C167" s="1862" t="s">
        <v>2029</v>
      </c>
      <c r="D167" s="1862"/>
      <c r="E167" s="1862"/>
      <c r="F167" s="1862"/>
      <c r="G167" s="1862"/>
      <c r="H167" s="1862"/>
      <c r="I167" s="1862"/>
      <c r="J167" s="1862"/>
      <c r="K167" s="1862"/>
      <c r="L167" s="1862"/>
      <c r="M167" s="1862"/>
      <c r="N167" s="1862"/>
      <c r="O167" s="1862"/>
      <c r="P167" s="1862"/>
      <c r="Q167" s="1862"/>
      <c r="R167" s="1862"/>
      <c r="S167" s="1862"/>
      <c r="T167" s="1862"/>
      <c r="U167" s="1862"/>
      <c r="V167" s="1862"/>
      <c r="W167" s="1862"/>
      <c r="X167" s="1862"/>
      <c r="Y167" s="1862"/>
      <c r="Z167" s="1862"/>
      <c r="AA167" s="1862"/>
      <c r="AB167" s="1862"/>
      <c r="AC167" s="1862"/>
      <c r="AD167" s="1862"/>
      <c r="AE167" s="461"/>
      <c r="AF167" s="461"/>
      <c r="AG167" s="461"/>
      <c r="AH167" s="461"/>
      <c r="AI167" s="461"/>
      <c r="AJ167" s="461"/>
      <c r="AK167" s="461"/>
      <c r="AL167" s="461"/>
      <c r="AM167" s="528"/>
      <c r="AN167" s="522"/>
      <c r="AO167" s="402" t="s">
        <v>2030</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2027</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2031</v>
      </c>
      <c r="AJ169" s="1889">
        <f>IF($AF$161="N/A",VLOOKUP($C$159,$AO$159:$AP$162,2,FALSE),VLOOKUP($C$163,$AO$166:$AP$168,2,FALSE))</f>
        <v>3</v>
      </c>
      <c r="AK169" s="1889"/>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2032</v>
      </c>
      <c r="AK172" s="1849">
        <f>$AJ$155+$AJ$169</f>
        <v>10</v>
      </c>
      <c r="AL172" s="1850"/>
      <c r="AM172" s="1851"/>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2033</v>
      </c>
      <c r="AQ174" s="537">
        <v>0</v>
      </c>
    </row>
    <row r="175" spans="1:73" s="475" customFormat="1" ht="12.75" customHeight="1">
      <c r="A175" s="463" t="s">
        <v>2034</v>
      </c>
      <c r="B175" s="463" t="s">
        <v>2035</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29" t="s">
        <v>1963</v>
      </c>
      <c r="AF175" s="1829"/>
      <c r="AG175" s="1829"/>
      <c r="AH175" s="1829"/>
      <c r="AI175" s="1829"/>
      <c r="AJ175" s="1829"/>
      <c r="AK175" s="1829"/>
      <c r="AL175" s="516"/>
      <c r="AN175" s="522"/>
      <c r="AP175" s="475" t="s">
        <v>980</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1366</v>
      </c>
      <c r="AQ176" s="475">
        <v>10</v>
      </c>
    </row>
    <row r="177" spans="1:45" s="475" customFormat="1" ht="12.75" customHeight="1">
      <c r="A177" s="461"/>
      <c r="B177" s="1885" t="s">
        <v>988</v>
      </c>
      <c r="C177" s="1885"/>
      <c r="D177" s="1885"/>
      <c r="E177" s="1885"/>
      <c r="F177" s="1885"/>
      <c r="G177" s="1885"/>
      <c r="H177" s="1885"/>
      <c r="I177" s="1885"/>
      <c r="J177" s="1885"/>
      <c r="K177" s="1885"/>
      <c r="L177" s="1885"/>
      <c r="M177" s="1885"/>
      <c r="N177" s="1885"/>
      <c r="O177" s="1885"/>
      <c r="P177" s="1885"/>
      <c r="Q177" s="1885"/>
      <c r="R177" s="1885"/>
      <c r="S177" s="1885"/>
      <c r="T177" s="1885"/>
      <c r="U177" s="1885"/>
      <c r="V177" s="1885"/>
      <c r="W177" s="1885"/>
      <c r="X177" s="1885"/>
      <c r="Y177" s="1885"/>
      <c r="Z177" s="1885"/>
      <c r="AA177" s="1885"/>
      <c r="AB177" s="1885"/>
      <c r="AC177" s="1885"/>
      <c r="AD177" s="461"/>
      <c r="AE177" s="461"/>
      <c r="AF177" s="1861" t="s">
        <v>2036</v>
      </c>
      <c r="AG177" s="1861"/>
      <c r="AH177" s="1861"/>
      <c r="AI177" s="1861"/>
      <c r="AJ177" s="1861"/>
      <c r="AK177" s="1861"/>
      <c r="AL177" s="1861"/>
      <c r="AN177" s="522"/>
      <c r="AP177" s="475" t="s">
        <v>988</v>
      </c>
      <c r="AQ177" s="475">
        <v>10</v>
      </c>
    </row>
    <row r="178" spans="1:45" s="475" customFormat="1" ht="12.75" customHeight="1">
      <c r="A178" s="461"/>
      <c r="B178" s="1886" t="s">
        <v>2037</v>
      </c>
      <c r="C178" s="1886"/>
      <c r="D178" s="1886"/>
      <c r="E178" s="1886"/>
      <c r="F178" s="1886"/>
      <c r="G178" s="1886"/>
      <c r="H178" s="1886"/>
      <c r="I178" s="1886"/>
      <c r="J178" s="1886"/>
      <c r="K178" s="1886"/>
      <c r="L178" s="1886"/>
      <c r="M178" s="1886"/>
      <c r="N178" s="1886"/>
      <c r="O178" s="1886"/>
      <c r="P178" s="1886"/>
      <c r="Q178" s="1886"/>
      <c r="R178" s="1886"/>
      <c r="S178" s="1886"/>
      <c r="T178" s="1862" t="s">
        <v>299</v>
      </c>
      <c r="U178" s="1862"/>
      <c r="V178" s="1862"/>
      <c r="W178" s="1862"/>
      <c r="X178" s="1862"/>
      <c r="Y178" s="1862"/>
      <c r="Z178" s="1862"/>
      <c r="AA178" s="1862"/>
      <c r="AB178" s="1862"/>
      <c r="AC178" s="1862"/>
      <c r="AD178" s="461"/>
      <c r="AE178" s="461"/>
      <c r="AF178" s="461"/>
      <c r="AG178" s="461"/>
      <c r="AH178" s="461"/>
      <c r="AI178" s="461"/>
      <c r="AJ178" s="468"/>
      <c r="AK178" s="520"/>
      <c r="AL178" s="520"/>
      <c r="AM178" s="520"/>
      <c r="AN178" s="522"/>
      <c r="AP178" s="475" t="s">
        <v>989</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2038</v>
      </c>
      <c r="AQ179" s="475">
        <v>10</v>
      </c>
      <c r="AS179" s="475" t="s">
        <v>2039</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2040</v>
      </c>
      <c r="AK180" s="1894">
        <f>IF(AK78&gt;0,VLOOKUP($B$177,AP174:AQ180,2,FALSE),0)</f>
        <v>10</v>
      </c>
      <c r="AL180" s="1895"/>
      <c r="AM180" s="1896"/>
      <c r="AN180" s="460"/>
      <c r="AP180" s="475" t="s">
        <v>2041</v>
      </c>
      <c r="AQ180" s="475">
        <v>10</v>
      </c>
      <c r="AS180" s="475" t="s">
        <v>2042</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2043</v>
      </c>
      <c r="B183" s="463" t="s">
        <v>2044</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29" t="s">
        <v>2045</v>
      </c>
      <c r="AF183" s="1829"/>
      <c r="AG183" s="1829"/>
      <c r="AH183" s="1829"/>
      <c r="AI183" s="1829"/>
      <c r="AJ183" s="1829"/>
      <c r="AK183" s="1829"/>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69" t="s">
        <v>2046</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2"/>
      <c r="E186" s="752"/>
      <c r="F186" s="752"/>
      <c r="G186" s="752"/>
      <c r="H186" s="752"/>
      <c r="I186" s="752"/>
      <c r="J186" s="752"/>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0" t="s">
        <v>2047</v>
      </c>
      <c r="C187" s="588"/>
      <c r="D187" s="752"/>
      <c r="E187" s="752"/>
      <c r="F187" s="752"/>
      <c r="G187" s="752"/>
      <c r="H187" s="752"/>
      <c r="I187" s="752"/>
      <c r="J187" s="752"/>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873" t="s">
        <v>2048</v>
      </c>
      <c r="C188" s="1873"/>
      <c r="D188" s="1873"/>
      <c r="E188" s="1873"/>
      <c r="F188" s="1873"/>
      <c r="G188" s="1873"/>
      <c r="H188" s="1873"/>
      <c r="I188" s="1873"/>
      <c r="J188" s="1873"/>
      <c r="K188" s="1873"/>
      <c r="L188" s="1873"/>
      <c r="M188" s="1873"/>
      <c r="N188" s="1873"/>
      <c r="O188" s="1873"/>
      <c r="P188" s="1873"/>
      <c r="Q188" s="1873"/>
      <c r="R188" s="1873"/>
      <c r="S188" s="1873"/>
      <c r="T188" s="1873"/>
      <c r="U188" s="1873"/>
      <c r="V188" s="1873"/>
      <c r="W188" s="1873"/>
      <c r="X188" s="1873"/>
      <c r="Y188" s="1873"/>
      <c r="Z188" s="1873"/>
      <c r="AA188" s="1873"/>
      <c r="AB188" s="1873"/>
      <c r="AC188" s="771"/>
      <c r="AD188" s="1874">
        <f>Application!AM555</f>
        <v>24000000</v>
      </c>
      <c r="AE188" s="1874"/>
      <c r="AF188" s="1874"/>
      <c r="AG188" s="1874"/>
      <c r="AH188" s="1874"/>
      <c r="AI188" s="1874"/>
      <c r="AJ188" s="1874"/>
      <c r="AK188" s="535"/>
    </row>
    <row r="189" spans="1:45">
      <c r="A189" s="530"/>
      <c r="B189" s="1873" t="s">
        <v>2049</v>
      </c>
      <c r="C189" s="1873"/>
      <c r="D189" s="1873"/>
      <c r="E189" s="1873"/>
      <c r="F189" s="1873"/>
      <c r="G189" s="1873"/>
      <c r="H189" s="1873"/>
      <c r="I189" s="1873"/>
      <c r="J189" s="1873"/>
      <c r="K189" s="1873"/>
      <c r="L189" s="1873"/>
      <c r="M189" s="1873"/>
      <c r="N189" s="1873"/>
      <c r="O189" s="1873"/>
      <c r="P189" s="1873"/>
      <c r="Q189" s="1873"/>
      <c r="R189" s="1873"/>
      <c r="S189" s="1873"/>
      <c r="T189" s="1873"/>
      <c r="U189" s="1873"/>
      <c r="V189" s="1873"/>
      <c r="W189" s="1873"/>
      <c r="X189" s="1873"/>
      <c r="Y189" s="1873"/>
      <c r="Z189" s="1873"/>
      <c r="AA189" s="1873"/>
      <c r="AB189" s="1873"/>
      <c r="AC189" s="771"/>
      <c r="AD189" s="1874">
        <f>Application!AM558</f>
        <v>1529556</v>
      </c>
      <c r="AE189" s="1874"/>
      <c r="AF189" s="1874"/>
      <c r="AG189" s="1874"/>
      <c r="AH189" s="1874"/>
      <c r="AI189" s="1874"/>
      <c r="AJ189" s="1874"/>
      <c r="AK189" s="535"/>
    </row>
    <row r="190" spans="1:45">
      <c r="A190" s="530"/>
      <c r="B190" s="1873"/>
      <c r="C190" s="1873"/>
      <c r="D190" s="1873"/>
      <c r="E190" s="1873"/>
      <c r="F190" s="1873"/>
      <c r="G190" s="1873"/>
      <c r="H190" s="1873"/>
      <c r="I190" s="1873"/>
      <c r="J190" s="1873"/>
      <c r="K190" s="1873"/>
      <c r="L190" s="1873"/>
      <c r="M190" s="1873"/>
      <c r="N190" s="1873"/>
      <c r="O190" s="1873"/>
      <c r="P190" s="1873"/>
      <c r="Q190" s="1873"/>
      <c r="R190" s="1873"/>
      <c r="S190" s="1873"/>
      <c r="T190" s="1873"/>
      <c r="U190" s="1873"/>
      <c r="V190" s="1873"/>
      <c r="W190" s="1873"/>
      <c r="X190" s="1873"/>
      <c r="Y190" s="1873"/>
      <c r="Z190" s="1873"/>
      <c r="AA190" s="1873"/>
      <c r="AB190" s="1873"/>
      <c r="AC190" s="771"/>
      <c r="AD190" s="1874"/>
      <c r="AE190" s="1874"/>
      <c r="AF190" s="1874"/>
      <c r="AG190" s="1874"/>
      <c r="AH190" s="1874"/>
      <c r="AI190" s="1874"/>
      <c r="AJ190" s="1874"/>
      <c r="AK190" s="535"/>
    </row>
    <row r="191" spans="1:45">
      <c r="A191" s="530"/>
      <c r="B191" s="1873"/>
      <c r="C191" s="1873"/>
      <c r="D191" s="1873"/>
      <c r="E191" s="1873"/>
      <c r="F191" s="1873"/>
      <c r="G191" s="1873"/>
      <c r="H191" s="1873"/>
      <c r="I191" s="1873"/>
      <c r="J191" s="1873"/>
      <c r="K191" s="1873"/>
      <c r="L191" s="1873"/>
      <c r="M191" s="1873"/>
      <c r="N191" s="1873"/>
      <c r="O191" s="1873"/>
      <c r="P191" s="1873"/>
      <c r="Q191" s="1873"/>
      <c r="R191" s="1873"/>
      <c r="S191" s="1873"/>
      <c r="T191" s="1873"/>
      <c r="U191" s="1873"/>
      <c r="V191" s="1873"/>
      <c r="W191" s="1873"/>
      <c r="X191" s="1873"/>
      <c r="Y191" s="1873"/>
      <c r="Z191" s="1873"/>
      <c r="AA191" s="1873"/>
      <c r="AB191" s="1873"/>
      <c r="AC191" s="771"/>
      <c r="AD191" s="1874"/>
      <c r="AE191" s="1874"/>
      <c r="AF191" s="1874"/>
      <c r="AG191" s="1874"/>
      <c r="AH191" s="1874"/>
      <c r="AI191" s="1874"/>
      <c r="AJ191" s="1874"/>
      <c r="AK191" s="535"/>
    </row>
    <row r="192" spans="1:45">
      <c r="A192" s="530"/>
      <c r="B192" s="1873"/>
      <c r="C192" s="1873"/>
      <c r="D192" s="1873"/>
      <c r="E192" s="1873"/>
      <c r="F192" s="1873"/>
      <c r="G192" s="1873"/>
      <c r="H192" s="1873"/>
      <c r="I192" s="1873"/>
      <c r="J192" s="1873"/>
      <c r="K192" s="1873"/>
      <c r="L192" s="1873"/>
      <c r="M192" s="1873"/>
      <c r="N192" s="1873"/>
      <c r="O192" s="1873"/>
      <c r="P192" s="1873"/>
      <c r="Q192" s="1873"/>
      <c r="R192" s="1873"/>
      <c r="S192" s="1873"/>
      <c r="T192" s="1873"/>
      <c r="U192" s="1873"/>
      <c r="V192" s="1873"/>
      <c r="W192" s="1873"/>
      <c r="X192" s="1873"/>
      <c r="Y192" s="1873"/>
      <c r="Z192" s="1873"/>
      <c r="AA192" s="1873"/>
      <c r="AB192" s="1873"/>
      <c r="AC192" s="771"/>
      <c r="AD192" s="1874"/>
      <c r="AE192" s="1874"/>
      <c r="AF192" s="1874"/>
      <c r="AG192" s="1874"/>
      <c r="AH192" s="1874"/>
      <c r="AI192" s="1874"/>
      <c r="AJ192" s="1874"/>
      <c r="AK192" s="535"/>
    </row>
    <row r="193" spans="1:37">
      <c r="A193" s="530"/>
      <c r="B193" s="1873"/>
      <c r="C193" s="1873"/>
      <c r="D193" s="1873"/>
      <c r="E193" s="1873"/>
      <c r="F193" s="1873"/>
      <c r="G193" s="1873"/>
      <c r="H193" s="1873"/>
      <c r="I193" s="1873"/>
      <c r="J193" s="1873"/>
      <c r="K193" s="1873"/>
      <c r="L193" s="1873"/>
      <c r="M193" s="1873"/>
      <c r="N193" s="1873"/>
      <c r="O193" s="1873"/>
      <c r="P193" s="1873"/>
      <c r="Q193" s="1873"/>
      <c r="R193" s="1873"/>
      <c r="S193" s="1873"/>
      <c r="T193" s="1873"/>
      <c r="U193" s="1873"/>
      <c r="V193" s="1873"/>
      <c r="W193" s="1873"/>
      <c r="X193" s="1873"/>
      <c r="Y193" s="1873"/>
      <c r="Z193" s="1873"/>
      <c r="AA193" s="1873"/>
      <c r="AB193" s="1873"/>
      <c r="AC193" s="771"/>
      <c r="AD193" s="1874"/>
      <c r="AE193" s="1874"/>
      <c r="AF193" s="1874"/>
      <c r="AG193" s="1874"/>
      <c r="AH193" s="1874"/>
      <c r="AI193" s="1874"/>
      <c r="AJ193" s="1874"/>
      <c r="AK193" s="535"/>
    </row>
    <row r="194" spans="1:37">
      <c r="A194" s="530"/>
      <c r="B194" s="1873"/>
      <c r="C194" s="1873"/>
      <c r="D194" s="1873"/>
      <c r="E194" s="1873"/>
      <c r="F194" s="1873"/>
      <c r="G194" s="1873"/>
      <c r="H194" s="1873"/>
      <c r="I194" s="1873"/>
      <c r="J194" s="1873"/>
      <c r="K194" s="1873"/>
      <c r="L194" s="1873"/>
      <c r="M194" s="1873"/>
      <c r="N194" s="1873"/>
      <c r="O194" s="1873"/>
      <c r="P194" s="1873"/>
      <c r="Q194" s="1873"/>
      <c r="R194" s="1873"/>
      <c r="S194" s="1873"/>
      <c r="T194" s="1873"/>
      <c r="U194" s="1873"/>
      <c r="V194" s="1873"/>
      <c r="W194" s="1873"/>
      <c r="X194" s="1873"/>
      <c r="Y194" s="1873"/>
      <c r="Z194" s="1873"/>
      <c r="AA194" s="1873"/>
      <c r="AB194" s="1873"/>
      <c r="AC194" s="771"/>
      <c r="AD194" s="1874"/>
      <c r="AE194" s="1874"/>
      <c r="AF194" s="1874"/>
      <c r="AG194" s="1874"/>
      <c r="AH194" s="1874"/>
      <c r="AI194" s="1874"/>
      <c r="AJ194" s="1874"/>
      <c r="AK194" s="535"/>
    </row>
    <row r="195" spans="1:37">
      <c r="A195" s="530"/>
      <c r="B195" s="1873"/>
      <c r="C195" s="1873"/>
      <c r="D195" s="1873"/>
      <c r="E195" s="1873"/>
      <c r="F195" s="1873"/>
      <c r="G195" s="1873"/>
      <c r="H195" s="1873"/>
      <c r="I195" s="1873"/>
      <c r="J195" s="1873"/>
      <c r="K195" s="1873"/>
      <c r="L195" s="1873"/>
      <c r="M195" s="1873"/>
      <c r="N195" s="1873"/>
      <c r="O195" s="1873"/>
      <c r="P195" s="1873"/>
      <c r="Q195" s="1873"/>
      <c r="R195" s="1873"/>
      <c r="S195" s="1873"/>
      <c r="T195" s="1873"/>
      <c r="U195" s="1873"/>
      <c r="V195" s="1873"/>
      <c r="W195" s="1873"/>
      <c r="X195" s="1873"/>
      <c r="Y195" s="1873"/>
      <c r="Z195" s="1873"/>
      <c r="AA195" s="1873"/>
      <c r="AB195" s="1873"/>
      <c r="AC195" s="771"/>
      <c r="AD195" s="1874"/>
      <c r="AE195" s="1874"/>
      <c r="AF195" s="1874"/>
      <c r="AG195" s="1874"/>
      <c r="AH195" s="1874"/>
      <c r="AI195" s="1874"/>
      <c r="AJ195" s="1874"/>
      <c r="AK195" s="535"/>
    </row>
    <row r="196" spans="1:37">
      <c r="A196" s="530"/>
      <c r="B196" s="1873"/>
      <c r="C196" s="1873"/>
      <c r="D196" s="1873"/>
      <c r="E196" s="1873"/>
      <c r="F196" s="1873"/>
      <c r="G196" s="1873"/>
      <c r="H196" s="1873"/>
      <c r="I196" s="1873"/>
      <c r="J196" s="1873"/>
      <c r="K196" s="1873"/>
      <c r="L196" s="1873"/>
      <c r="M196" s="1873"/>
      <c r="N196" s="1873"/>
      <c r="O196" s="1873"/>
      <c r="P196" s="1873"/>
      <c r="Q196" s="1873"/>
      <c r="R196" s="1873"/>
      <c r="S196" s="1873"/>
      <c r="T196" s="1873"/>
      <c r="U196" s="1873"/>
      <c r="V196" s="1873"/>
      <c r="W196" s="1873"/>
      <c r="X196" s="1873"/>
      <c r="Y196" s="1873"/>
      <c r="Z196" s="1873"/>
      <c r="AA196" s="1873"/>
      <c r="AB196" s="1873"/>
      <c r="AC196" s="771"/>
      <c r="AD196" s="1874"/>
      <c r="AE196" s="1874"/>
      <c r="AF196" s="1874"/>
      <c r="AG196" s="1874"/>
      <c r="AH196" s="1874"/>
      <c r="AI196" s="1874"/>
      <c r="AJ196" s="1874"/>
      <c r="AK196" s="535"/>
    </row>
    <row r="197" spans="1:37">
      <c r="A197" s="530"/>
      <c r="B197" s="1873"/>
      <c r="C197" s="1873"/>
      <c r="D197" s="1873"/>
      <c r="E197" s="1873"/>
      <c r="F197" s="1873"/>
      <c r="G197" s="1873"/>
      <c r="H197" s="1873"/>
      <c r="I197" s="1873"/>
      <c r="J197" s="1873"/>
      <c r="K197" s="1873"/>
      <c r="L197" s="1873"/>
      <c r="M197" s="1873"/>
      <c r="N197" s="1873"/>
      <c r="O197" s="1873"/>
      <c r="P197" s="1873"/>
      <c r="Q197" s="1873"/>
      <c r="R197" s="1873"/>
      <c r="S197" s="1873"/>
      <c r="T197" s="1873"/>
      <c r="U197" s="1873"/>
      <c r="V197" s="1873"/>
      <c r="W197" s="1873"/>
      <c r="X197" s="1873"/>
      <c r="Y197" s="1873"/>
      <c r="Z197" s="1873"/>
      <c r="AA197" s="1873"/>
      <c r="AB197" s="1873"/>
      <c r="AC197" s="771"/>
      <c r="AD197" s="1874"/>
      <c r="AE197" s="1874"/>
      <c r="AF197" s="1874"/>
      <c r="AG197" s="1874"/>
      <c r="AH197" s="1874"/>
      <c r="AI197" s="1874"/>
      <c r="AJ197" s="1874"/>
      <c r="AK197" s="535"/>
    </row>
    <row r="198" spans="1:37">
      <c r="A198" s="530"/>
      <c r="B198" s="2037" t="s">
        <v>2050</v>
      </c>
      <c r="C198" s="2037"/>
      <c r="D198" s="2037"/>
      <c r="E198" s="2037"/>
      <c r="F198" s="2037"/>
      <c r="G198" s="2037"/>
      <c r="H198" s="2037"/>
      <c r="I198" s="2037"/>
      <c r="J198" s="2037"/>
      <c r="K198" s="2037"/>
      <c r="L198" s="2037"/>
      <c r="M198" s="2037"/>
      <c r="N198" s="2037"/>
      <c r="O198" s="2037"/>
      <c r="P198" s="2037"/>
      <c r="Q198" s="2037"/>
      <c r="R198" s="2037"/>
      <c r="S198" s="2037"/>
      <c r="T198" s="2037"/>
      <c r="U198" s="2037"/>
      <c r="V198" s="2037"/>
      <c r="W198" s="2037"/>
      <c r="X198" s="2037"/>
      <c r="Y198" s="2037"/>
      <c r="Z198" s="2037"/>
      <c r="AA198" s="2037"/>
      <c r="AB198" s="2037"/>
      <c r="AC198" s="461"/>
      <c r="AD198" s="1901">
        <f>AB249</f>
        <v>0</v>
      </c>
      <c r="AE198" s="1901"/>
      <c r="AF198" s="1901"/>
      <c r="AG198" s="1901"/>
      <c r="AH198" s="1901"/>
      <c r="AI198" s="1901"/>
      <c r="AJ198" s="1901"/>
      <c r="AK198" s="535"/>
    </row>
    <row r="199" spans="1:37">
      <c r="A199" s="530"/>
      <c r="B199" s="2035" t="s">
        <v>2051</v>
      </c>
      <c r="C199" s="2035"/>
      <c r="D199" s="2035"/>
      <c r="E199" s="2035"/>
      <c r="F199" s="2035"/>
      <c r="G199" s="2035"/>
      <c r="H199" s="2035"/>
      <c r="I199" s="2035"/>
      <c r="J199" s="2035"/>
      <c r="K199" s="2035"/>
      <c r="L199" s="2035"/>
      <c r="M199" s="2035"/>
      <c r="N199" s="2035"/>
      <c r="O199" s="2035"/>
      <c r="P199" s="2035"/>
      <c r="Q199" s="2035"/>
      <c r="R199" s="2035"/>
      <c r="S199" s="2035"/>
      <c r="T199" s="2035"/>
      <c r="U199" s="2035"/>
      <c r="V199" s="2035"/>
      <c r="W199" s="2035"/>
      <c r="X199" s="2035"/>
      <c r="Y199" s="2035"/>
      <c r="Z199" s="2035"/>
      <c r="AA199" s="2035"/>
      <c r="AB199" s="2035"/>
      <c r="AC199" s="771"/>
      <c r="AD199" s="1902">
        <f>'Sources and Uses Budget'!B15</f>
        <v>0</v>
      </c>
      <c r="AE199" s="1902"/>
      <c r="AF199" s="1902"/>
      <c r="AG199" s="1902"/>
      <c r="AH199" s="1902"/>
      <c r="AI199" s="1902"/>
      <c r="AJ199" s="1902"/>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1545</v>
      </c>
      <c r="AC200" s="461"/>
      <c r="AD200" s="1906">
        <f>SUM(AD188:AJ198)-AD199</f>
        <v>25529556</v>
      </c>
      <c r="AE200" s="1906"/>
      <c r="AF200" s="1906"/>
      <c r="AG200" s="1906"/>
      <c r="AH200" s="1906"/>
      <c r="AI200" s="1906"/>
      <c r="AJ200" s="1906"/>
      <c r="AK200" s="535"/>
    </row>
    <row r="201" spans="1:37">
      <c r="A201" s="530"/>
      <c r="B201" s="530"/>
      <c r="C201" s="588"/>
      <c r="D201" s="752"/>
      <c r="E201" s="752"/>
      <c r="F201" s="752"/>
      <c r="G201" s="752"/>
      <c r="H201" s="752"/>
      <c r="I201" s="752"/>
      <c r="J201" s="752"/>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2052</v>
      </c>
      <c r="C202" s="588"/>
      <c r="D202" s="752"/>
      <c r="E202" s="752"/>
      <c r="F202" s="752"/>
      <c r="G202" s="752"/>
      <c r="H202" s="752"/>
      <c r="I202" s="752"/>
      <c r="J202" s="752"/>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2053</v>
      </c>
      <c r="C203" s="588"/>
      <c r="D203" s="752"/>
      <c r="E203" s="752"/>
      <c r="F203" s="752"/>
      <c r="G203" s="752"/>
      <c r="H203" s="752"/>
      <c r="I203" s="752"/>
      <c r="J203" s="752"/>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79"/>
      <c r="B204" s="801" t="s">
        <v>2054</v>
      </c>
      <c r="C204" s="802"/>
      <c r="D204" s="803"/>
      <c r="E204" s="803"/>
      <c r="F204" s="803"/>
      <c r="G204" s="803"/>
      <c r="H204" s="803"/>
      <c r="I204" s="803"/>
      <c r="J204" s="803"/>
      <c r="K204" s="804"/>
      <c r="L204" s="804"/>
      <c r="M204" s="804"/>
      <c r="N204" s="804"/>
      <c r="O204" s="804"/>
      <c r="P204" s="804"/>
      <c r="Q204" s="804"/>
      <c r="R204" s="804"/>
      <c r="S204" s="669"/>
      <c r="T204" s="669"/>
      <c r="U204" s="669"/>
      <c r="V204" s="669"/>
      <c r="W204" s="669"/>
      <c r="X204" s="669"/>
      <c r="Y204" s="753"/>
      <c r="Z204" s="753"/>
      <c r="AA204" s="753"/>
      <c r="AB204" s="753"/>
      <c r="AC204" s="669"/>
      <c r="AD204" s="669"/>
      <c r="AE204" s="754"/>
      <c r="AF204" s="754"/>
      <c r="AG204" s="754"/>
      <c r="AH204" s="754"/>
      <c r="AI204" s="754"/>
      <c r="AJ204" s="755"/>
      <c r="AK204" s="535"/>
    </row>
    <row r="205" spans="1:37">
      <c r="A205" s="779"/>
      <c r="B205" s="805" t="s">
        <v>2055</v>
      </c>
      <c r="C205" s="806"/>
      <c r="D205" s="807"/>
      <c r="E205" s="807"/>
      <c r="F205" s="807"/>
      <c r="G205" s="807"/>
      <c r="H205" s="807"/>
      <c r="I205" s="807"/>
      <c r="J205" s="807"/>
      <c r="K205" s="808"/>
      <c r="L205" s="808"/>
      <c r="M205" s="808"/>
      <c r="N205" s="808"/>
      <c r="O205" s="808"/>
      <c r="P205" s="808"/>
      <c r="Q205" s="808"/>
      <c r="R205" s="808"/>
      <c r="S205" s="461"/>
      <c r="T205" s="461"/>
      <c r="U205" s="461"/>
      <c r="V205" s="461"/>
      <c r="W205" s="461"/>
      <c r="X205" s="461"/>
      <c r="Y205" s="568"/>
      <c r="Z205" s="568"/>
      <c r="AA205" s="568"/>
      <c r="AB205" s="568"/>
      <c r="AC205" s="461"/>
      <c r="AD205" s="461"/>
      <c r="AE205" s="535"/>
      <c r="AF205" s="535"/>
      <c r="AG205" s="535"/>
      <c r="AH205" s="535"/>
      <c r="AI205" s="535"/>
      <c r="AJ205" s="756"/>
      <c r="AK205" s="535"/>
    </row>
    <row r="206" spans="1:37">
      <c r="A206" s="779"/>
      <c r="B206" s="805" t="s">
        <v>2056</v>
      </c>
      <c r="C206" s="806"/>
      <c r="D206" s="807"/>
      <c r="E206" s="807"/>
      <c r="F206" s="807"/>
      <c r="G206" s="807"/>
      <c r="H206" s="807"/>
      <c r="I206" s="807"/>
      <c r="J206" s="807"/>
      <c r="K206" s="808"/>
      <c r="L206" s="808"/>
      <c r="M206" s="808"/>
      <c r="N206" s="808"/>
      <c r="O206" s="808"/>
      <c r="P206" s="808"/>
      <c r="Q206" s="808"/>
      <c r="R206" s="808"/>
      <c r="S206" s="461"/>
      <c r="T206" s="461"/>
      <c r="U206" s="461"/>
      <c r="V206" s="461"/>
      <c r="W206" s="461"/>
      <c r="X206" s="461"/>
      <c r="Y206" s="568"/>
      <c r="Z206" s="568"/>
      <c r="AA206" s="568"/>
      <c r="AB206" s="568"/>
      <c r="AC206" s="461"/>
      <c r="AD206" s="461"/>
      <c r="AE206" s="535"/>
      <c r="AF206" s="535"/>
      <c r="AG206" s="535"/>
      <c r="AH206" s="535"/>
      <c r="AI206" s="535"/>
      <c r="AJ206" s="756"/>
      <c r="AK206" s="535"/>
    </row>
    <row r="207" spans="1:37">
      <c r="A207" s="779"/>
      <c r="B207" s="805" t="s">
        <v>2057</v>
      </c>
      <c r="C207" s="806"/>
      <c r="D207" s="807"/>
      <c r="E207" s="807"/>
      <c r="F207" s="807"/>
      <c r="G207" s="807"/>
      <c r="H207" s="807"/>
      <c r="I207" s="807"/>
      <c r="J207" s="807"/>
      <c r="K207" s="808"/>
      <c r="L207" s="808"/>
      <c r="M207" s="808"/>
      <c r="N207" s="808"/>
      <c r="O207" s="808"/>
      <c r="P207" s="808"/>
      <c r="Q207" s="808"/>
      <c r="R207" s="808"/>
      <c r="S207" s="461"/>
      <c r="T207" s="461"/>
      <c r="U207" s="461"/>
      <c r="V207" s="461"/>
      <c r="W207" s="461"/>
      <c r="X207" s="461"/>
      <c r="Y207" s="568"/>
      <c r="Z207" s="568"/>
      <c r="AA207" s="568"/>
      <c r="AB207" s="568"/>
      <c r="AC207" s="461"/>
      <c r="AD207" s="461"/>
      <c r="AE207" s="535"/>
      <c r="AF207" s="535"/>
      <c r="AG207" s="535"/>
      <c r="AH207" s="535"/>
      <c r="AI207" s="535"/>
      <c r="AJ207" s="756"/>
      <c r="AK207" s="535"/>
    </row>
    <row r="208" spans="1:37">
      <c r="A208" s="779"/>
      <c r="B208" s="809" t="s">
        <v>2058</v>
      </c>
      <c r="C208" s="806"/>
      <c r="D208" s="807"/>
      <c r="E208" s="807"/>
      <c r="F208" s="807"/>
      <c r="G208" s="807"/>
      <c r="H208" s="807"/>
      <c r="I208" s="807"/>
      <c r="J208" s="807"/>
      <c r="K208" s="808"/>
      <c r="L208" s="808"/>
      <c r="M208" s="808"/>
      <c r="N208" s="808"/>
      <c r="O208" s="808"/>
      <c r="P208" s="808"/>
      <c r="Q208" s="808"/>
      <c r="R208" s="808"/>
      <c r="S208" s="461"/>
      <c r="T208" s="461"/>
      <c r="U208" s="461"/>
      <c r="V208" s="461"/>
      <c r="W208" s="461"/>
      <c r="X208" s="461"/>
      <c r="Y208" s="568"/>
      <c r="Z208" s="568"/>
      <c r="AA208" s="568"/>
      <c r="AB208" s="568"/>
      <c r="AC208" s="461"/>
      <c r="AD208" s="461"/>
      <c r="AE208" s="535"/>
      <c r="AF208" s="535"/>
      <c r="AG208" s="535"/>
      <c r="AH208" s="535"/>
      <c r="AI208" s="535"/>
      <c r="AJ208" s="756"/>
      <c r="AK208" s="535"/>
    </row>
    <row r="209" spans="1:37">
      <c r="A209" s="779"/>
      <c r="B209" s="810" t="s">
        <v>2059</v>
      </c>
      <c r="C209" s="811"/>
      <c r="D209" s="812"/>
      <c r="E209" s="812"/>
      <c r="F209" s="812"/>
      <c r="G209" s="812"/>
      <c r="H209" s="812"/>
      <c r="I209" s="812"/>
      <c r="J209" s="812"/>
      <c r="K209" s="813"/>
      <c r="L209" s="813"/>
      <c r="M209" s="813"/>
      <c r="N209" s="813"/>
      <c r="O209" s="813"/>
      <c r="P209" s="813"/>
      <c r="Q209" s="813"/>
      <c r="R209" s="813"/>
      <c r="S209" s="662"/>
      <c r="T209" s="662"/>
      <c r="U209" s="662"/>
      <c r="V209" s="662"/>
      <c r="W209" s="662"/>
      <c r="X209" s="662"/>
      <c r="Y209" s="757"/>
      <c r="Z209" s="757"/>
      <c r="AA209" s="757"/>
      <c r="AB209" s="757"/>
      <c r="AC209" s="662"/>
      <c r="AD209" s="662"/>
      <c r="AE209" s="758"/>
      <c r="AF209" s="758"/>
      <c r="AG209" s="758"/>
      <c r="AH209" s="758"/>
      <c r="AI209" s="758"/>
      <c r="AJ209" s="759"/>
      <c r="AK209" s="535"/>
    </row>
    <row r="210" spans="1:37">
      <c r="A210" s="530"/>
      <c r="B210" s="530"/>
      <c r="C210" s="588"/>
      <c r="D210" s="752"/>
      <c r="E210" s="752"/>
      <c r="F210" s="752"/>
      <c r="G210" s="752"/>
      <c r="H210" s="752"/>
      <c r="I210" s="752"/>
      <c r="J210" s="752"/>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3"/>
      <c r="C211" s="402"/>
      <c r="D211" s="402"/>
      <c r="I211" s="1877" t="s">
        <v>2060</v>
      </c>
      <c r="J211" s="1877"/>
      <c r="K211" s="1877"/>
      <c r="L211" s="461"/>
      <c r="M211" s="461"/>
      <c r="N211" s="461"/>
      <c r="O211" s="461"/>
      <c r="P211" s="461"/>
      <c r="Q211" s="461"/>
      <c r="R211" s="461"/>
      <c r="S211" s="461"/>
      <c r="T211" s="2063" t="s">
        <v>2061</v>
      </c>
      <c r="U211" s="2063"/>
      <c r="V211" s="2063"/>
      <c r="W211" s="2063"/>
      <c r="X211" s="2063"/>
      <c r="Y211" s="2063"/>
      <c r="Z211" s="774"/>
      <c r="AA211" s="415"/>
      <c r="AB211" s="1872" t="s">
        <v>2062</v>
      </c>
      <c r="AC211" s="1872"/>
      <c r="AD211" s="1872"/>
      <c r="AE211" s="1872"/>
      <c r="AF211" s="1872"/>
      <c r="AG211" s="1872"/>
      <c r="AH211" s="752"/>
      <c r="AI211" s="752"/>
      <c r="AJ211" s="752"/>
      <c r="AK211" s="535"/>
    </row>
    <row r="212" spans="1:37">
      <c r="A212" s="530"/>
      <c r="B212" s="1875" t="s">
        <v>2063</v>
      </c>
      <c r="C212" s="1875"/>
      <c r="D212" s="1875"/>
      <c r="E212" s="1875"/>
      <c r="F212" s="1875"/>
      <c r="G212" s="1875"/>
      <c r="I212" s="1876" t="s">
        <v>2064</v>
      </c>
      <c r="J212" s="1876"/>
      <c r="K212" s="1876"/>
      <c r="L212" s="928"/>
      <c r="N212" s="1882" t="s">
        <v>2065</v>
      </c>
      <c r="O212" s="1882"/>
      <c r="P212" s="1882"/>
      <c r="Q212" s="1882"/>
      <c r="R212" s="1882"/>
      <c r="T212" s="1882" t="s">
        <v>2066</v>
      </c>
      <c r="U212" s="1882"/>
      <c r="V212" s="1882"/>
      <c r="W212" s="1882"/>
      <c r="X212" s="1882"/>
      <c r="Y212" s="1882"/>
      <c r="Z212" s="775"/>
      <c r="AA212" s="415"/>
      <c r="AB212" s="2038" t="s">
        <v>2067</v>
      </c>
      <c r="AC212" s="2038"/>
      <c r="AD212" s="2038"/>
      <c r="AE212" s="2038"/>
      <c r="AF212" s="2038"/>
      <c r="AG212" s="2038"/>
      <c r="AH212" s="752"/>
      <c r="AI212" s="752"/>
      <c r="AJ212" s="752"/>
      <c r="AK212" s="535"/>
    </row>
    <row r="213" spans="1:37">
      <c r="A213" s="530"/>
      <c r="B213" s="1879" t="s">
        <v>1071</v>
      </c>
      <c r="C213" s="1879"/>
      <c r="D213" s="1879"/>
      <c r="E213" s="1879"/>
      <c r="F213" s="1879"/>
      <c r="G213" s="1879"/>
      <c r="H213" s="777"/>
      <c r="I213" s="1878"/>
      <c r="J213" s="1878"/>
      <c r="K213" s="1878"/>
      <c r="L213" s="928"/>
      <c r="N213" s="1883"/>
      <c r="O213" s="1883"/>
      <c r="P213" s="1883"/>
      <c r="Q213" s="1883"/>
      <c r="R213" s="1883"/>
      <c r="T213" s="2036"/>
      <c r="U213" s="2036"/>
      <c r="V213" s="2036"/>
      <c r="W213" s="2036"/>
      <c r="X213" s="2036"/>
      <c r="Y213" s="2036"/>
      <c r="Z213" s="776"/>
      <c r="AA213" s="776"/>
      <c r="AB213" s="1880">
        <f t="shared" ref="AB213:AB222" si="0">MAX(($T213-$N213)*$I213*12,0)</f>
        <v>0</v>
      </c>
      <c r="AC213" s="1880"/>
      <c r="AD213" s="1880"/>
      <c r="AE213" s="1880"/>
      <c r="AF213" s="1880"/>
      <c r="AG213" s="1880"/>
      <c r="AH213" s="752"/>
      <c r="AI213" s="752"/>
      <c r="AJ213" s="752"/>
      <c r="AK213" s="535"/>
    </row>
    <row r="214" spans="1:37">
      <c r="A214" s="530"/>
      <c r="B214" s="1879" t="s">
        <v>1071</v>
      </c>
      <c r="C214" s="1879"/>
      <c r="D214" s="1879"/>
      <c r="E214" s="1879"/>
      <c r="F214" s="1879"/>
      <c r="G214" s="1879"/>
      <c r="I214" s="1878"/>
      <c r="J214" s="1878"/>
      <c r="K214" s="1878"/>
      <c r="L214" s="928"/>
      <c r="N214" s="1883"/>
      <c r="O214" s="1883"/>
      <c r="P214" s="1883"/>
      <c r="Q214" s="1883"/>
      <c r="R214" s="1883"/>
      <c r="T214" s="2036"/>
      <c r="U214" s="2036"/>
      <c r="V214" s="2036"/>
      <c r="W214" s="2036"/>
      <c r="X214" s="2036"/>
      <c r="Y214" s="2036"/>
      <c r="Z214" s="776"/>
      <c r="AA214" s="776"/>
      <c r="AB214" s="1880">
        <f t="shared" si="0"/>
        <v>0</v>
      </c>
      <c r="AC214" s="1880"/>
      <c r="AD214" s="1880"/>
      <c r="AE214" s="1880"/>
      <c r="AF214" s="1880"/>
      <c r="AG214" s="1880"/>
      <c r="AH214" s="752"/>
      <c r="AI214" s="752"/>
      <c r="AJ214" s="752"/>
      <c r="AK214" s="535"/>
    </row>
    <row r="215" spans="1:37">
      <c r="A215" s="530"/>
      <c r="B215" s="1879" t="s">
        <v>1071</v>
      </c>
      <c r="C215" s="1879"/>
      <c r="D215" s="1879"/>
      <c r="E215" s="1879"/>
      <c r="F215" s="1879"/>
      <c r="G215" s="1879"/>
      <c r="I215" s="1878"/>
      <c r="J215" s="1878"/>
      <c r="K215" s="1878"/>
      <c r="L215" s="928"/>
      <c r="N215" s="1883"/>
      <c r="O215" s="1883"/>
      <c r="P215" s="1883"/>
      <c r="Q215" s="1883"/>
      <c r="R215" s="1883"/>
      <c r="T215" s="2036"/>
      <c r="U215" s="2036"/>
      <c r="V215" s="2036"/>
      <c r="W215" s="2036"/>
      <c r="X215" s="2036"/>
      <c r="Y215" s="2036"/>
      <c r="Z215" s="776"/>
      <c r="AA215" s="776"/>
      <c r="AB215" s="1880">
        <f t="shared" si="0"/>
        <v>0</v>
      </c>
      <c r="AC215" s="1880"/>
      <c r="AD215" s="1880"/>
      <c r="AE215" s="1880"/>
      <c r="AF215" s="1880"/>
      <c r="AG215" s="1880"/>
      <c r="AH215" s="752"/>
      <c r="AI215" s="752"/>
      <c r="AJ215" s="752"/>
      <c r="AK215" s="535"/>
    </row>
    <row r="216" spans="1:37">
      <c r="A216" s="530"/>
      <c r="B216" s="1879" t="s">
        <v>1071</v>
      </c>
      <c r="C216" s="1879"/>
      <c r="D216" s="1879"/>
      <c r="E216" s="1879"/>
      <c r="F216" s="1879"/>
      <c r="G216" s="1879"/>
      <c r="I216" s="1878"/>
      <c r="J216" s="1878"/>
      <c r="K216" s="1878"/>
      <c r="L216" s="928"/>
      <c r="N216" s="1883"/>
      <c r="O216" s="1883"/>
      <c r="P216" s="1883"/>
      <c r="Q216" s="1883"/>
      <c r="R216" s="1883"/>
      <c r="T216" s="2036"/>
      <c r="U216" s="2036"/>
      <c r="V216" s="2036"/>
      <c r="W216" s="2036"/>
      <c r="X216" s="2036"/>
      <c r="Y216" s="2036"/>
      <c r="Z216" s="776"/>
      <c r="AA216" s="776"/>
      <c r="AB216" s="1880">
        <f t="shared" si="0"/>
        <v>0</v>
      </c>
      <c r="AC216" s="1880"/>
      <c r="AD216" s="1880"/>
      <c r="AE216" s="1880"/>
      <c r="AF216" s="1880"/>
      <c r="AG216" s="1880"/>
      <c r="AH216" s="752"/>
      <c r="AI216" s="752"/>
      <c r="AJ216" s="752"/>
      <c r="AK216" s="535"/>
    </row>
    <row r="217" spans="1:37">
      <c r="A217" s="530"/>
      <c r="B217" s="1879" t="s">
        <v>1071</v>
      </c>
      <c r="C217" s="1879"/>
      <c r="D217" s="1879"/>
      <c r="E217" s="1879"/>
      <c r="F217" s="1879"/>
      <c r="G217" s="1879"/>
      <c r="I217" s="1878"/>
      <c r="J217" s="1878"/>
      <c r="K217" s="1878"/>
      <c r="L217" s="933"/>
      <c r="N217" s="1883"/>
      <c r="O217" s="1883"/>
      <c r="P217" s="1883"/>
      <c r="Q217" s="1883"/>
      <c r="R217" s="1883"/>
      <c r="T217" s="2036"/>
      <c r="U217" s="2036"/>
      <c r="V217" s="2036"/>
      <c r="W217" s="2036"/>
      <c r="X217" s="2036"/>
      <c r="Y217" s="2036"/>
      <c r="Z217" s="776"/>
      <c r="AA217" s="776"/>
      <c r="AB217" s="1880">
        <f t="shared" si="0"/>
        <v>0</v>
      </c>
      <c r="AC217" s="1880"/>
      <c r="AD217" s="1880"/>
      <c r="AE217" s="1880"/>
      <c r="AF217" s="1880"/>
      <c r="AG217" s="1880"/>
      <c r="AH217" s="752"/>
      <c r="AI217" s="752"/>
      <c r="AJ217" s="752"/>
      <c r="AK217" s="535"/>
    </row>
    <row r="218" spans="1:37">
      <c r="A218" s="530"/>
      <c r="B218" s="1879" t="s">
        <v>1071</v>
      </c>
      <c r="C218" s="1879"/>
      <c r="D218" s="1879"/>
      <c r="E218" s="1879"/>
      <c r="F218" s="1879"/>
      <c r="G218" s="1879"/>
      <c r="I218" s="1878"/>
      <c r="J218" s="1878"/>
      <c r="K218" s="1878"/>
      <c r="L218" s="933"/>
      <c r="N218" s="1883"/>
      <c r="O218" s="1883"/>
      <c r="P218" s="1883"/>
      <c r="Q218" s="1883"/>
      <c r="R218" s="1883"/>
      <c r="T218" s="2036"/>
      <c r="U218" s="2036"/>
      <c r="V218" s="2036"/>
      <c r="W218" s="2036"/>
      <c r="X218" s="2036"/>
      <c r="Y218" s="2036"/>
      <c r="Z218" s="776"/>
      <c r="AA218" s="776"/>
      <c r="AB218" s="1880">
        <f t="shared" si="0"/>
        <v>0</v>
      </c>
      <c r="AC218" s="1880"/>
      <c r="AD218" s="1880"/>
      <c r="AE218" s="1880"/>
      <c r="AF218" s="1880"/>
      <c r="AG218" s="1880"/>
      <c r="AH218" s="752"/>
      <c r="AI218" s="752"/>
      <c r="AJ218" s="752"/>
      <c r="AK218" s="535"/>
    </row>
    <row r="219" spans="1:37">
      <c r="A219" s="530"/>
      <c r="B219" s="1879" t="s">
        <v>1071</v>
      </c>
      <c r="C219" s="1879"/>
      <c r="D219" s="1879"/>
      <c r="E219" s="1879"/>
      <c r="F219" s="1879"/>
      <c r="G219" s="1879"/>
      <c r="I219" s="1878"/>
      <c r="J219" s="1878"/>
      <c r="K219" s="1878"/>
      <c r="L219" s="933"/>
      <c r="N219" s="1883"/>
      <c r="O219" s="1883"/>
      <c r="P219" s="1883"/>
      <c r="Q219" s="1883"/>
      <c r="R219" s="1883"/>
      <c r="T219" s="2036"/>
      <c r="U219" s="2036"/>
      <c r="V219" s="2036"/>
      <c r="W219" s="2036"/>
      <c r="X219" s="2036"/>
      <c r="Y219" s="2036"/>
      <c r="Z219" s="776"/>
      <c r="AA219" s="776"/>
      <c r="AB219" s="1880">
        <f t="shared" si="0"/>
        <v>0</v>
      </c>
      <c r="AC219" s="1880"/>
      <c r="AD219" s="1880"/>
      <c r="AE219" s="1880"/>
      <c r="AF219" s="1880"/>
      <c r="AG219" s="1880"/>
      <c r="AH219" s="752"/>
      <c r="AI219" s="752"/>
      <c r="AJ219" s="752"/>
      <c r="AK219" s="535"/>
    </row>
    <row r="220" spans="1:37">
      <c r="A220" s="530"/>
      <c r="B220" s="1879" t="s">
        <v>1071</v>
      </c>
      <c r="C220" s="1879"/>
      <c r="D220" s="1879"/>
      <c r="E220" s="1879"/>
      <c r="F220" s="1879"/>
      <c r="G220" s="1879"/>
      <c r="I220" s="1878"/>
      <c r="J220" s="1878"/>
      <c r="K220" s="1878"/>
      <c r="L220" s="933"/>
      <c r="N220" s="1883"/>
      <c r="O220" s="1883"/>
      <c r="P220" s="1883"/>
      <c r="Q220" s="1883"/>
      <c r="R220" s="1883"/>
      <c r="T220" s="2036"/>
      <c r="U220" s="2036"/>
      <c r="V220" s="2036"/>
      <c r="W220" s="2036"/>
      <c r="X220" s="2036"/>
      <c r="Y220" s="2036"/>
      <c r="Z220" s="776"/>
      <c r="AA220" s="776"/>
      <c r="AB220" s="1880">
        <f t="shared" si="0"/>
        <v>0</v>
      </c>
      <c r="AC220" s="1880"/>
      <c r="AD220" s="1880"/>
      <c r="AE220" s="1880"/>
      <c r="AF220" s="1880"/>
      <c r="AG220" s="1880"/>
      <c r="AH220" s="752"/>
      <c r="AI220" s="752"/>
      <c r="AJ220" s="752"/>
      <c r="AK220" s="535"/>
    </row>
    <row r="221" spans="1:37">
      <c r="A221" s="530"/>
      <c r="B221" s="1879" t="s">
        <v>1071</v>
      </c>
      <c r="C221" s="1879"/>
      <c r="D221" s="1879"/>
      <c r="E221" s="1879"/>
      <c r="F221" s="1879"/>
      <c r="G221" s="1879"/>
      <c r="I221" s="1878"/>
      <c r="J221" s="1878"/>
      <c r="K221" s="1878"/>
      <c r="L221" s="933"/>
      <c r="N221" s="1883"/>
      <c r="O221" s="1883"/>
      <c r="P221" s="1883"/>
      <c r="Q221" s="1883"/>
      <c r="R221" s="1883"/>
      <c r="T221" s="2036"/>
      <c r="U221" s="2036"/>
      <c r="V221" s="2036"/>
      <c r="W221" s="2036"/>
      <c r="X221" s="2036"/>
      <c r="Y221" s="2036"/>
      <c r="Z221" s="776"/>
      <c r="AA221" s="776"/>
      <c r="AB221" s="1880">
        <f t="shared" si="0"/>
        <v>0</v>
      </c>
      <c r="AC221" s="1880"/>
      <c r="AD221" s="1880"/>
      <c r="AE221" s="1880"/>
      <c r="AF221" s="1880"/>
      <c r="AG221" s="1880"/>
      <c r="AH221" s="752"/>
      <c r="AI221" s="752"/>
      <c r="AJ221" s="752"/>
      <c r="AK221" s="535"/>
    </row>
    <row r="222" spans="1:37">
      <c r="A222" s="530"/>
      <c r="B222" s="1879" t="s">
        <v>1071</v>
      </c>
      <c r="C222" s="1879"/>
      <c r="D222" s="1879"/>
      <c r="E222" s="1879"/>
      <c r="F222" s="1879"/>
      <c r="G222" s="1879"/>
      <c r="I222" s="1881"/>
      <c r="J222" s="1881"/>
      <c r="K222" s="1881"/>
      <c r="L222" s="933"/>
      <c r="N222" s="1883"/>
      <c r="O222" s="1883"/>
      <c r="P222" s="1883"/>
      <c r="Q222" s="1883"/>
      <c r="R222" s="1883"/>
      <c r="T222" s="2036"/>
      <c r="U222" s="2036"/>
      <c r="V222" s="2036"/>
      <c r="W222" s="2036"/>
      <c r="X222" s="2036"/>
      <c r="Y222" s="2036"/>
      <c r="Z222" s="776"/>
      <c r="AA222" s="776"/>
      <c r="AB222" s="2034">
        <f t="shared" si="0"/>
        <v>0</v>
      </c>
      <c r="AC222" s="2034"/>
      <c r="AD222" s="2034"/>
      <c r="AE222" s="2034"/>
      <c r="AF222" s="2034"/>
      <c r="AG222" s="2034"/>
      <c r="AH222" s="752"/>
      <c r="AI222" s="752"/>
      <c r="AJ222" s="752"/>
      <c r="AK222" s="535"/>
    </row>
    <row r="223" spans="1:37">
      <c r="A223" s="530"/>
      <c r="B223" s="402"/>
      <c r="C223" s="777"/>
      <c r="D223" s="402"/>
      <c r="K223" s="461"/>
      <c r="L223" s="461"/>
      <c r="M223" s="461"/>
      <c r="N223" s="461"/>
      <c r="O223" s="461"/>
      <c r="P223" s="461"/>
      <c r="Q223" s="461"/>
      <c r="R223" s="461"/>
      <c r="S223" s="461"/>
      <c r="T223" s="461"/>
      <c r="U223" s="461"/>
      <c r="V223" s="461"/>
      <c r="W223" s="461"/>
      <c r="X223" s="461"/>
      <c r="Y223" s="778" t="s">
        <v>2068</v>
      </c>
      <c r="AA223" s="778"/>
      <c r="AB223" s="1880">
        <f>SUM(AB213:AB222)</f>
        <v>0</v>
      </c>
      <c r="AC223" s="1880"/>
      <c r="AD223" s="1880"/>
      <c r="AE223" s="1880"/>
      <c r="AF223" s="1880"/>
      <c r="AG223" s="1880"/>
      <c r="AH223" s="752"/>
      <c r="AI223" s="752"/>
      <c r="AJ223" s="752"/>
      <c r="AK223" s="535"/>
    </row>
    <row r="224" spans="1:37">
      <c r="A224" s="530"/>
      <c r="B224" s="530"/>
      <c r="C224" s="588"/>
      <c r="D224" s="752"/>
      <c r="E224" s="752"/>
      <c r="F224" s="752"/>
      <c r="G224" s="752"/>
      <c r="H224" s="752"/>
      <c r="I224" s="752"/>
      <c r="J224" s="752"/>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58" t="s">
        <v>2069</v>
      </c>
      <c r="C225" s="588"/>
      <c r="D225" s="752"/>
      <c r="E225" s="752"/>
      <c r="F225" s="752"/>
      <c r="G225" s="752"/>
      <c r="H225" s="752"/>
      <c r="I225" s="752"/>
      <c r="J225" s="752"/>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2070</v>
      </c>
      <c r="C226" s="588"/>
      <c r="D226" s="752"/>
      <c r="E226" s="752"/>
      <c r="F226" s="752"/>
      <c r="G226" s="752"/>
      <c r="H226" s="752"/>
      <c r="I226" s="752"/>
      <c r="J226" s="752"/>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2"/>
      <c r="E227" s="752"/>
      <c r="F227" s="752"/>
      <c r="G227" s="752"/>
      <c r="H227" s="752"/>
      <c r="I227" s="752"/>
      <c r="J227" s="752"/>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1" t="s">
        <v>2071</v>
      </c>
      <c r="C228" s="588"/>
      <c r="D228" s="752"/>
      <c r="E228" s="752"/>
      <c r="F228" s="752"/>
      <c r="G228" s="752"/>
      <c r="H228" s="752"/>
      <c r="I228" s="752"/>
      <c r="J228" s="752"/>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1" t="s">
        <v>2072</v>
      </c>
      <c r="C229" s="588"/>
      <c r="D229" s="752"/>
      <c r="E229" s="752"/>
      <c r="F229" s="752"/>
      <c r="G229" s="752"/>
      <c r="H229" s="752"/>
      <c r="I229" s="752"/>
      <c r="J229" s="752"/>
      <c r="K229" s="461"/>
      <c r="L229" s="461"/>
      <c r="M229" s="461"/>
      <c r="N229" s="461"/>
      <c r="O229" s="461"/>
      <c r="P229" s="461"/>
      <c r="Q229" s="461"/>
      <c r="R229" s="461"/>
      <c r="S229" s="461"/>
      <c r="T229" s="461"/>
      <c r="U229" s="461"/>
      <c r="V229" s="461"/>
      <c r="W229" s="461"/>
      <c r="X229" s="461"/>
      <c r="Y229" s="568"/>
      <c r="Z229" s="568"/>
      <c r="AA229" s="568"/>
      <c r="AB229" s="2039"/>
      <c r="AC229" s="2039"/>
      <c r="AD229" s="2039"/>
      <c r="AE229" s="2039"/>
      <c r="AF229" s="2039"/>
      <c r="AG229" s="2039"/>
      <c r="AH229" s="535"/>
      <c r="AI229" s="535"/>
      <c r="AJ229" s="535"/>
      <c r="AK229" s="535"/>
    </row>
    <row r="230" spans="1:37">
      <c r="A230" s="530"/>
      <c r="B230" s="762" t="s">
        <v>2073</v>
      </c>
      <c r="C230" s="541"/>
      <c r="D230" s="760"/>
      <c r="E230" s="752"/>
      <c r="F230" s="752"/>
      <c r="G230" s="752"/>
      <c r="H230" s="752"/>
      <c r="I230" s="752"/>
      <c r="J230" s="752"/>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3" t="s">
        <v>2074</v>
      </c>
      <c r="C231" s="588"/>
      <c r="D231" s="752"/>
      <c r="E231" s="752"/>
      <c r="F231" s="752"/>
      <c r="G231" s="752"/>
      <c r="H231" s="752"/>
      <c r="I231" s="752"/>
      <c r="J231" s="752"/>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3" t="s">
        <v>2075</v>
      </c>
      <c r="C232" s="588"/>
      <c r="D232" s="752"/>
      <c r="E232" s="752"/>
      <c r="F232" s="752"/>
      <c r="G232" s="752"/>
      <c r="H232" s="752"/>
      <c r="I232" s="752"/>
      <c r="J232" s="752"/>
      <c r="K232" s="461"/>
      <c r="L232" s="461"/>
      <c r="M232" s="461"/>
      <c r="N232" s="461"/>
      <c r="O232" s="461"/>
      <c r="P232" s="461"/>
      <c r="Q232" s="461"/>
      <c r="R232" s="461"/>
      <c r="S232" s="461"/>
      <c r="T232" s="461"/>
      <c r="U232" s="461"/>
      <c r="V232" s="461"/>
      <c r="W232" s="461"/>
      <c r="X232" s="461"/>
      <c r="Y232" s="568"/>
      <c r="Z232" s="568"/>
      <c r="AA232" s="568"/>
      <c r="AB232" s="2039"/>
      <c r="AC232" s="2039"/>
      <c r="AD232" s="2039"/>
      <c r="AE232" s="2039"/>
      <c r="AF232" s="2039"/>
      <c r="AG232" s="2039"/>
      <c r="AH232" s="535"/>
      <c r="AI232" s="535"/>
      <c r="AJ232" s="535"/>
      <c r="AK232" s="535"/>
    </row>
    <row r="233" spans="1:37">
      <c r="A233" s="530"/>
      <c r="B233" s="763" t="s">
        <v>2076</v>
      </c>
      <c r="C233" s="588"/>
      <c r="D233" s="752"/>
      <c r="E233" s="752"/>
      <c r="F233" s="752"/>
      <c r="G233" s="752"/>
      <c r="H233" s="752"/>
      <c r="I233" s="752"/>
      <c r="J233" s="752"/>
      <c r="K233" s="461"/>
      <c r="L233" s="461"/>
      <c r="M233" s="461"/>
      <c r="N233" s="461"/>
      <c r="O233" s="461"/>
      <c r="P233" s="461"/>
      <c r="Q233" s="461"/>
      <c r="R233" s="461"/>
      <c r="S233" s="461"/>
      <c r="T233" s="461"/>
      <c r="U233" s="461"/>
      <c r="V233" s="461"/>
      <c r="W233" s="461"/>
      <c r="X233" s="461"/>
      <c r="Y233" s="568"/>
      <c r="Z233" s="568"/>
      <c r="AA233" s="568"/>
      <c r="AB233" s="2062"/>
      <c r="AC233" s="2062"/>
      <c r="AD233" s="2062"/>
      <c r="AE233" s="2062"/>
      <c r="AF233" s="2062"/>
      <c r="AG233" s="2062"/>
      <c r="AH233" s="535"/>
      <c r="AI233" s="535"/>
      <c r="AJ233" s="535"/>
      <c r="AK233" s="535"/>
    </row>
    <row r="234" spans="1:37">
      <c r="A234" s="530"/>
      <c r="B234" s="763" t="s">
        <v>2077</v>
      </c>
      <c r="C234" s="588"/>
      <c r="D234" s="752"/>
      <c r="E234" s="752"/>
      <c r="F234" s="752"/>
      <c r="G234" s="752"/>
      <c r="H234" s="752"/>
      <c r="I234" s="752"/>
      <c r="J234" s="752"/>
      <c r="K234" s="461"/>
      <c r="L234" s="461"/>
      <c r="M234" s="461"/>
      <c r="N234" s="461"/>
      <c r="O234" s="461"/>
      <c r="P234" s="461"/>
      <c r="Q234" s="461"/>
      <c r="R234" s="461"/>
      <c r="S234" s="461"/>
      <c r="T234" s="461"/>
      <c r="U234" s="461"/>
      <c r="V234" s="461"/>
      <c r="W234" s="461"/>
      <c r="X234" s="461"/>
      <c r="Y234" s="568"/>
      <c r="Z234" s="568"/>
      <c r="AA234" s="568"/>
      <c r="AB234" s="2045">
        <f>IFERROR(AB232/AB233,0)</f>
        <v>0</v>
      </c>
      <c r="AC234" s="2045"/>
      <c r="AD234" s="2045"/>
      <c r="AE234" s="2045"/>
      <c r="AF234" s="2045"/>
      <c r="AG234" s="2045"/>
      <c r="AH234" s="535"/>
      <c r="AI234" s="535"/>
      <c r="AJ234" s="535"/>
      <c r="AK234" s="535"/>
    </row>
    <row r="235" spans="1:37">
      <c r="A235" s="530"/>
      <c r="B235" s="402"/>
      <c r="C235" s="588"/>
      <c r="D235" s="752"/>
      <c r="E235" s="752"/>
      <c r="F235" s="752"/>
      <c r="G235" s="752"/>
      <c r="H235" s="752"/>
      <c r="I235" s="752"/>
      <c r="J235" s="752"/>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2078</v>
      </c>
      <c r="C236" s="588"/>
      <c r="D236" s="752"/>
      <c r="E236" s="752"/>
      <c r="F236" s="752"/>
      <c r="G236" s="752"/>
      <c r="H236" s="752"/>
      <c r="I236" s="752"/>
      <c r="J236" s="752"/>
      <c r="K236" s="461"/>
      <c r="L236" s="461"/>
      <c r="M236" s="461"/>
      <c r="N236" s="461"/>
      <c r="O236" s="461"/>
      <c r="P236" s="461"/>
      <c r="Q236" s="461"/>
      <c r="R236" s="461"/>
      <c r="S236" s="461"/>
      <c r="T236" s="461"/>
      <c r="U236" s="461"/>
      <c r="V236" s="461"/>
      <c r="W236" s="461"/>
      <c r="X236" s="461"/>
      <c r="Y236" s="568"/>
      <c r="Z236" s="568"/>
      <c r="AA236" s="568"/>
      <c r="AB236" s="2034">
        <f>MAX(AB229,AB234)</f>
        <v>0</v>
      </c>
      <c r="AC236" s="2034"/>
      <c r="AD236" s="2034"/>
      <c r="AE236" s="2034"/>
      <c r="AF236" s="2034"/>
      <c r="AG236" s="2034"/>
      <c r="AH236" s="535"/>
      <c r="AI236" s="535"/>
      <c r="AJ236" s="535"/>
      <c r="AK236" s="535"/>
    </row>
    <row r="237" spans="1:37">
      <c r="A237" s="530"/>
      <c r="B237" s="402"/>
      <c r="C237" s="588"/>
      <c r="D237" s="752"/>
      <c r="E237" s="752"/>
      <c r="F237" s="752"/>
      <c r="G237" s="752"/>
      <c r="H237" s="752"/>
      <c r="I237" s="752"/>
      <c r="J237" s="752"/>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2"/>
      <c r="E238" s="752"/>
      <c r="F238" s="752"/>
      <c r="G238" s="752"/>
      <c r="H238" s="752"/>
      <c r="I238" s="752"/>
      <c r="J238" s="752"/>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2079</v>
      </c>
      <c r="C239" s="588"/>
      <c r="D239" s="752"/>
      <c r="E239" s="752"/>
      <c r="F239" s="752"/>
      <c r="G239" s="752"/>
      <c r="H239" s="752"/>
      <c r="I239" s="752"/>
      <c r="J239" s="752"/>
      <c r="K239" s="461"/>
      <c r="L239" s="461"/>
      <c r="M239" s="461"/>
      <c r="N239" s="461"/>
      <c r="O239" s="461"/>
      <c r="P239" s="461"/>
      <c r="Q239" s="461"/>
      <c r="R239" s="461"/>
      <c r="S239" s="461"/>
      <c r="U239" s="764"/>
      <c r="V239" s="764"/>
      <c r="W239" s="764"/>
      <c r="X239" s="764"/>
      <c r="Y239" s="764"/>
      <c r="Z239" s="568"/>
      <c r="AA239" s="568"/>
      <c r="AB239" s="1880">
        <f>AB223+AB236</f>
        <v>0</v>
      </c>
      <c r="AC239" s="1880"/>
      <c r="AD239" s="1880"/>
      <c r="AE239" s="1880"/>
      <c r="AF239" s="1880"/>
      <c r="AG239" s="1880"/>
      <c r="AH239" s="535"/>
      <c r="AI239" s="535"/>
      <c r="AJ239" s="535"/>
      <c r="AK239" s="535"/>
    </row>
    <row r="240" spans="1:37">
      <c r="A240" s="530"/>
      <c r="B240" s="402" t="s">
        <v>2080</v>
      </c>
      <c r="C240" s="588"/>
      <c r="D240" s="752"/>
      <c r="E240" s="752"/>
      <c r="F240" s="752"/>
      <c r="G240" s="752"/>
      <c r="H240" s="752"/>
      <c r="I240" s="752"/>
      <c r="J240" s="752"/>
      <c r="K240" s="461"/>
      <c r="L240" s="461"/>
      <c r="M240" s="461"/>
      <c r="N240" s="461"/>
      <c r="O240" s="461"/>
      <c r="P240" s="461"/>
      <c r="Q240" s="461"/>
      <c r="R240" s="461"/>
      <c r="S240" s="461"/>
      <c r="U240" s="765"/>
      <c r="V240" s="765"/>
      <c r="W240" s="765"/>
      <c r="X240" s="765"/>
      <c r="Y240" s="765"/>
      <c r="Z240" s="568"/>
      <c r="AA240" s="568"/>
      <c r="AB240" s="1910">
        <v>0.05</v>
      </c>
      <c r="AC240" s="1910"/>
      <c r="AD240" s="1910"/>
      <c r="AE240" s="1910"/>
      <c r="AF240" s="1910"/>
      <c r="AG240" s="1910"/>
      <c r="AH240" s="535"/>
      <c r="AI240" s="535"/>
      <c r="AJ240" s="535"/>
      <c r="AK240" s="535"/>
    </row>
    <row r="241" spans="1:37">
      <c r="A241" s="530"/>
      <c r="B241" s="402" t="s">
        <v>2081</v>
      </c>
      <c r="C241" s="588"/>
      <c r="D241" s="752"/>
      <c r="E241" s="752"/>
      <c r="F241" s="752"/>
      <c r="G241" s="752"/>
      <c r="H241" s="752"/>
      <c r="I241" s="752"/>
      <c r="J241" s="752"/>
      <c r="K241" s="461"/>
      <c r="L241" s="461"/>
      <c r="M241" s="461"/>
      <c r="N241" s="461"/>
      <c r="O241" s="461"/>
      <c r="P241" s="461"/>
      <c r="Q241" s="461"/>
      <c r="R241" s="461"/>
      <c r="S241" s="461"/>
      <c r="U241" s="764"/>
      <c r="V241" s="764"/>
      <c r="W241" s="764"/>
      <c r="X241" s="764"/>
      <c r="Y241" s="764"/>
      <c r="Z241" s="568"/>
      <c r="AA241" s="568"/>
      <c r="AB241" s="1911">
        <f>AB239-(AB239*AB240)</f>
        <v>0</v>
      </c>
      <c r="AC241" s="1911"/>
      <c r="AD241" s="1911"/>
      <c r="AE241" s="1911"/>
      <c r="AF241" s="1911"/>
      <c r="AG241" s="1911"/>
      <c r="AH241" s="535"/>
      <c r="AI241" s="535"/>
      <c r="AJ241" s="535"/>
      <c r="AK241" s="535"/>
    </row>
    <row r="242" spans="1:37">
      <c r="A242" s="530"/>
      <c r="B242" s="402" t="s">
        <v>2082</v>
      </c>
      <c r="C242" s="588"/>
      <c r="D242" s="752"/>
      <c r="E242" s="752"/>
      <c r="F242" s="752"/>
      <c r="G242" s="752"/>
      <c r="H242" s="752"/>
      <c r="I242" s="752"/>
      <c r="J242" s="752"/>
      <c r="K242" s="461"/>
      <c r="L242" s="461"/>
      <c r="M242" s="461"/>
      <c r="N242" s="461"/>
      <c r="O242" s="461"/>
      <c r="P242" s="461"/>
      <c r="Q242" s="461"/>
      <c r="R242" s="461"/>
      <c r="S242" s="461"/>
      <c r="U242" s="461"/>
      <c r="V242" s="461"/>
      <c r="W242" s="461"/>
      <c r="X242" s="461"/>
      <c r="Y242" s="766"/>
      <c r="Z242" s="568"/>
      <c r="AA242" s="568"/>
      <c r="AB242" s="461"/>
      <c r="AC242" s="461"/>
      <c r="AD242" s="461"/>
      <c r="AE242" s="535"/>
      <c r="AF242" s="535"/>
      <c r="AG242" s="535"/>
      <c r="AH242" s="535"/>
      <c r="AI242" s="535"/>
      <c r="AJ242" s="535"/>
      <c r="AK242" s="535"/>
    </row>
    <row r="243" spans="1:37">
      <c r="A243" s="530"/>
      <c r="B243" s="402" t="s">
        <v>2083</v>
      </c>
      <c r="C243" s="588"/>
      <c r="D243" s="752"/>
      <c r="E243" s="752"/>
      <c r="F243" s="752"/>
      <c r="G243" s="752"/>
      <c r="H243" s="752"/>
      <c r="I243" s="752"/>
      <c r="J243" s="752"/>
      <c r="K243" s="461"/>
      <c r="L243" s="461"/>
      <c r="M243" s="461"/>
      <c r="N243" s="461"/>
      <c r="O243" s="461"/>
      <c r="P243" s="461"/>
      <c r="Q243" s="461"/>
      <c r="R243" s="461"/>
      <c r="S243" s="461"/>
      <c r="U243" s="764"/>
      <c r="V243" s="764"/>
      <c r="W243" s="764"/>
      <c r="X243" s="764"/>
      <c r="Y243" s="764"/>
      <c r="Z243" s="568"/>
      <c r="AA243" s="568"/>
      <c r="AB243" s="1880">
        <f>AB241/AB247</f>
        <v>0</v>
      </c>
      <c r="AC243" s="1880"/>
      <c r="AD243" s="1880"/>
      <c r="AE243" s="1880"/>
      <c r="AF243" s="1880"/>
      <c r="AG243" s="1880"/>
      <c r="AH243" s="535"/>
      <c r="AI243" s="535"/>
      <c r="AJ243" s="535"/>
      <c r="AK243" s="535"/>
    </row>
    <row r="244" spans="1:37">
      <c r="A244" s="530"/>
      <c r="B244" s="402"/>
      <c r="C244" s="588"/>
      <c r="D244" s="752"/>
      <c r="E244" s="752"/>
      <c r="F244" s="752"/>
      <c r="G244" s="752"/>
      <c r="H244" s="752"/>
      <c r="I244" s="752"/>
      <c r="J244" s="752"/>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2084</v>
      </c>
      <c r="C245" s="588"/>
      <c r="D245" s="752"/>
      <c r="E245" s="752"/>
      <c r="F245" s="752"/>
      <c r="G245" s="752"/>
      <c r="H245" s="752"/>
      <c r="I245" s="752"/>
      <c r="J245" s="752"/>
      <c r="K245" s="461"/>
      <c r="L245" s="461"/>
      <c r="M245" s="461"/>
      <c r="N245" s="461"/>
      <c r="O245" s="461"/>
      <c r="P245" s="461"/>
      <c r="Q245" s="461"/>
      <c r="R245" s="461"/>
      <c r="S245" s="461"/>
      <c r="U245" s="402"/>
      <c r="V245" s="402"/>
      <c r="W245" s="402"/>
      <c r="X245" s="402"/>
      <c r="Y245" s="402"/>
      <c r="Z245" s="568"/>
      <c r="AA245" s="568"/>
      <c r="AB245" s="1872">
        <v>15</v>
      </c>
      <c r="AC245" s="1872"/>
      <c r="AD245" s="1872"/>
      <c r="AE245" s="1872"/>
      <c r="AF245" s="1872"/>
      <c r="AG245" s="1872"/>
      <c r="AH245" s="535"/>
      <c r="AI245" s="535"/>
      <c r="AJ245" s="535"/>
      <c r="AK245" s="535"/>
    </row>
    <row r="246" spans="1:37">
      <c r="A246" s="530"/>
      <c r="B246" s="402" t="s">
        <v>2085</v>
      </c>
      <c r="C246" s="588"/>
      <c r="D246" s="752"/>
      <c r="E246" s="752"/>
      <c r="F246" s="752"/>
      <c r="G246" s="752"/>
      <c r="H246" s="752"/>
      <c r="I246" s="752"/>
      <c r="J246" s="752"/>
      <c r="K246" s="461"/>
      <c r="L246" s="461"/>
      <c r="M246" s="461"/>
      <c r="N246" s="461"/>
      <c r="O246" s="461"/>
      <c r="P246" s="461"/>
      <c r="Q246" s="461"/>
      <c r="R246" s="461"/>
      <c r="S246" s="461"/>
      <c r="U246" s="765"/>
      <c r="V246" s="765"/>
      <c r="W246" s="765"/>
      <c r="X246" s="765"/>
      <c r="Y246" s="765"/>
      <c r="Z246" s="568"/>
      <c r="AA246" s="568"/>
      <c r="AB246" s="1912">
        <v>0.04</v>
      </c>
      <c r="AC246" s="1912"/>
      <c r="AD246" s="1912"/>
      <c r="AE246" s="1912"/>
      <c r="AF246" s="1912"/>
      <c r="AG246" s="1912"/>
      <c r="AH246" s="535"/>
      <c r="AI246" s="535"/>
      <c r="AJ246" s="535"/>
      <c r="AK246" s="535"/>
    </row>
    <row r="247" spans="1:37">
      <c r="A247" s="530"/>
      <c r="B247" s="402" t="s">
        <v>2086</v>
      </c>
      <c r="C247" s="588"/>
      <c r="D247" s="752"/>
      <c r="E247" s="752"/>
      <c r="F247" s="752"/>
      <c r="G247" s="752"/>
      <c r="H247" s="752"/>
      <c r="I247" s="752"/>
      <c r="J247" s="752"/>
      <c r="K247" s="461"/>
      <c r="L247" s="461"/>
      <c r="M247" s="461"/>
      <c r="N247" s="461"/>
      <c r="O247" s="461"/>
      <c r="P247" s="461"/>
      <c r="Q247" s="461"/>
      <c r="R247" s="461"/>
      <c r="S247" s="461"/>
      <c r="U247" s="767"/>
      <c r="V247" s="767"/>
      <c r="W247" s="767"/>
      <c r="X247" s="767"/>
      <c r="Y247" s="767"/>
      <c r="Z247" s="568"/>
      <c r="AA247" s="568"/>
      <c r="AB247" s="1884">
        <v>1.1499999999999999</v>
      </c>
      <c r="AC247" s="1884"/>
      <c r="AD247" s="1884"/>
      <c r="AE247" s="1884"/>
      <c r="AF247" s="1884"/>
      <c r="AG247" s="1884"/>
      <c r="AH247" s="535"/>
      <c r="AI247" s="535"/>
      <c r="AJ247" s="535"/>
      <c r="AK247" s="535"/>
    </row>
    <row r="248" spans="1:37">
      <c r="A248" s="530"/>
      <c r="B248" s="402"/>
      <c r="C248" s="588"/>
      <c r="D248" s="752"/>
      <c r="E248" s="752"/>
      <c r="F248" s="752"/>
      <c r="G248" s="752"/>
      <c r="H248" s="752"/>
      <c r="I248" s="752"/>
      <c r="J248" s="752"/>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69" t="s">
        <v>2087</v>
      </c>
      <c r="C249" s="588"/>
      <c r="D249" s="752"/>
      <c r="E249" s="752"/>
      <c r="F249" s="752"/>
      <c r="G249" s="752"/>
      <c r="H249" s="752"/>
      <c r="I249" s="752"/>
      <c r="J249" s="752"/>
      <c r="K249" s="461"/>
      <c r="L249" s="461"/>
      <c r="M249" s="461"/>
      <c r="N249" s="461"/>
      <c r="O249" s="461"/>
      <c r="P249" s="461"/>
      <c r="Q249" s="461"/>
      <c r="R249" s="461"/>
      <c r="S249" s="461"/>
      <c r="U249" s="768"/>
      <c r="V249" s="768"/>
      <c r="W249" s="768"/>
      <c r="X249" s="768"/>
      <c r="Y249" s="768"/>
      <c r="Z249" s="568"/>
      <c r="AA249" s="568"/>
      <c r="AB249" s="1903">
        <f>PV(AB246/12,AB245*12,-AB243/12, ,0)</f>
        <v>0</v>
      </c>
      <c r="AC249" s="1904"/>
      <c r="AD249" s="1904"/>
      <c r="AE249" s="1904"/>
      <c r="AF249" s="1904"/>
      <c r="AG249" s="1905"/>
      <c r="AH249" s="535"/>
      <c r="AI249" s="535"/>
      <c r="AJ249" s="535"/>
      <c r="AK249" s="535"/>
    </row>
    <row r="250" spans="1:37">
      <c r="A250" s="530"/>
      <c r="B250" s="769"/>
      <c r="C250" s="588"/>
      <c r="D250" s="752"/>
      <c r="E250" s="752"/>
      <c r="F250" s="752"/>
      <c r="G250" s="752"/>
      <c r="H250" s="752"/>
      <c r="I250" s="752"/>
      <c r="J250" s="752"/>
      <c r="K250" s="461"/>
      <c r="L250" s="461"/>
      <c r="M250" s="461"/>
      <c r="N250" s="461"/>
      <c r="O250" s="461"/>
      <c r="P250" s="461"/>
      <c r="Q250" s="461"/>
      <c r="R250" s="461"/>
      <c r="S250" s="461"/>
      <c r="U250" s="768"/>
      <c r="V250" s="768"/>
      <c r="W250" s="768"/>
      <c r="X250" s="768"/>
      <c r="Y250" s="768"/>
      <c r="Z250" s="568"/>
      <c r="AA250" s="568"/>
      <c r="AB250" s="780"/>
      <c r="AC250" s="780"/>
      <c r="AD250" s="780"/>
      <c r="AE250" s="780"/>
      <c r="AF250" s="780"/>
      <c r="AG250" s="780"/>
      <c r="AH250" s="535"/>
      <c r="AI250" s="535"/>
      <c r="AJ250" s="535"/>
      <c r="AK250" s="535"/>
    </row>
    <row r="251" spans="1:37">
      <c r="A251" s="530"/>
      <c r="B251" s="769"/>
      <c r="C251" s="588"/>
      <c r="D251" s="752"/>
      <c r="E251" s="752"/>
      <c r="F251" s="752"/>
      <c r="G251" s="752"/>
      <c r="H251" s="752"/>
      <c r="I251" s="752"/>
      <c r="J251" s="752"/>
      <c r="K251" s="461"/>
      <c r="L251" s="461"/>
      <c r="M251" s="461"/>
      <c r="N251" s="461"/>
      <c r="O251" s="461"/>
      <c r="P251" s="461"/>
      <c r="Q251" s="461"/>
      <c r="R251" s="461"/>
      <c r="S251" s="461"/>
      <c r="U251" s="768"/>
      <c r="V251" s="768"/>
      <c r="W251" s="768"/>
      <c r="X251" s="768"/>
      <c r="Y251" s="768"/>
      <c r="Z251" s="568"/>
      <c r="AA251" s="568"/>
      <c r="AB251" s="780"/>
      <c r="AC251" s="780"/>
      <c r="AD251" s="780"/>
      <c r="AE251" s="780"/>
      <c r="AF251" s="780"/>
      <c r="AG251" s="780"/>
      <c r="AH251" s="535"/>
      <c r="AI251" s="535"/>
      <c r="AJ251" s="535"/>
      <c r="AK251" s="535"/>
    </row>
    <row r="252" spans="1:37">
      <c r="A252" s="530"/>
      <c r="B252" s="772" t="s">
        <v>2088</v>
      </c>
      <c r="C252" s="772"/>
      <c r="D252" s="752"/>
      <c r="E252" s="752"/>
      <c r="F252" s="752"/>
      <c r="G252" s="752"/>
      <c r="H252" s="752"/>
      <c r="I252" s="752"/>
      <c r="J252" s="752"/>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2089</v>
      </c>
      <c r="C253" s="588"/>
      <c r="D253" s="752"/>
      <c r="E253" s="752"/>
      <c r="F253" s="752"/>
      <c r="G253" s="752"/>
      <c r="H253" s="752"/>
      <c r="I253" s="752"/>
      <c r="J253" s="752"/>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2090</v>
      </c>
      <c r="C254" s="588"/>
      <c r="D254" s="752"/>
      <c r="E254" s="752"/>
      <c r="F254" s="752"/>
      <c r="G254" s="752"/>
      <c r="H254" s="752"/>
      <c r="I254" s="752"/>
      <c r="J254" s="752"/>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2091</v>
      </c>
      <c r="C255" s="588"/>
      <c r="D255" s="752"/>
      <c r="E255" s="752"/>
      <c r="F255" s="752"/>
      <c r="G255" s="752"/>
      <c r="H255" s="752"/>
      <c r="I255" s="752"/>
      <c r="J255" s="752"/>
      <c r="K255" s="461"/>
      <c r="L255" s="461"/>
      <c r="M255" s="461"/>
      <c r="N255" s="461"/>
      <c r="O255" s="461"/>
      <c r="P255" s="461"/>
      <c r="Q255" s="461"/>
      <c r="R255" s="461"/>
      <c r="S255" s="461"/>
      <c r="T255" s="461"/>
      <c r="U255" s="461"/>
      <c r="V255" s="461"/>
      <c r="W255" s="461"/>
      <c r="X255" s="461"/>
      <c r="Y255" s="568"/>
      <c r="Z255" s="568"/>
      <c r="AA255" s="568"/>
      <c r="AB255" s="1907">
        <f>IFERROR(('Sources and Uses Budget'!D105/'Sources and Uses Budget'!B105),0)</f>
        <v>0</v>
      </c>
      <c r="AC255" s="1908"/>
      <c r="AD255" s="1908"/>
      <c r="AE255" s="1908"/>
      <c r="AF255" s="1908"/>
      <c r="AG255" s="1909"/>
      <c r="AH255" s="781"/>
      <c r="AI255" s="781"/>
      <c r="AJ255" s="781"/>
      <c r="AK255" s="535"/>
    </row>
    <row r="256" spans="1:37">
      <c r="A256" s="530"/>
      <c r="B256" s="402"/>
      <c r="C256" s="588"/>
      <c r="D256" s="752"/>
      <c r="E256" s="752"/>
      <c r="F256" s="752"/>
      <c r="G256" s="752"/>
      <c r="H256" s="752"/>
      <c r="I256" s="752"/>
      <c r="J256" s="752"/>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2092</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97">
        <f>AD200*(1-AB255)</f>
        <v>25529556</v>
      </c>
      <c r="AH257" s="1897"/>
      <c r="AI257" s="1897"/>
      <c r="AJ257" s="1897"/>
      <c r="AK257" s="1897"/>
    </row>
    <row r="258" spans="1:52">
      <c r="A258" s="547"/>
      <c r="B258" s="550" t="s">
        <v>2093</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97">
        <f>'Sources and Uses Budget'!C105</f>
        <v>151294076.06856</v>
      </c>
      <c r="AH258" s="1897"/>
      <c r="AI258" s="1897"/>
      <c r="AJ258" s="1897"/>
      <c r="AK258" s="1897"/>
    </row>
    <row r="259" spans="1:52">
      <c r="A259" s="547"/>
      <c r="B259" s="549" t="s">
        <v>1708</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898">
        <f>ROUNDDOWN(IF(AND(C281="Yes",AK78=10),((AG257*2)/AG258),AG257/AG258),2)</f>
        <v>0.16</v>
      </c>
      <c r="AH259" s="1898"/>
      <c r="AI259" s="1898"/>
      <c r="AJ259" s="1898"/>
      <c r="AK259" s="1898"/>
    </row>
    <row r="260" spans="1:52">
      <c r="A260" s="547"/>
      <c r="B260" s="898" t="s">
        <v>2094</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7"/>
      <c r="AH260" s="897"/>
      <c r="AI260" s="897"/>
      <c r="AJ260" s="897"/>
      <c r="AK260" s="897"/>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2095</v>
      </c>
      <c r="AK262" s="1899">
        <f>IFERROR(IF(AG259=0,0,IF((AG259*100)&gt;8,8,(AG259*100))),0)</f>
        <v>8</v>
      </c>
      <c r="AL262" s="1899"/>
      <c r="AM262" s="1900"/>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2096</v>
      </c>
      <c r="B265" s="463" t="s">
        <v>2097</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1963</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91" t="s">
        <v>891</v>
      </c>
      <c r="D267" s="1891"/>
      <c r="E267" s="472"/>
      <c r="F267" s="2048" t="s">
        <v>2098</v>
      </c>
      <c r="G267" s="2049"/>
      <c r="H267" s="2049"/>
      <c r="I267" s="2049"/>
      <c r="J267" s="2049"/>
      <c r="K267" s="2049"/>
      <c r="L267" s="2049"/>
      <c r="M267" s="2049"/>
      <c r="N267" s="2049"/>
      <c r="O267" s="2049"/>
      <c r="P267" s="2049"/>
      <c r="Q267" s="2049"/>
      <c r="R267" s="2049"/>
      <c r="S267" s="2049"/>
      <c r="T267" s="2049"/>
      <c r="U267" s="2049"/>
      <c r="V267" s="2049"/>
      <c r="W267" s="2049"/>
      <c r="X267" s="2049"/>
      <c r="Y267" s="2049"/>
      <c r="Z267" s="2049"/>
      <c r="AA267" s="2049"/>
      <c r="AB267" s="2049"/>
      <c r="AC267" s="2049"/>
      <c r="AD267" s="2050"/>
      <c r="AE267" s="475"/>
      <c r="AF267" s="560"/>
      <c r="AG267" s="1892" t="s">
        <v>2036</v>
      </c>
      <c r="AH267" s="1892"/>
      <c r="AI267" s="1892"/>
      <c r="AJ267" s="1892"/>
      <c r="AK267" s="475"/>
      <c r="AL267" s="475"/>
      <c r="AM267" s="475"/>
      <c r="AO267" s="475"/>
    </row>
    <row r="268" spans="1:52" ht="13.7" customHeight="1">
      <c r="A268" s="475"/>
      <c r="B268" s="521"/>
      <c r="C268" s="561"/>
      <c r="D268" s="475"/>
      <c r="E268" s="472"/>
      <c r="F268" s="2051"/>
      <c r="G268" s="2052"/>
      <c r="H268" s="2052"/>
      <c r="I268" s="2052"/>
      <c r="J268" s="2052"/>
      <c r="K268" s="2052"/>
      <c r="L268" s="2052"/>
      <c r="M268" s="2052"/>
      <c r="N268" s="2052"/>
      <c r="O268" s="2052"/>
      <c r="P268" s="2052"/>
      <c r="Q268" s="2052"/>
      <c r="R268" s="2052"/>
      <c r="S268" s="2052"/>
      <c r="T268" s="2052"/>
      <c r="U268" s="2052"/>
      <c r="V268" s="2052"/>
      <c r="W268" s="2052"/>
      <c r="X268" s="2052"/>
      <c r="Y268" s="2052"/>
      <c r="Z268" s="2052"/>
      <c r="AA268" s="2052"/>
      <c r="AB268" s="2052"/>
      <c r="AC268" s="2052"/>
      <c r="AD268" s="2053"/>
      <c r="AE268" s="475"/>
      <c r="AF268" s="560"/>
      <c r="AG268" s="560"/>
      <c r="AH268" s="560"/>
      <c r="AI268" s="560"/>
      <c r="AJ268" s="475"/>
      <c r="AK268" s="475"/>
      <c r="AL268" s="475"/>
      <c r="AM268" s="475"/>
      <c r="AO268" s="475"/>
    </row>
    <row r="269" spans="1:52">
      <c r="A269" s="475"/>
      <c r="B269" s="521"/>
      <c r="C269" s="561"/>
      <c r="D269" s="475"/>
      <c r="E269" s="472"/>
      <c r="F269" s="2051"/>
      <c r="G269" s="2052"/>
      <c r="H269" s="2052"/>
      <c r="I269" s="2052"/>
      <c r="J269" s="2052"/>
      <c r="K269" s="2052"/>
      <c r="L269" s="2052"/>
      <c r="M269" s="2052"/>
      <c r="N269" s="2052"/>
      <c r="O269" s="2052"/>
      <c r="P269" s="2052"/>
      <c r="Q269" s="2052"/>
      <c r="R269" s="2052"/>
      <c r="S269" s="2052"/>
      <c r="T269" s="2052"/>
      <c r="U269" s="2052"/>
      <c r="V269" s="2052"/>
      <c r="W269" s="2052"/>
      <c r="X269" s="2052"/>
      <c r="Y269" s="2052"/>
      <c r="Z269" s="2052"/>
      <c r="AA269" s="2052"/>
      <c r="AB269" s="2052"/>
      <c r="AC269" s="2052"/>
      <c r="AD269" s="2053"/>
      <c r="AE269" s="475"/>
      <c r="AF269" s="560"/>
      <c r="AG269" s="560"/>
      <c r="AH269" s="560"/>
      <c r="AI269" s="560"/>
      <c r="AJ269" s="475"/>
      <c r="AK269" s="475"/>
      <c r="AL269" s="475"/>
      <c r="AM269" s="475"/>
      <c r="AO269" s="475"/>
      <c r="AP269" s="562"/>
    </row>
    <row r="270" spans="1:52">
      <c r="A270" s="475"/>
      <c r="B270" s="521"/>
      <c r="C270" s="561"/>
      <c r="D270" s="475"/>
      <c r="E270" s="472"/>
      <c r="F270" s="2051"/>
      <c r="G270" s="2052"/>
      <c r="H270" s="2052"/>
      <c r="I270" s="2052"/>
      <c r="J270" s="2052"/>
      <c r="K270" s="2052"/>
      <c r="L270" s="2052"/>
      <c r="M270" s="2052"/>
      <c r="N270" s="2052"/>
      <c r="O270" s="2052"/>
      <c r="P270" s="2052"/>
      <c r="Q270" s="2052"/>
      <c r="R270" s="2052"/>
      <c r="S270" s="2052"/>
      <c r="T270" s="2052"/>
      <c r="U270" s="2052"/>
      <c r="V270" s="2052"/>
      <c r="W270" s="2052"/>
      <c r="X270" s="2052"/>
      <c r="Y270" s="2052"/>
      <c r="Z270" s="2052"/>
      <c r="AA270" s="2052"/>
      <c r="AB270" s="2052"/>
      <c r="AC270" s="2052"/>
      <c r="AD270" s="2053"/>
      <c r="AE270" s="475"/>
      <c r="AF270" s="560"/>
      <c r="AG270" s="560"/>
      <c r="AH270" s="560"/>
      <c r="AI270" s="560"/>
      <c r="AJ270" s="475"/>
      <c r="AK270" s="475"/>
      <c r="AL270" s="475"/>
      <c r="AM270" s="475"/>
      <c r="AO270" s="475"/>
      <c r="AP270" s="562"/>
    </row>
    <row r="271" spans="1:52" ht="13.7" customHeight="1">
      <c r="A271" s="475"/>
      <c r="B271" s="521"/>
      <c r="C271" s="1893"/>
      <c r="D271" s="1893"/>
      <c r="E271" s="472"/>
      <c r="F271" s="2054"/>
      <c r="G271" s="2055"/>
      <c r="H271" s="2055"/>
      <c r="I271" s="2055"/>
      <c r="J271" s="2055"/>
      <c r="K271" s="2055"/>
      <c r="L271" s="2055"/>
      <c r="M271" s="2055"/>
      <c r="N271" s="2055"/>
      <c r="O271" s="2055"/>
      <c r="P271" s="2055"/>
      <c r="Q271" s="2055"/>
      <c r="R271" s="2055"/>
      <c r="S271" s="2055"/>
      <c r="T271" s="2055"/>
      <c r="U271" s="2055"/>
      <c r="V271" s="2055"/>
      <c r="W271" s="2055"/>
      <c r="X271" s="2055"/>
      <c r="Y271" s="2055"/>
      <c r="Z271" s="2055"/>
      <c r="AA271" s="2055"/>
      <c r="AB271" s="2055"/>
      <c r="AC271" s="2055"/>
      <c r="AD271" s="2056"/>
      <c r="AE271" s="475"/>
      <c r="AF271" s="560"/>
      <c r="AG271" s="1892"/>
      <c r="AH271" s="1892"/>
      <c r="AI271" s="1892"/>
      <c r="AJ271" s="1892"/>
      <c r="AK271" s="475"/>
      <c r="AL271" s="475"/>
      <c r="AM271" s="475"/>
    </row>
    <row r="272" spans="1:52" ht="13.7" hidden="1" customHeight="1">
      <c r="A272" s="475"/>
      <c r="C272" s="528"/>
      <c r="D272" s="528"/>
      <c r="E272" s="528"/>
      <c r="F272" s="940"/>
      <c r="G272" s="941"/>
      <c r="H272" s="941"/>
      <c r="I272" s="941"/>
      <c r="J272" s="941"/>
      <c r="K272" s="941"/>
      <c r="L272" s="941"/>
      <c r="M272" s="941"/>
      <c r="N272" s="941"/>
      <c r="O272" s="941"/>
      <c r="P272" s="941"/>
      <c r="Q272" s="941"/>
      <c r="R272" s="941"/>
      <c r="S272" s="941"/>
      <c r="T272" s="941"/>
      <c r="U272" s="941"/>
      <c r="V272" s="941"/>
      <c r="W272" s="941"/>
      <c r="X272" s="941"/>
      <c r="Y272" s="941"/>
      <c r="Z272" s="941"/>
      <c r="AA272" s="941"/>
      <c r="AB272" s="941"/>
      <c r="AC272" s="941"/>
      <c r="AD272" s="942"/>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2099</v>
      </c>
      <c r="AK274" s="1899">
        <f>IF($C$267="yes",10,0)</f>
        <v>10</v>
      </c>
      <c r="AL274" s="1899"/>
      <c r="AM274" s="1900"/>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2100</v>
      </c>
      <c r="B277" s="463" t="s">
        <v>2101</v>
      </c>
      <c r="AH277" s="516" t="s">
        <v>1963</v>
      </c>
    </row>
    <row r="278" spans="1:49" ht="15" customHeight="1">
      <c r="B278" s="464"/>
    </row>
    <row r="279" spans="1:49" ht="15" customHeight="1">
      <c r="B279" s="464" t="s">
        <v>1964</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94" t="s">
        <v>2102</v>
      </c>
      <c r="B281" s="1594"/>
      <c r="C281" s="1888" t="s">
        <v>299</v>
      </c>
      <c r="D281" s="1891"/>
      <c r="E281" s="472"/>
      <c r="F281" s="1919" t="s">
        <v>2103</v>
      </c>
      <c r="G281" s="1920"/>
      <c r="H281" s="1920"/>
      <c r="I281" s="1920"/>
      <c r="J281" s="1920"/>
      <c r="K281" s="1920"/>
      <c r="L281" s="1920"/>
      <c r="M281" s="1920"/>
      <c r="N281" s="1920"/>
      <c r="O281" s="1920"/>
      <c r="P281" s="1920"/>
      <c r="Q281" s="1920"/>
      <c r="R281" s="1920"/>
      <c r="S281" s="1920"/>
      <c r="T281" s="1920"/>
      <c r="U281" s="1920"/>
      <c r="V281" s="1920"/>
      <c r="W281" s="1920"/>
      <c r="X281" s="1920"/>
      <c r="Y281" s="1920"/>
      <c r="Z281" s="1920"/>
      <c r="AA281" s="1920"/>
      <c r="AB281" s="1920"/>
      <c r="AC281" s="1920"/>
      <c r="AD281" s="1921"/>
      <c r="AE281" s="567"/>
      <c r="AF281" s="475"/>
      <c r="AG281" s="1922" t="s">
        <v>2104</v>
      </c>
      <c r="AH281" s="1922"/>
      <c r="AI281" s="1922"/>
      <c r="AJ281" s="1922"/>
      <c r="AK281" s="1922"/>
      <c r="AL281" s="475"/>
      <c r="AM281" s="475"/>
      <c r="AN281" s="59"/>
      <c r="AO281" s="14"/>
      <c r="AP281" s="26"/>
      <c r="AS281" s="495"/>
      <c r="AT281" s="495"/>
      <c r="AU281" s="495"/>
      <c r="AV281" s="28"/>
      <c r="AW281" s="28"/>
    </row>
    <row r="282" spans="1:49">
      <c r="A282" s="565"/>
      <c r="B282" s="521"/>
      <c r="F282" s="1913"/>
      <c r="G282" s="1914"/>
      <c r="H282" s="1914"/>
      <c r="I282" s="1914"/>
      <c r="J282" s="1914"/>
      <c r="K282" s="1914"/>
      <c r="L282" s="1914"/>
      <c r="M282" s="1914"/>
      <c r="N282" s="1914"/>
      <c r="O282" s="1914"/>
      <c r="P282" s="1914"/>
      <c r="Q282" s="1914"/>
      <c r="R282" s="1914"/>
      <c r="S282" s="1914"/>
      <c r="T282" s="1914"/>
      <c r="U282" s="1914"/>
      <c r="V282" s="1914"/>
      <c r="W282" s="1914"/>
      <c r="X282" s="1914"/>
      <c r="Y282" s="1914"/>
      <c r="Z282" s="1914"/>
      <c r="AA282" s="1914"/>
      <c r="AB282" s="1914"/>
      <c r="AC282" s="1914"/>
      <c r="AD282" s="1915"/>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913"/>
      <c r="G283" s="1914"/>
      <c r="H283" s="1914"/>
      <c r="I283" s="1914"/>
      <c r="J283" s="1914"/>
      <c r="K283" s="1914"/>
      <c r="L283" s="1914"/>
      <c r="M283" s="1914"/>
      <c r="N283" s="1914"/>
      <c r="O283" s="1914"/>
      <c r="P283" s="1914"/>
      <c r="Q283" s="1914"/>
      <c r="R283" s="1914"/>
      <c r="S283" s="1914"/>
      <c r="T283" s="1914"/>
      <c r="U283" s="1914"/>
      <c r="V283" s="1914"/>
      <c r="W283" s="1914"/>
      <c r="X283" s="1914"/>
      <c r="Y283" s="1914"/>
      <c r="Z283" s="1914"/>
      <c r="AA283" s="1914"/>
      <c r="AB283" s="1914"/>
      <c r="AC283" s="1914"/>
      <c r="AD283" s="1915"/>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913" t="s">
        <v>2105</v>
      </c>
      <c r="G284" s="1914"/>
      <c r="H284" s="1914"/>
      <c r="I284" s="1914"/>
      <c r="J284" s="1914"/>
      <c r="K284" s="1914"/>
      <c r="L284" s="1914"/>
      <c r="M284" s="1914"/>
      <c r="N284" s="1914"/>
      <c r="O284" s="1914"/>
      <c r="P284" s="1914"/>
      <c r="Q284" s="1914"/>
      <c r="R284" s="1914"/>
      <c r="S284" s="1914"/>
      <c r="T284" s="1914"/>
      <c r="U284" s="1914"/>
      <c r="V284" s="1914"/>
      <c r="W284" s="1914"/>
      <c r="X284" s="1914"/>
      <c r="Y284" s="1914"/>
      <c r="Z284" s="1914"/>
      <c r="AA284" s="1914"/>
      <c r="AB284" s="1914"/>
      <c r="AC284" s="1914"/>
      <c r="AD284" s="1915"/>
      <c r="AE284" s="567"/>
      <c r="AF284" s="476"/>
      <c r="AH284" s="476"/>
      <c r="AI284" s="476"/>
      <c r="AJ284" s="475"/>
      <c r="AK284" s="475"/>
      <c r="AL284" s="475"/>
      <c r="AM284" s="475"/>
      <c r="AN284" s="59"/>
      <c r="AO284" s="14"/>
      <c r="AP284" s="536">
        <f>MAX(AP282,AP283)</f>
        <v>9</v>
      </c>
      <c r="AQ284" s="499" t="s">
        <v>1967</v>
      </c>
      <c r="AS284" s="495"/>
      <c r="AT284" s="495"/>
      <c r="AU284" s="495"/>
      <c r="AV284" s="28"/>
      <c r="AW284" s="28"/>
    </row>
    <row r="285" spans="1:49">
      <c r="A285" s="565"/>
      <c r="B285" s="521"/>
      <c r="F285" s="1913"/>
      <c r="G285" s="1914"/>
      <c r="H285" s="1914"/>
      <c r="I285" s="1914"/>
      <c r="J285" s="1914"/>
      <c r="K285" s="1914"/>
      <c r="L285" s="1914"/>
      <c r="M285" s="1914"/>
      <c r="N285" s="1914"/>
      <c r="O285" s="1914"/>
      <c r="P285" s="1914"/>
      <c r="Q285" s="1914"/>
      <c r="R285" s="1914"/>
      <c r="S285" s="1914"/>
      <c r="T285" s="1914"/>
      <c r="U285" s="1914"/>
      <c r="V285" s="1914"/>
      <c r="W285" s="1914"/>
      <c r="X285" s="1914"/>
      <c r="Y285" s="1914"/>
      <c r="Z285" s="1914"/>
      <c r="AA285" s="1914"/>
      <c r="AB285" s="1914"/>
      <c r="AC285" s="1914"/>
      <c r="AD285" s="1915"/>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913" t="s">
        <v>2106</v>
      </c>
      <c r="G286" s="1914"/>
      <c r="H286" s="1914"/>
      <c r="I286" s="1914"/>
      <c r="J286" s="1914"/>
      <c r="K286" s="1914"/>
      <c r="L286" s="1914"/>
      <c r="M286" s="1914"/>
      <c r="N286" s="1914"/>
      <c r="O286" s="1914"/>
      <c r="P286" s="1914"/>
      <c r="Q286" s="1914"/>
      <c r="R286" s="1914"/>
      <c r="S286" s="1914"/>
      <c r="T286" s="1914"/>
      <c r="U286" s="1914"/>
      <c r="V286" s="1914"/>
      <c r="W286" s="1914"/>
      <c r="X286" s="1914"/>
      <c r="Y286" s="1914"/>
      <c r="Z286" s="1914"/>
      <c r="AA286" s="1914"/>
      <c r="AB286" s="1914"/>
      <c r="AC286" s="1914"/>
      <c r="AD286" s="1915"/>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913"/>
      <c r="G287" s="1914"/>
      <c r="H287" s="1914"/>
      <c r="I287" s="1914"/>
      <c r="J287" s="1914"/>
      <c r="K287" s="1914"/>
      <c r="L287" s="1914"/>
      <c r="M287" s="1914"/>
      <c r="N287" s="1914"/>
      <c r="O287" s="1914"/>
      <c r="P287" s="1914"/>
      <c r="Q287" s="1914"/>
      <c r="R287" s="1914"/>
      <c r="S287" s="1914"/>
      <c r="T287" s="1914"/>
      <c r="U287" s="1914"/>
      <c r="V287" s="1914"/>
      <c r="W287" s="1914"/>
      <c r="X287" s="1914"/>
      <c r="Y287" s="1914"/>
      <c r="Z287" s="1914"/>
      <c r="AA287" s="1914"/>
      <c r="AB287" s="1914"/>
      <c r="AC287" s="1914"/>
      <c r="AD287" s="1915"/>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913" t="s">
        <v>2107</v>
      </c>
      <c r="G288" s="1914"/>
      <c r="H288" s="1914"/>
      <c r="I288" s="1914"/>
      <c r="J288" s="1914"/>
      <c r="K288" s="1914"/>
      <c r="L288" s="1914"/>
      <c r="M288" s="1914"/>
      <c r="N288" s="1914"/>
      <c r="O288" s="1914"/>
      <c r="P288" s="1914"/>
      <c r="Q288" s="1914"/>
      <c r="R288" s="1914"/>
      <c r="S288" s="1914"/>
      <c r="T288" s="1914"/>
      <c r="U288" s="1914"/>
      <c r="V288" s="1914"/>
      <c r="W288" s="1914"/>
      <c r="X288" s="1914"/>
      <c r="Y288" s="1914"/>
      <c r="Z288" s="1914"/>
      <c r="AA288" s="1914"/>
      <c r="AB288" s="1914"/>
      <c r="AC288" s="1914"/>
      <c r="AD288" s="1915"/>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916"/>
      <c r="G289" s="1917"/>
      <c r="H289" s="1917"/>
      <c r="I289" s="1917"/>
      <c r="J289" s="1917"/>
      <c r="K289" s="1917"/>
      <c r="L289" s="1917"/>
      <c r="M289" s="1917"/>
      <c r="N289" s="1917"/>
      <c r="O289" s="1917"/>
      <c r="P289" s="1917"/>
      <c r="Q289" s="1917"/>
      <c r="R289" s="1917"/>
      <c r="S289" s="1917"/>
      <c r="T289" s="1917"/>
      <c r="U289" s="1917"/>
      <c r="V289" s="1917"/>
      <c r="W289" s="1917"/>
      <c r="X289" s="1917"/>
      <c r="Y289" s="1917"/>
      <c r="Z289" s="1917"/>
      <c r="AA289" s="1917"/>
      <c r="AB289" s="1917"/>
      <c r="AC289" s="1917"/>
      <c r="AD289" s="1918"/>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94" t="s">
        <v>2108</v>
      </c>
      <c r="B291" s="1594"/>
      <c r="C291" s="1891" t="s">
        <v>891</v>
      </c>
      <c r="D291" s="1891"/>
      <c r="E291" s="472"/>
      <c r="F291" s="569" t="s">
        <v>2109</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2110</v>
      </c>
      <c r="AH291" s="476"/>
      <c r="AI291" s="476"/>
      <c r="AJ291" s="475"/>
      <c r="AK291" s="475"/>
      <c r="AL291" s="475"/>
      <c r="AM291" s="475"/>
      <c r="AN291" s="572"/>
      <c r="AO291" s="14"/>
    </row>
    <row r="292" spans="1:49">
      <c r="A292" s="475"/>
      <c r="B292" s="476"/>
      <c r="C292" s="475"/>
      <c r="D292" s="476"/>
      <c r="E292" s="475"/>
      <c r="F292" s="1826" t="s">
        <v>2111</v>
      </c>
      <c r="G292" s="1827"/>
      <c r="H292" s="1827"/>
      <c r="I292" s="1827"/>
      <c r="J292" s="1827"/>
      <c r="K292" s="1827"/>
      <c r="L292" s="1827"/>
      <c r="M292" s="1827"/>
      <c r="N292" s="1827"/>
      <c r="O292" s="1827"/>
      <c r="P292" s="1827"/>
      <c r="Q292" s="1827"/>
      <c r="R292" s="1827"/>
      <c r="S292" s="1827"/>
      <c r="T292" s="1827"/>
      <c r="U292" s="1827"/>
      <c r="V292" s="1827"/>
      <c r="W292" s="1827"/>
      <c r="X292" s="1827"/>
      <c r="Y292" s="1827"/>
      <c r="Z292" s="1827"/>
      <c r="AA292" s="1827"/>
      <c r="AB292" s="1827"/>
      <c r="AC292" s="1827"/>
      <c r="AD292" s="1828"/>
      <c r="AE292" s="476"/>
      <c r="AF292" s="476"/>
      <c r="AG292" s="476"/>
      <c r="AH292" s="476"/>
      <c r="AI292" s="476"/>
      <c r="AJ292" s="475"/>
      <c r="AK292" s="475"/>
      <c r="AL292" s="475"/>
      <c r="AM292" s="475"/>
      <c r="AR292" s="573"/>
    </row>
    <row r="293" spans="1:49" ht="15" customHeight="1">
      <c r="A293" s="475"/>
      <c r="B293" s="476"/>
      <c r="C293" s="475"/>
      <c r="D293" s="476"/>
      <c r="E293" s="475"/>
      <c r="F293" s="1826"/>
      <c r="G293" s="1827"/>
      <c r="H293" s="1827"/>
      <c r="I293" s="1827"/>
      <c r="J293" s="1827"/>
      <c r="K293" s="1827"/>
      <c r="L293" s="1827"/>
      <c r="M293" s="1827"/>
      <c r="N293" s="1827"/>
      <c r="O293" s="1827"/>
      <c r="P293" s="1827"/>
      <c r="Q293" s="1827"/>
      <c r="R293" s="1827"/>
      <c r="S293" s="1827"/>
      <c r="T293" s="1827"/>
      <c r="U293" s="1827"/>
      <c r="V293" s="1827"/>
      <c r="W293" s="1827"/>
      <c r="X293" s="1827"/>
      <c r="Y293" s="1827"/>
      <c r="Z293" s="1827"/>
      <c r="AA293" s="1827"/>
      <c r="AB293" s="1827"/>
      <c r="AC293" s="1827"/>
      <c r="AD293" s="1828"/>
      <c r="AE293" s="476"/>
      <c r="AF293" s="476"/>
      <c r="AG293" s="476"/>
      <c r="AH293" s="476"/>
      <c r="AI293" s="476"/>
      <c r="AJ293" s="475"/>
      <c r="AK293" s="475"/>
      <c r="AL293" s="475"/>
      <c r="AM293" s="475"/>
      <c r="AR293" s="573"/>
    </row>
    <row r="294" spans="1:49">
      <c r="A294" s="475"/>
      <c r="B294" s="476"/>
      <c r="C294" s="475"/>
      <c r="D294" s="476"/>
      <c r="E294" s="475"/>
      <c r="F294" s="1826"/>
      <c r="G294" s="1827"/>
      <c r="H294" s="1827"/>
      <c r="I294" s="1827"/>
      <c r="J294" s="1827"/>
      <c r="K294" s="1827"/>
      <c r="L294" s="1827"/>
      <c r="M294" s="1827"/>
      <c r="N294" s="1827"/>
      <c r="O294" s="1827"/>
      <c r="P294" s="1827"/>
      <c r="Q294" s="1827"/>
      <c r="R294" s="1827"/>
      <c r="S294" s="1827"/>
      <c r="T294" s="1827"/>
      <c r="U294" s="1827"/>
      <c r="V294" s="1827"/>
      <c r="W294" s="1827"/>
      <c r="X294" s="1827"/>
      <c r="Y294" s="1827"/>
      <c r="Z294" s="1827"/>
      <c r="AA294" s="1827"/>
      <c r="AB294" s="1827"/>
      <c r="AC294" s="1827"/>
      <c r="AD294" s="1828"/>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823"/>
      <c r="G295" s="1824"/>
      <c r="H295" s="1824"/>
      <c r="I295" s="1824"/>
      <c r="J295" s="1824"/>
      <c r="K295" s="1824"/>
      <c r="L295" s="1824"/>
      <c r="M295" s="1824"/>
      <c r="N295" s="1824"/>
      <c r="O295" s="1824"/>
      <c r="P295" s="1824"/>
      <c r="Q295" s="1824"/>
      <c r="R295" s="1824"/>
      <c r="S295" s="1824"/>
      <c r="T295" s="1824"/>
      <c r="U295" s="1824"/>
      <c r="V295" s="1824"/>
      <c r="W295" s="1824"/>
      <c r="X295" s="1824"/>
      <c r="Y295" s="1824"/>
      <c r="Z295" s="1824"/>
      <c r="AA295" s="1824"/>
      <c r="AB295" s="1824"/>
      <c r="AC295" s="1824"/>
      <c r="AD295" s="1825"/>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94" t="s">
        <v>2112</v>
      </c>
      <c r="B299" s="1594"/>
      <c r="C299" s="1891" t="s">
        <v>299</v>
      </c>
      <c r="D299" s="1891"/>
      <c r="E299" s="472"/>
      <c r="F299" s="569" t="s">
        <v>2113</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2110</v>
      </c>
      <c r="AH299" s="476"/>
      <c r="AI299" s="476"/>
      <c r="AJ299" s="475"/>
      <c r="AK299" s="475"/>
      <c r="AL299" s="475"/>
      <c r="AM299" s="475"/>
      <c r="AN299" s="59"/>
      <c r="AO299" s="14"/>
    </row>
    <row r="300" spans="1:49" hidden="1">
      <c r="A300" s="66"/>
      <c r="B300" s="66"/>
      <c r="C300" s="655"/>
      <c r="D300" s="655"/>
      <c r="E300" s="472"/>
      <c r="F300" s="1913" t="s">
        <v>2114</v>
      </c>
      <c r="G300" s="1914"/>
      <c r="H300" s="1914"/>
      <c r="I300" s="1914"/>
      <c r="J300" s="1914"/>
      <c r="K300" s="1914"/>
      <c r="L300" s="1914"/>
      <c r="M300" s="1914"/>
      <c r="N300" s="1914"/>
      <c r="O300" s="1914"/>
      <c r="P300" s="1914"/>
      <c r="Q300" s="1914"/>
      <c r="R300" s="1914"/>
      <c r="S300" s="1914"/>
      <c r="T300" s="1914"/>
      <c r="U300" s="1914"/>
      <c r="V300" s="1914"/>
      <c r="W300" s="1914"/>
      <c r="X300" s="1914"/>
      <c r="Y300" s="1914"/>
      <c r="Z300" s="1914"/>
      <c r="AA300" s="1914"/>
      <c r="AB300" s="1914"/>
      <c r="AC300" s="1914"/>
      <c r="AD300" s="1915"/>
      <c r="AE300" s="476"/>
      <c r="AF300" s="476"/>
      <c r="AG300" s="464"/>
      <c r="AH300" s="476"/>
      <c r="AI300" s="476"/>
      <c r="AJ300" s="475"/>
      <c r="AK300" s="475"/>
      <c r="AL300" s="475"/>
      <c r="AM300" s="475"/>
      <c r="AN300" s="59"/>
      <c r="AO300" s="14"/>
      <c r="AP300" s="482" t="s">
        <v>1071</v>
      </c>
    </row>
    <row r="301" spans="1:49" hidden="1">
      <c r="F301" s="1913"/>
      <c r="G301" s="1914"/>
      <c r="H301" s="1914"/>
      <c r="I301" s="1914"/>
      <c r="J301" s="1914"/>
      <c r="K301" s="1914"/>
      <c r="L301" s="1914"/>
      <c r="M301" s="1914"/>
      <c r="N301" s="1914"/>
      <c r="O301" s="1914"/>
      <c r="P301" s="1914"/>
      <c r="Q301" s="1914"/>
      <c r="R301" s="1914"/>
      <c r="S301" s="1914"/>
      <c r="T301" s="1914"/>
      <c r="U301" s="1914"/>
      <c r="V301" s="1914"/>
      <c r="W301" s="1914"/>
      <c r="X301" s="1914"/>
      <c r="Y301" s="1914"/>
      <c r="Z301" s="1914"/>
      <c r="AA301" s="1914"/>
      <c r="AB301" s="1914"/>
      <c r="AC301" s="1914"/>
      <c r="AD301" s="1915"/>
      <c r="AE301" s="476"/>
      <c r="AF301" s="476"/>
      <c r="AH301" s="476"/>
      <c r="AI301" s="476"/>
      <c r="AJ301" s="475"/>
      <c r="AK301" s="475"/>
      <c r="AL301" s="475"/>
      <c r="AM301" s="475"/>
      <c r="AN301" s="59"/>
      <c r="AO301" s="14"/>
      <c r="AP301" s="482" t="s">
        <v>2115</v>
      </c>
    </row>
    <row r="302" spans="1:49" hidden="1">
      <c r="A302" s="475"/>
      <c r="B302" s="476"/>
      <c r="C302" s="655"/>
      <c r="D302" s="655"/>
      <c r="E302" s="472"/>
      <c r="F302" s="577" t="s">
        <v>2116</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8"/>
      <c r="AE302" s="476"/>
      <c r="AF302" s="476"/>
      <c r="AG302" s="464"/>
      <c r="AH302" s="476"/>
      <c r="AI302" s="476"/>
      <c r="AJ302" s="475"/>
      <c r="AK302" s="475"/>
      <c r="AL302" s="475"/>
      <c r="AM302" s="475"/>
      <c r="AN302" s="59"/>
      <c r="AO302" s="14"/>
      <c r="AP302" s="482" t="s">
        <v>2117</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8"/>
      <c r="AE303" s="476"/>
      <c r="AF303" s="476"/>
      <c r="AG303" s="464"/>
      <c r="AH303" s="476"/>
      <c r="AI303" s="476"/>
      <c r="AJ303" s="475"/>
      <c r="AK303" s="475"/>
      <c r="AL303" s="475"/>
      <c r="AM303" s="475"/>
      <c r="AN303" s="59"/>
      <c r="AO303" s="14"/>
      <c r="AP303" s="482" t="s">
        <v>2118</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23" t="s">
        <v>1071</v>
      </c>
      <c r="G305" s="1924"/>
      <c r="H305" s="1924"/>
      <c r="I305" s="1924"/>
      <c r="J305" s="1924"/>
      <c r="K305" s="1924"/>
      <c r="L305" s="1924"/>
      <c r="M305" s="1924"/>
      <c r="N305" s="1924"/>
      <c r="O305" s="1924"/>
      <c r="P305" s="1924"/>
      <c r="Q305" s="1924"/>
      <c r="R305" s="1924"/>
      <c r="S305" s="1924"/>
      <c r="T305" s="1924"/>
      <c r="U305" s="1924"/>
      <c r="V305" s="1924"/>
      <c r="W305" s="1924"/>
      <c r="X305" s="1924"/>
      <c r="Y305" s="1924"/>
      <c r="Z305" s="1924"/>
      <c r="AA305" s="1924"/>
      <c r="AB305" s="1924"/>
      <c r="AC305" s="1924"/>
      <c r="AD305" s="1925"/>
      <c r="AE305" s="567"/>
      <c r="AF305" s="567"/>
      <c r="AG305" s="567"/>
      <c r="AH305" s="567"/>
      <c r="AI305" s="567"/>
      <c r="AJ305" s="567"/>
      <c r="AK305" s="567"/>
      <c r="AL305" s="475"/>
      <c r="AM305" s="475"/>
      <c r="AN305" s="59"/>
      <c r="AO305" s="14"/>
      <c r="AP305" s="26"/>
    </row>
    <row r="306" spans="1:42" hidden="1">
      <c r="A306" s="475"/>
      <c r="B306" s="476"/>
      <c r="C306" s="655"/>
      <c r="D306" s="655"/>
      <c r="E306" s="472"/>
      <c r="F306" s="1923"/>
      <c r="G306" s="1924"/>
      <c r="H306" s="1924"/>
      <c r="I306" s="1924"/>
      <c r="J306" s="1924"/>
      <c r="K306" s="1924"/>
      <c r="L306" s="1924"/>
      <c r="M306" s="1924"/>
      <c r="N306" s="1924"/>
      <c r="O306" s="1924"/>
      <c r="P306" s="1924"/>
      <c r="Q306" s="1924"/>
      <c r="R306" s="1924"/>
      <c r="S306" s="1924"/>
      <c r="T306" s="1924"/>
      <c r="U306" s="1924"/>
      <c r="V306" s="1924"/>
      <c r="W306" s="1924"/>
      <c r="X306" s="1924"/>
      <c r="Y306" s="1924"/>
      <c r="Z306" s="1924"/>
      <c r="AA306" s="1924"/>
      <c r="AB306" s="1924"/>
      <c r="AC306" s="1924"/>
      <c r="AD306" s="1925"/>
      <c r="AE306" s="476"/>
      <c r="AF306" s="476"/>
      <c r="AG306" s="464"/>
      <c r="AH306" s="476"/>
      <c r="AI306" s="476"/>
      <c r="AJ306" s="475"/>
      <c r="AK306" s="475"/>
      <c r="AL306" s="475"/>
      <c r="AM306" s="475"/>
      <c r="AN306" s="59"/>
      <c r="AO306" s="14"/>
      <c r="AP306" s="26"/>
    </row>
    <row r="307" spans="1:42" hidden="1">
      <c r="A307" s="475"/>
      <c r="B307" s="476"/>
      <c r="C307" s="655"/>
      <c r="D307" s="655"/>
      <c r="E307" s="472"/>
      <c r="F307" s="1923"/>
      <c r="G307" s="1924"/>
      <c r="H307" s="1924"/>
      <c r="I307" s="1924"/>
      <c r="J307" s="1924"/>
      <c r="K307" s="1924"/>
      <c r="L307" s="1924"/>
      <c r="M307" s="1924"/>
      <c r="N307" s="1924"/>
      <c r="O307" s="1924"/>
      <c r="P307" s="1924"/>
      <c r="Q307" s="1924"/>
      <c r="R307" s="1924"/>
      <c r="S307" s="1924"/>
      <c r="T307" s="1924"/>
      <c r="U307" s="1924"/>
      <c r="V307" s="1924"/>
      <c r="W307" s="1924"/>
      <c r="X307" s="1924"/>
      <c r="Y307" s="1924"/>
      <c r="Z307" s="1924"/>
      <c r="AA307" s="1924"/>
      <c r="AB307" s="1924"/>
      <c r="AC307" s="1924"/>
      <c r="AD307" s="1925"/>
      <c r="AE307" s="476"/>
      <c r="AF307" s="476"/>
      <c r="AG307" s="464"/>
      <c r="AH307" s="476"/>
      <c r="AI307" s="476"/>
      <c r="AJ307" s="475"/>
      <c r="AK307" s="475"/>
      <c r="AL307" s="475"/>
      <c r="AM307" s="475"/>
      <c r="AN307" s="59"/>
      <c r="AO307" s="14"/>
      <c r="AP307" s="26"/>
    </row>
    <row r="308" spans="1:42" hidden="1">
      <c r="A308" s="475"/>
      <c r="B308" s="476"/>
      <c r="C308" s="655"/>
      <c r="D308" s="655"/>
      <c r="E308" s="472"/>
      <c r="F308" s="1923"/>
      <c r="G308" s="1924"/>
      <c r="H308" s="1924"/>
      <c r="I308" s="1924"/>
      <c r="J308" s="1924"/>
      <c r="K308" s="1924"/>
      <c r="L308" s="1924"/>
      <c r="M308" s="1924"/>
      <c r="N308" s="1924"/>
      <c r="O308" s="1924"/>
      <c r="P308" s="1924"/>
      <c r="Q308" s="1924"/>
      <c r="R308" s="1924"/>
      <c r="S308" s="1924"/>
      <c r="T308" s="1924"/>
      <c r="U308" s="1924"/>
      <c r="V308" s="1924"/>
      <c r="W308" s="1924"/>
      <c r="X308" s="1924"/>
      <c r="Y308" s="1924"/>
      <c r="Z308" s="1924"/>
      <c r="AA308" s="1924"/>
      <c r="AB308" s="1924"/>
      <c r="AC308" s="1924"/>
      <c r="AD308" s="1925"/>
      <c r="AE308" s="476"/>
      <c r="AF308" s="476"/>
      <c r="AG308" s="464"/>
      <c r="AH308" s="476"/>
      <c r="AI308" s="476"/>
      <c r="AJ308" s="475"/>
      <c r="AK308" s="475"/>
      <c r="AL308" s="475"/>
      <c r="AM308" s="475"/>
      <c r="AN308" s="59"/>
      <c r="AO308" s="14"/>
      <c r="AP308" s="26"/>
    </row>
    <row r="309" spans="1:42" hidden="1">
      <c r="A309" s="475"/>
      <c r="B309" s="476"/>
      <c r="C309" s="655"/>
      <c r="D309" s="655"/>
      <c r="E309" s="472"/>
      <c r="F309" s="1926"/>
      <c r="G309" s="1927"/>
      <c r="H309" s="1927"/>
      <c r="I309" s="1927"/>
      <c r="J309" s="1927"/>
      <c r="K309" s="1927"/>
      <c r="L309" s="1927"/>
      <c r="M309" s="1927"/>
      <c r="N309" s="1927"/>
      <c r="O309" s="1927"/>
      <c r="P309" s="1927"/>
      <c r="Q309" s="1927"/>
      <c r="R309" s="1927"/>
      <c r="S309" s="1927"/>
      <c r="T309" s="1927"/>
      <c r="U309" s="1927"/>
      <c r="V309" s="1927"/>
      <c r="W309" s="1927"/>
      <c r="X309" s="1927"/>
      <c r="Y309" s="1927"/>
      <c r="Z309" s="1927"/>
      <c r="AA309" s="1927"/>
      <c r="AB309" s="1927"/>
      <c r="AC309" s="1927"/>
      <c r="AD309" s="1928"/>
      <c r="AE309" s="476"/>
      <c r="AF309" s="476"/>
      <c r="AG309" s="464"/>
      <c r="AH309" s="476"/>
      <c r="AI309" s="476"/>
      <c r="AJ309" s="475"/>
      <c r="AK309" s="475"/>
      <c r="AL309" s="475"/>
      <c r="AM309" s="475"/>
      <c r="AN309" s="59"/>
      <c r="AO309" s="14"/>
      <c r="AP309" s="26"/>
    </row>
    <row r="310" spans="1:42" hidden="1">
      <c r="A310" s="475"/>
      <c r="B310" s="476"/>
      <c r="C310" s="655"/>
      <c r="D310" s="655"/>
      <c r="E310" s="472"/>
      <c r="F310" s="895"/>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2119</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1071</v>
      </c>
    </row>
    <row r="313" spans="1:42" ht="12.75" hidden="1" customHeight="1">
      <c r="A313" s="475"/>
      <c r="B313" s="476"/>
      <c r="C313" s="655"/>
      <c r="D313" s="655"/>
      <c r="E313" s="472"/>
      <c r="F313" s="581"/>
      <c r="G313" s="500" t="s">
        <v>21</v>
      </c>
      <c r="H313" s="500"/>
      <c r="I313" s="1929" t="s">
        <v>1071</v>
      </c>
      <c r="J313" s="1929"/>
      <c r="K313" s="1929"/>
      <c r="L313" s="1929"/>
      <c r="M313" s="1929"/>
      <c r="N313" s="1929"/>
      <c r="O313" s="1929"/>
      <c r="P313" s="1929"/>
      <c r="Q313" s="1929"/>
      <c r="R313" s="1929"/>
      <c r="S313" s="1929"/>
      <c r="T313" s="1929"/>
      <c r="U313" s="1929"/>
      <c r="V313" s="1929"/>
      <c r="W313" s="1929"/>
      <c r="X313" s="1929"/>
      <c r="Y313" s="1929"/>
      <c r="Z313" s="1929"/>
      <c r="AA313" s="1929"/>
      <c r="AB313" s="1929"/>
      <c r="AC313" s="1929"/>
      <c r="AD313" s="1930"/>
      <c r="AE313" s="476"/>
      <c r="AF313" s="476"/>
      <c r="AG313" s="464"/>
      <c r="AH313" s="476"/>
      <c r="AI313" s="476"/>
      <c r="AJ313" s="475"/>
      <c r="AK313" s="475"/>
      <c r="AL313" s="475"/>
      <c r="AM313" s="475"/>
      <c r="AN313" s="59"/>
      <c r="AO313" s="14"/>
      <c r="AP313" s="482" t="s">
        <v>2120</v>
      </c>
    </row>
    <row r="314" spans="1:42" hidden="1">
      <c r="A314" s="475"/>
      <c r="B314" s="476"/>
      <c r="C314" s="655"/>
      <c r="D314" s="655"/>
      <c r="E314" s="472"/>
      <c r="F314" s="581"/>
      <c r="G314" s="500"/>
      <c r="H314" s="500"/>
      <c r="I314" s="1929"/>
      <c r="J314" s="1929"/>
      <c r="K314" s="1929"/>
      <c r="L314" s="1929"/>
      <c r="M314" s="1929"/>
      <c r="N314" s="1929"/>
      <c r="O314" s="1929"/>
      <c r="P314" s="1929"/>
      <c r="Q314" s="1929"/>
      <c r="R314" s="1929"/>
      <c r="S314" s="1929"/>
      <c r="T314" s="1929"/>
      <c r="U314" s="1929"/>
      <c r="V314" s="1929"/>
      <c r="W314" s="1929"/>
      <c r="X314" s="1929"/>
      <c r="Y314" s="1929"/>
      <c r="Z314" s="1929"/>
      <c r="AA314" s="1929"/>
      <c r="AB314" s="1929"/>
      <c r="AC314" s="1929"/>
      <c r="AD314" s="1930"/>
      <c r="AE314" s="476"/>
      <c r="AF314" s="476"/>
      <c r="AG314" s="464"/>
      <c r="AH314" s="476"/>
      <c r="AI314" s="476"/>
      <c r="AJ314" s="475"/>
      <c r="AK314" s="475"/>
      <c r="AL314" s="475"/>
      <c r="AM314" s="475"/>
      <c r="AN314" s="59"/>
      <c r="AO314" s="14"/>
      <c r="AP314" s="482" t="s">
        <v>2121</v>
      </c>
    </row>
    <row r="315" spans="1:42" hidden="1">
      <c r="A315" s="475"/>
      <c r="B315" s="476"/>
      <c r="C315" s="576"/>
      <c r="D315" s="576"/>
      <c r="E315" s="472"/>
      <c r="F315" s="581"/>
      <c r="G315" s="500"/>
      <c r="H315" s="500"/>
      <c r="I315" s="1929"/>
      <c r="J315" s="1929"/>
      <c r="K315" s="1929"/>
      <c r="L315" s="1929"/>
      <c r="M315" s="1929"/>
      <c r="N315" s="1929"/>
      <c r="O315" s="1929"/>
      <c r="P315" s="1929"/>
      <c r="Q315" s="1929"/>
      <c r="R315" s="1929"/>
      <c r="S315" s="1929"/>
      <c r="T315" s="1929"/>
      <c r="U315" s="1929"/>
      <c r="V315" s="1929"/>
      <c r="W315" s="1929"/>
      <c r="X315" s="1929"/>
      <c r="Y315" s="1929"/>
      <c r="Z315" s="1929"/>
      <c r="AA315" s="1929"/>
      <c r="AB315" s="1929"/>
      <c r="AC315" s="1929"/>
      <c r="AD315" s="1930"/>
      <c r="AE315" s="476"/>
      <c r="AF315" s="476"/>
      <c r="AG315" s="464"/>
      <c r="AH315" s="476"/>
      <c r="AI315" s="476"/>
      <c r="AJ315" s="475"/>
      <c r="AK315" s="475"/>
      <c r="AL315" s="475"/>
      <c r="AM315" s="475"/>
      <c r="AN315" s="59"/>
      <c r="AO315" s="14"/>
      <c r="AP315" s="482" t="s">
        <v>2122</v>
      </c>
    </row>
    <row r="316" spans="1:42" hidden="1">
      <c r="A316" s="475"/>
      <c r="B316" s="476"/>
      <c r="C316" s="576"/>
      <c r="D316" s="576"/>
      <c r="E316" s="472"/>
      <c r="F316" s="579"/>
      <c r="G316" s="476"/>
      <c r="H316" s="476"/>
      <c r="I316" s="1931"/>
      <c r="J316" s="1931"/>
      <c r="K316" s="1931"/>
      <c r="L316" s="1931"/>
      <c r="M316" s="1931"/>
      <c r="N316" s="1931"/>
      <c r="O316" s="1931"/>
      <c r="P316" s="1931"/>
      <c r="Q316" s="1931"/>
      <c r="R316" s="1931"/>
      <c r="S316" s="1931"/>
      <c r="T316" s="1931"/>
      <c r="U316" s="1931"/>
      <c r="V316" s="1931"/>
      <c r="W316" s="1931"/>
      <c r="X316" s="1931"/>
      <c r="Y316" s="1931"/>
      <c r="Z316" s="1931"/>
      <c r="AA316" s="1931"/>
      <c r="AB316" s="1931"/>
      <c r="AC316" s="1931"/>
      <c r="AD316" s="1932"/>
      <c r="AE316" s="476"/>
      <c r="AF316" s="476"/>
      <c r="AG316" s="464"/>
      <c r="AH316" s="476"/>
      <c r="AI316" s="476"/>
      <c r="AJ316" s="475"/>
      <c r="AK316" s="475"/>
      <c r="AL316" s="475"/>
      <c r="AM316" s="475"/>
      <c r="AN316" s="59"/>
      <c r="AO316" s="14"/>
      <c r="AP316" s="482" t="s">
        <v>2123</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29" t="s">
        <v>1071</v>
      </c>
      <c r="J318" s="1929"/>
      <c r="K318" s="1929"/>
      <c r="L318" s="1929"/>
      <c r="M318" s="1929"/>
      <c r="N318" s="1929"/>
      <c r="O318" s="1929"/>
      <c r="P318" s="1929"/>
      <c r="Q318" s="1929"/>
      <c r="R318" s="1929"/>
      <c r="S318" s="1929"/>
      <c r="T318" s="1929"/>
      <c r="U318" s="1929"/>
      <c r="V318" s="1929"/>
      <c r="W318" s="1929"/>
      <c r="X318" s="1929"/>
      <c r="Y318" s="1929"/>
      <c r="Z318" s="1929"/>
      <c r="AA318" s="1929"/>
      <c r="AB318" s="1929"/>
      <c r="AC318" s="1929"/>
      <c r="AD318" s="1930"/>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29"/>
      <c r="J319" s="1929"/>
      <c r="K319" s="1929"/>
      <c r="L319" s="1929"/>
      <c r="M319" s="1929"/>
      <c r="N319" s="1929"/>
      <c r="O319" s="1929"/>
      <c r="P319" s="1929"/>
      <c r="Q319" s="1929"/>
      <c r="R319" s="1929"/>
      <c r="S319" s="1929"/>
      <c r="T319" s="1929"/>
      <c r="U319" s="1929"/>
      <c r="V319" s="1929"/>
      <c r="W319" s="1929"/>
      <c r="X319" s="1929"/>
      <c r="Y319" s="1929"/>
      <c r="Z319" s="1929"/>
      <c r="AA319" s="1929"/>
      <c r="AB319" s="1929"/>
      <c r="AC319" s="1929"/>
      <c r="AD319" s="1930"/>
      <c r="AE319" s="476"/>
      <c r="AF319" s="476"/>
      <c r="AG319" s="464"/>
      <c r="AH319" s="476"/>
      <c r="AI319" s="476"/>
      <c r="AJ319" s="475"/>
      <c r="AK319" s="475"/>
      <c r="AL319" s="475"/>
      <c r="AM319" s="475"/>
      <c r="AN319" s="59"/>
      <c r="AO319" s="14"/>
      <c r="AP319" s="482" t="s">
        <v>1071</v>
      </c>
    </row>
    <row r="320" spans="1:42" hidden="1">
      <c r="A320" s="475"/>
      <c r="B320" s="476"/>
      <c r="C320" s="576"/>
      <c r="D320" s="576"/>
      <c r="E320" s="472"/>
      <c r="F320" s="582"/>
      <c r="G320" s="583"/>
      <c r="H320" s="583"/>
      <c r="I320" s="1931"/>
      <c r="J320" s="1931"/>
      <c r="K320" s="1931"/>
      <c r="L320" s="1931"/>
      <c r="M320" s="1931"/>
      <c r="N320" s="1931"/>
      <c r="O320" s="1931"/>
      <c r="P320" s="1931"/>
      <c r="Q320" s="1931"/>
      <c r="R320" s="1931"/>
      <c r="S320" s="1931"/>
      <c r="T320" s="1931"/>
      <c r="U320" s="1931"/>
      <c r="V320" s="1931"/>
      <c r="W320" s="1931"/>
      <c r="X320" s="1931"/>
      <c r="Y320" s="1931"/>
      <c r="Z320" s="1931"/>
      <c r="AA320" s="1931"/>
      <c r="AB320" s="1931"/>
      <c r="AC320" s="1931"/>
      <c r="AD320" s="1932"/>
      <c r="AE320" s="476"/>
      <c r="AF320" s="476"/>
      <c r="AG320" s="464"/>
      <c r="AH320" s="476"/>
      <c r="AI320" s="476"/>
      <c r="AJ320" s="475"/>
      <c r="AK320" s="475"/>
      <c r="AL320" s="475"/>
      <c r="AM320" s="475"/>
      <c r="AN320" s="59"/>
      <c r="AO320" s="14"/>
      <c r="AP320" s="482" t="s">
        <v>2124</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2125</v>
      </c>
    </row>
    <row r="322" spans="1:44" ht="12.75" hidden="1" customHeight="1">
      <c r="A322" s="1594" t="s">
        <v>2126</v>
      </c>
      <c r="B322" s="1594"/>
      <c r="C322" s="1891" t="s">
        <v>299</v>
      </c>
      <c r="D322" s="1891"/>
      <c r="E322" s="472"/>
      <c r="F322" s="1820" t="s">
        <v>2127</v>
      </c>
      <c r="G322" s="1821"/>
      <c r="H322" s="1821"/>
      <c r="I322" s="1821"/>
      <c r="J322" s="1821"/>
      <c r="K322" s="1821"/>
      <c r="L322" s="1821"/>
      <c r="M322" s="1821"/>
      <c r="N322" s="1821"/>
      <c r="O322" s="1821"/>
      <c r="P322" s="1821"/>
      <c r="Q322" s="1821"/>
      <c r="R322" s="1821"/>
      <c r="S322" s="1821"/>
      <c r="T322" s="1821"/>
      <c r="U322" s="1821"/>
      <c r="V322" s="1821"/>
      <c r="W322" s="1821"/>
      <c r="X322" s="1821"/>
      <c r="Y322" s="1821"/>
      <c r="Z322" s="1821"/>
      <c r="AA322" s="1821"/>
      <c r="AB322" s="1821"/>
      <c r="AC322" s="1821"/>
      <c r="AD322" s="1822"/>
      <c r="AE322" s="476"/>
      <c r="AF322" s="476"/>
      <c r="AG322" s="464" t="s">
        <v>2110</v>
      </c>
      <c r="AH322" s="476"/>
      <c r="AI322" s="476"/>
      <c r="AJ322" s="475"/>
      <c r="AK322" s="475"/>
      <c r="AL322" s="475"/>
      <c r="AM322" s="475"/>
      <c r="AN322" s="59"/>
      <c r="AO322" s="14"/>
    </row>
    <row r="323" spans="1:44" ht="15" hidden="1" customHeight="1">
      <c r="A323" s="475"/>
      <c r="B323" s="476"/>
      <c r="C323" s="476"/>
      <c r="D323" s="476"/>
      <c r="E323" s="476"/>
      <c r="F323" s="1826"/>
      <c r="G323" s="1827"/>
      <c r="H323" s="1827"/>
      <c r="I323" s="1827"/>
      <c r="J323" s="1827"/>
      <c r="K323" s="1827"/>
      <c r="L323" s="1827"/>
      <c r="M323" s="1827"/>
      <c r="N323" s="1827"/>
      <c r="O323" s="1827"/>
      <c r="P323" s="1827"/>
      <c r="Q323" s="1827"/>
      <c r="R323" s="1827"/>
      <c r="S323" s="1827"/>
      <c r="T323" s="1827"/>
      <c r="U323" s="1827"/>
      <c r="V323" s="1827"/>
      <c r="W323" s="1827"/>
      <c r="X323" s="1827"/>
      <c r="Y323" s="1827"/>
      <c r="Z323" s="1827"/>
      <c r="AA323" s="1827"/>
      <c r="AB323" s="1827"/>
      <c r="AC323" s="1827"/>
      <c r="AD323" s="1828"/>
      <c r="AE323" s="476"/>
      <c r="AF323" s="476"/>
      <c r="AG323" s="476"/>
      <c r="AH323" s="476"/>
      <c r="AI323" s="476"/>
      <c r="AJ323" s="475"/>
      <c r="AK323" s="475"/>
      <c r="AL323" s="475"/>
      <c r="AM323" s="475"/>
      <c r="AN323" s="59"/>
      <c r="AO323" s="14"/>
    </row>
    <row r="324" spans="1:44" ht="15" hidden="1" customHeight="1">
      <c r="A324" s="475"/>
      <c r="B324" s="476"/>
      <c r="C324" s="476"/>
      <c r="D324" s="476"/>
      <c r="E324" s="476"/>
      <c r="F324" s="1826"/>
      <c r="G324" s="1827"/>
      <c r="H324" s="1827"/>
      <c r="I324" s="1827"/>
      <c r="J324" s="1827"/>
      <c r="K324" s="1827"/>
      <c r="L324" s="1827"/>
      <c r="M324" s="1827"/>
      <c r="N324" s="1827"/>
      <c r="O324" s="1827"/>
      <c r="P324" s="1827"/>
      <c r="Q324" s="1827"/>
      <c r="R324" s="1827"/>
      <c r="S324" s="1827"/>
      <c r="T324" s="1827"/>
      <c r="U324" s="1827"/>
      <c r="V324" s="1827"/>
      <c r="W324" s="1827"/>
      <c r="X324" s="1827"/>
      <c r="Y324" s="1827"/>
      <c r="Z324" s="1827"/>
      <c r="AA324" s="1827"/>
      <c r="AB324" s="1827"/>
      <c r="AC324" s="1827"/>
      <c r="AD324" s="1828"/>
      <c r="AE324" s="476"/>
      <c r="AF324" s="476"/>
      <c r="AG324" s="476"/>
      <c r="AH324" s="476"/>
      <c r="AI324" s="476"/>
      <c r="AJ324" s="475"/>
      <c r="AK324" s="475"/>
      <c r="AL324" s="475"/>
      <c r="AM324" s="584"/>
      <c r="AN324" s="14"/>
      <c r="AO324" s="14"/>
    </row>
    <row r="325" spans="1:44" hidden="1">
      <c r="A325" s="475"/>
      <c r="B325" s="476"/>
      <c r="C325" s="475"/>
      <c r="D325" s="476"/>
      <c r="E325" s="475"/>
      <c r="F325" s="585" t="s">
        <v>2128</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2129</v>
      </c>
      <c r="AK327" s="1894">
        <f>IF(NOT(OR(Application!M355="Yes",Application!M356="Yes")),0,AP284)</f>
        <v>9</v>
      </c>
      <c r="AL327" s="1895"/>
      <c r="AM327" s="1896"/>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2130</v>
      </c>
      <c r="B330" s="464" t="s">
        <v>2131</v>
      </c>
      <c r="C330" s="461"/>
      <c r="AC330" s="464"/>
      <c r="AE330" s="1829" t="s">
        <v>1963</v>
      </c>
      <c r="AF330" s="1829"/>
      <c r="AG330" s="1829"/>
      <c r="AH330" s="1829"/>
      <c r="AI330" s="1829"/>
      <c r="AJ330" s="1829"/>
      <c r="AK330" s="1829"/>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933" t="s">
        <v>2132</v>
      </c>
      <c r="D332" s="1933"/>
      <c r="E332" s="1933"/>
      <c r="F332" s="1933"/>
      <c r="G332" s="1933"/>
      <c r="H332" s="1933"/>
      <c r="I332" s="1933"/>
      <c r="J332" s="1933"/>
      <c r="K332" s="1933"/>
      <c r="L332" s="1933"/>
      <c r="M332" s="1933"/>
      <c r="N332" s="1933"/>
      <c r="O332" s="1933"/>
      <c r="P332" s="1933"/>
      <c r="Q332" s="1933"/>
      <c r="R332" s="1933"/>
      <c r="S332" s="1933"/>
      <c r="T332" s="1933"/>
      <c r="U332" s="1933"/>
      <c r="V332" s="1933"/>
      <c r="W332" s="1933"/>
      <c r="X332" s="1933"/>
      <c r="Y332" s="1933"/>
      <c r="Z332" s="1933"/>
      <c r="AA332" s="1933"/>
      <c r="AB332" s="1933"/>
      <c r="AC332" s="1933"/>
      <c r="AD332" s="1933"/>
      <c r="AE332" s="1933"/>
      <c r="AF332" s="1933"/>
      <c r="AG332" s="1933"/>
      <c r="AH332" s="1933"/>
      <c r="AI332" s="1933"/>
      <c r="AJ332" s="1933"/>
      <c r="AK332" s="528"/>
      <c r="AL332" s="528"/>
      <c r="AM332" s="528"/>
      <c r="AN332" s="522"/>
    </row>
    <row r="333" spans="1:44" s="475" customFormat="1" ht="12.75" customHeight="1">
      <c r="A333" s="528"/>
      <c r="B333" s="536"/>
      <c r="C333" s="1933"/>
      <c r="D333" s="1933"/>
      <c r="E333" s="1933"/>
      <c r="F333" s="1933"/>
      <c r="G333" s="1933"/>
      <c r="H333" s="1933"/>
      <c r="I333" s="1933"/>
      <c r="J333" s="1933"/>
      <c r="K333" s="1933"/>
      <c r="L333" s="1933"/>
      <c r="M333" s="1933"/>
      <c r="N333" s="1933"/>
      <c r="O333" s="1933"/>
      <c r="P333" s="1933"/>
      <c r="Q333" s="1933"/>
      <c r="R333" s="1933"/>
      <c r="S333" s="1933"/>
      <c r="T333" s="1933"/>
      <c r="U333" s="1933"/>
      <c r="V333" s="1933"/>
      <c r="W333" s="1933"/>
      <c r="X333" s="1933"/>
      <c r="Y333" s="1933"/>
      <c r="Z333" s="1933"/>
      <c r="AA333" s="1933"/>
      <c r="AB333" s="1933"/>
      <c r="AC333" s="1933"/>
      <c r="AD333" s="1933"/>
      <c r="AE333" s="1933"/>
      <c r="AF333" s="1933"/>
      <c r="AG333" s="1933"/>
      <c r="AH333" s="1933"/>
      <c r="AI333" s="1933"/>
      <c r="AJ333" s="1933"/>
      <c r="AK333" s="528"/>
      <c r="AL333" s="528"/>
      <c r="AM333" s="528"/>
      <c r="AN333" s="522"/>
    </row>
    <row r="334" spans="1:44" s="475" customFormat="1" ht="12.75" customHeight="1">
      <c r="A334" s="528"/>
      <c r="B334" s="536"/>
      <c r="C334" s="1933"/>
      <c r="D334" s="1933"/>
      <c r="E334" s="1933"/>
      <c r="F334" s="1933"/>
      <c r="G334" s="1933"/>
      <c r="H334" s="1933"/>
      <c r="I334" s="1933"/>
      <c r="J334" s="1933"/>
      <c r="K334" s="1933"/>
      <c r="L334" s="1933"/>
      <c r="M334" s="1933"/>
      <c r="N334" s="1933"/>
      <c r="O334" s="1933"/>
      <c r="P334" s="1933"/>
      <c r="Q334" s="1933"/>
      <c r="R334" s="1933"/>
      <c r="S334" s="1933"/>
      <c r="T334" s="1933"/>
      <c r="U334" s="1933"/>
      <c r="V334" s="1933"/>
      <c r="W334" s="1933"/>
      <c r="X334" s="1933"/>
      <c r="Y334" s="1933"/>
      <c r="Z334" s="1933"/>
      <c r="AA334" s="1933"/>
      <c r="AB334" s="1933"/>
      <c r="AC334" s="1933"/>
      <c r="AD334" s="1933"/>
      <c r="AE334" s="1933"/>
      <c r="AF334" s="1933"/>
      <c r="AG334" s="1933"/>
      <c r="AH334" s="1933"/>
      <c r="AI334" s="1933"/>
      <c r="AJ334" s="1933"/>
      <c r="AK334" s="528"/>
      <c r="AL334" s="528"/>
      <c r="AM334" s="528"/>
      <c r="AN334" s="522"/>
      <c r="AQ334" s="495"/>
    </row>
    <row r="335" spans="1:44" s="475" customFormat="1" ht="12.75" customHeight="1">
      <c r="A335" s="528"/>
      <c r="B335" s="536"/>
      <c r="C335" s="1933"/>
      <c r="D335" s="1933"/>
      <c r="E335" s="1933"/>
      <c r="F335" s="1933"/>
      <c r="G335" s="1933"/>
      <c r="H335" s="1933"/>
      <c r="I335" s="1933"/>
      <c r="J335" s="1933"/>
      <c r="K335" s="1933"/>
      <c r="L335" s="1933"/>
      <c r="M335" s="1933"/>
      <c r="N335" s="1933"/>
      <c r="O335" s="1933"/>
      <c r="P335" s="1933"/>
      <c r="Q335" s="1933"/>
      <c r="R335" s="1933"/>
      <c r="S335" s="1933"/>
      <c r="T335" s="1933"/>
      <c r="U335" s="1933"/>
      <c r="V335" s="1933"/>
      <c r="W335" s="1933"/>
      <c r="X335" s="1933"/>
      <c r="Y335" s="1933"/>
      <c r="Z335" s="1933"/>
      <c r="AA335" s="1933"/>
      <c r="AB335" s="1933"/>
      <c r="AC335" s="1933"/>
      <c r="AD335" s="1933"/>
      <c r="AE335" s="1933"/>
      <c r="AF335" s="1933"/>
      <c r="AG335" s="1933"/>
      <c r="AH335" s="1933"/>
      <c r="AI335" s="1933"/>
      <c r="AJ335" s="1933"/>
      <c r="AK335" s="528"/>
      <c r="AL335" s="528"/>
      <c r="AM335" s="528"/>
      <c r="AN335" s="522"/>
      <c r="AQ335" s="495"/>
    </row>
    <row r="336" spans="1:44" s="475" customFormat="1" ht="12.6" customHeight="1">
      <c r="A336" s="528"/>
      <c r="B336" s="536"/>
      <c r="C336" s="1933"/>
      <c r="D336" s="1933"/>
      <c r="E336" s="1933"/>
      <c r="F336" s="1933"/>
      <c r="G336" s="1933"/>
      <c r="H336" s="1933"/>
      <c r="I336" s="1933"/>
      <c r="J336" s="1933"/>
      <c r="K336" s="1933"/>
      <c r="L336" s="1933"/>
      <c r="M336" s="1933"/>
      <c r="N336" s="1933"/>
      <c r="O336" s="1933"/>
      <c r="P336" s="1933"/>
      <c r="Q336" s="1933"/>
      <c r="R336" s="1933"/>
      <c r="S336" s="1933"/>
      <c r="T336" s="1933"/>
      <c r="U336" s="1933"/>
      <c r="V336" s="1933"/>
      <c r="W336" s="1933"/>
      <c r="X336" s="1933"/>
      <c r="Y336" s="1933"/>
      <c r="Z336" s="1933"/>
      <c r="AA336" s="1933"/>
      <c r="AB336" s="1933"/>
      <c r="AC336" s="1933"/>
      <c r="AD336" s="1933"/>
      <c r="AE336" s="1933"/>
      <c r="AF336" s="1933"/>
      <c r="AG336" s="1933"/>
      <c r="AH336" s="1933"/>
      <c r="AI336" s="1933"/>
      <c r="AJ336" s="1933"/>
      <c r="AK336" s="528"/>
      <c r="AL336" s="528"/>
      <c r="AM336" s="528"/>
      <c r="AN336" s="522"/>
      <c r="AQ336" s="495"/>
      <c r="AR336" s="495"/>
    </row>
    <row r="337" spans="1:46" s="475" customFormat="1" ht="45.75" customHeight="1">
      <c r="A337" s="528"/>
      <c r="B337" s="536"/>
      <c r="C337" s="1933" t="s">
        <v>2133</v>
      </c>
      <c r="D337" s="1933"/>
      <c r="E337" s="1933"/>
      <c r="F337" s="1933"/>
      <c r="G337" s="1933"/>
      <c r="H337" s="1933"/>
      <c r="I337" s="1933"/>
      <c r="J337" s="1933"/>
      <c r="K337" s="1933"/>
      <c r="L337" s="1933"/>
      <c r="M337" s="1933"/>
      <c r="N337" s="1933"/>
      <c r="O337" s="1933"/>
      <c r="P337" s="1933"/>
      <c r="Q337" s="1933"/>
      <c r="R337" s="1933"/>
      <c r="S337" s="1933"/>
      <c r="T337" s="1933"/>
      <c r="U337" s="1933"/>
      <c r="V337" s="1933"/>
      <c r="W337" s="1933"/>
      <c r="X337" s="1933"/>
      <c r="Y337" s="1933"/>
      <c r="Z337" s="1933"/>
      <c r="AA337" s="1933"/>
      <c r="AB337" s="1933"/>
      <c r="AC337" s="1933"/>
      <c r="AD337" s="1933"/>
      <c r="AE337" s="1933"/>
      <c r="AF337" s="1933"/>
      <c r="AG337" s="1933"/>
      <c r="AH337" s="1933"/>
      <c r="AI337" s="1933"/>
      <c r="AJ337" s="1933"/>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933" t="s">
        <v>2134</v>
      </c>
      <c r="D339" s="1933"/>
      <c r="E339" s="1933"/>
      <c r="F339" s="1933"/>
      <c r="G339" s="1933"/>
      <c r="H339" s="1933"/>
      <c r="I339" s="1933"/>
      <c r="J339" s="1933"/>
      <c r="K339" s="1933"/>
      <c r="L339" s="1933"/>
      <c r="M339" s="1933"/>
      <c r="N339" s="1933"/>
      <c r="O339" s="1933"/>
      <c r="P339" s="1933"/>
      <c r="Q339" s="1933"/>
      <c r="R339" s="1933"/>
      <c r="S339" s="1933"/>
      <c r="T339" s="1933"/>
      <c r="U339" s="1933"/>
      <c r="V339" s="1933"/>
      <c r="W339" s="1933"/>
      <c r="X339" s="1933"/>
      <c r="Y339" s="1933"/>
      <c r="Z339" s="1933"/>
      <c r="AA339" s="1933"/>
      <c r="AB339" s="1933"/>
      <c r="AC339" s="1933"/>
      <c r="AD339" s="1933"/>
      <c r="AE339" s="1933"/>
      <c r="AF339" s="1933"/>
      <c r="AG339" s="1933"/>
      <c r="AH339" s="1933"/>
      <c r="AI339" s="1933"/>
      <c r="AJ339" s="1933"/>
      <c r="AK339" s="528"/>
      <c r="AL339" s="528"/>
      <c r="AM339" s="528"/>
      <c r="AN339" s="522"/>
      <c r="AQ339" s="495"/>
      <c r="AR339" s="495"/>
    </row>
    <row r="340" spans="1:46" s="475" customFormat="1" ht="30" customHeight="1">
      <c r="A340" s="528"/>
      <c r="B340" s="536"/>
      <c r="C340" s="1933"/>
      <c r="D340" s="1933"/>
      <c r="E340" s="1933"/>
      <c r="F340" s="1933"/>
      <c r="G340" s="1933"/>
      <c r="H340" s="1933"/>
      <c r="I340" s="1933"/>
      <c r="J340" s="1933"/>
      <c r="K340" s="1933"/>
      <c r="L340" s="1933"/>
      <c r="M340" s="1933"/>
      <c r="N340" s="1933"/>
      <c r="O340" s="1933"/>
      <c r="P340" s="1933"/>
      <c r="Q340" s="1933"/>
      <c r="R340" s="1933"/>
      <c r="S340" s="1933"/>
      <c r="T340" s="1933"/>
      <c r="U340" s="1933"/>
      <c r="V340" s="1933"/>
      <c r="W340" s="1933"/>
      <c r="X340" s="1933"/>
      <c r="Y340" s="1933"/>
      <c r="Z340" s="1933"/>
      <c r="AA340" s="1933"/>
      <c r="AB340" s="1933"/>
      <c r="AC340" s="1933"/>
      <c r="AD340" s="1933"/>
      <c r="AE340" s="1933"/>
      <c r="AF340" s="1933"/>
      <c r="AG340" s="1933"/>
      <c r="AH340" s="1933"/>
      <c r="AI340" s="1933"/>
      <c r="AJ340" s="1933"/>
      <c r="AK340" s="528"/>
      <c r="AL340" s="528"/>
      <c r="AM340" s="528"/>
      <c r="AN340" s="522"/>
      <c r="AR340" s="495"/>
    </row>
    <row r="341" spans="1:46" s="475" customFormat="1" ht="12.75" customHeight="1">
      <c r="A341" s="528"/>
      <c r="B341" s="536"/>
      <c r="C341" s="1933"/>
      <c r="D341" s="1933"/>
      <c r="E341" s="1933"/>
      <c r="F341" s="1933"/>
      <c r="G341" s="1933"/>
      <c r="H341" s="1933"/>
      <c r="I341" s="1933"/>
      <c r="J341" s="1933"/>
      <c r="K341" s="1933"/>
      <c r="L341" s="1933"/>
      <c r="M341" s="1933"/>
      <c r="N341" s="1933"/>
      <c r="O341" s="1933"/>
      <c r="P341" s="1933"/>
      <c r="Q341" s="1933"/>
      <c r="R341" s="1933"/>
      <c r="S341" s="1933"/>
      <c r="T341" s="1933"/>
      <c r="U341" s="1933"/>
      <c r="V341" s="1933"/>
      <c r="W341" s="1933"/>
      <c r="X341" s="1933"/>
      <c r="Y341" s="1933"/>
      <c r="Z341" s="1933"/>
      <c r="AA341" s="1933"/>
      <c r="AB341" s="1933"/>
      <c r="AC341" s="1933"/>
      <c r="AD341" s="1933"/>
      <c r="AE341" s="1933"/>
      <c r="AF341" s="1933"/>
      <c r="AG341" s="1933"/>
      <c r="AH341" s="1933"/>
      <c r="AI341" s="1933"/>
      <c r="AJ341" s="1933"/>
      <c r="AK341" s="528"/>
      <c r="AL341" s="528"/>
      <c r="AM341" s="528"/>
      <c r="AN341" s="522"/>
      <c r="AR341" s="495"/>
    </row>
    <row r="342" spans="1:46" s="475" customFormat="1" ht="12.75" customHeight="1">
      <c r="A342" s="528"/>
      <c r="B342" s="536"/>
      <c r="C342" s="1933" t="s">
        <v>2135</v>
      </c>
      <c r="D342" s="1933"/>
      <c r="E342" s="1933"/>
      <c r="F342" s="1933"/>
      <c r="G342" s="1933"/>
      <c r="H342" s="1933"/>
      <c r="I342" s="1933"/>
      <c r="J342" s="1933"/>
      <c r="K342" s="1933"/>
      <c r="L342" s="1933"/>
      <c r="M342" s="1933"/>
      <c r="N342" s="1933"/>
      <c r="O342" s="1933"/>
      <c r="P342" s="1933"/>
      <c r="Q342" s="1933"/>
      <c r="R342" s="1933"/>
      <c r="S342" s="1933"/>
      <c r="T342" s="1933"/>
      <c r="U342" s="1933"/>
      <c r="V342" s="1933"/>
      <c r="W342" s="1933"/>
      <c r="X342" s="1933"/>
      <c r="Y342" s="1933"/>
      <c r="Z342" s="1933"/>
      <c r="AA342" s="1933"/>
      <c r="AB342" s="1933"/>
      <c r="AC342" s="1933"/>
      <c r="AD342" s="1933"/>
      <c r="AE342" s="1933"/>
      <c r="AF342" s="1933"/>
      <c r="AG342" s="1933"/>
      <c r="AH342" s="1933"/>
      <c r="AI342" s="1933"/>
      <c r="AJ342" s="1933"/>
      <c r="AK342" s="528"/>
      <c r="AL342" s="528"/>
      <c r="AM342" s="528"/>
      <c r="AN342" s="522"/>
      <c r="AQ342" s="495"/>
      <c r="AR342" s="495"/>
    </row>
    <row r="343" spans="1:46" s="475" customFormat="1" ht="12.75" customHeight="1">
      <c r="A343" s="528"/>
      <c r="B343" s="536"/>
      <c r="C343" s="1933"/>
      <c r="D343" s="1933"/>
      <c r="E343" s="1933"/>
      <c r="F343" s="1933"/>
      <c r="G343" s="1933"/>
      <c r="H343" s="1933"/>
      <c r="I343" s="1933"/>
      <c r="J343" s="1933"/>
      <c r="K343" s="1933"/>
      <c r="L343" s="1933"/>
      <c r="M343" s="1933"/>
      <c r="N343" s="1933"/>
      <c r="O343" s="1933"/>
      <c r="P343" s="1933"/>
      <c r="Q343" s="1933"/>
      <c r="R343" s="1933"/>
      <c r="S343" s="1933"/>
      <c r="T343" s="1933"/>
      <c r="U343" s="1933"/>
      <c r="V343" s="1933"/>
      <c r="W343" s="1933"/>
      <c r="X343" s="1933"/>
      <c r="Y343" s="1933"/>
      <c r="Z343" s="1933"/>
      <c r="AA343" s="1933"/>
      <c r="AB343" s="1933"/>
      <c r="AC343" s="1933"/>
      <c r="AD343" s="1933"/>
      <c r="AE343" s="1933"/>
      <c r="AF343" s="1933"/>
      <c r="AG343" s="1933"/>
      <c r="AH343" s="1933"/>
      <c r="AI343" s="1933"/>
      <c r="AJ343" s="1933"/>
      <c r="AK343" s="528"/>
      <c r="AL343" s="528"/>
      <c r="AM343" s="528"/>
      <c r="AN343" s="522"/>
      <c r="AQ343" s="495"/>
      <c r="AR343" s="495"/>
    </row>
    <row r="344" spans="1:46" s="475" customFormat="1" ht="13.35" customHeight="1">
      <c r="A344" s="528"/>
      <c r="B344" s="536"/>
      <c r="C344" s="1933"/>
      <c r="D344" s="1933"/>
      <c r="E344" s="1933"/>
      <c r="F344" s="1933"/>
      <c r="G344" s="1933"/>
      <c r="H344" s="1933"/>
      <c r="I344" s="1933"/>
      <c r="J344" s="1933"/>
      <c r="K344" s="1933"/>
      <c r="L344" s="1933"/>
      <c r="M344" s="1933"/>
      <c r="N344" s="1933"/>
      <c r="O344" s="1933"/>
      <c r="P344" s="1933"/>
      <c r="Q344" s="1933"/>
      <c r="R344" s="1933"/>
      <c r="S344" s="1933"/>
      <c r="T344" s="1933"/>
      <c r="U344" s="1933"/>
      <c r="V344" s="1933"/>
      <c r="W344" s="1933"/>
      <c r="X344" s="1933"/>
      <c r="Y344" s="1933"/>
      <c r="Z344" s="1933"/>
      <c r="AA344" s="1933"/>
      <c r="AB344" s="1933"/>
      <c r="AC344" s="1933"/>
      <c r="AD344" s="1933"/>
      <c r="AE344" s="1933"/>
      <c r="AF344" s="1933"/>
      <c r="AG344" s="1933"/>
      <c r="AH344" s="1933"/>
      <c r="AI344" s="1933"/>
      <c r="AJ344" s="1933"/>
      <c r="AK344" s="528"/>
      <c r="AL344" s="528"/>
      <c r="AM344" s="528"/>
      <c r="AN344" s="522"/>
      <c r="AQ344" s="495"/>
      <c r="AR344" s="495"/>
    </row>
    <row r="345" spans="1:46" s="475" customFormat="1" ht="12.75" customHeight="1">
      <c r="A345" s="528"/>
      <c r="B345" s="536"/>
      <c r="C345" s="1933"/>
      <c r="D345" s="1933"/>
      <c r="E345" s="1933"/>
      <c r="F345" s="1933"/>
      <c r="G345" s="1933"/>
      <c r="H345" s="1933"/>
      <c r="I345" s="1933"/>
      <c r="J345" s="1933"/>
      <c r="K345" s="1933"/>
      <c r="L345" s="1933"/>
      <c r="M345" s="1933"/>
      <c r="N345" s="1933"/>
      <c r="O345" s="1933"/>
      <c r="P345" s="1933"/>
      <c r="Q345" s="1933"/>
      <c r="R345" s="1933"/>
      <c r="S345" s="1933"/>
      <c r="T345" s="1933"/>
      <c r="U345" s="1933"/>
      <c r="V345" s="1933"/>
      <c r="W345" s="1933"/>
      <c r="X345" s="1933"/>
      <c r="Y345" s="1933"/>
      <c r="Z345" s="1933"/>
      <c r="AA345" s="1933"/>
      <c r="AB345" s="1933"/>
      <c r="AC345" s="1933"/>
      <c r="AD345" s="1933"/>
      <c r="AE345" s="1933"/>
      <c r="AF345" s="1933"/>
      <c r="AG345" s="1933"/>
      <c r="AH345" s="1933"/>
      <c r="AI345" s="1933"/>
      <c r="AJ345" s="1933"/>
      <c r="AK345" s="528"/>
      <c r="AL345" s="528"/>
      <c r="AM345" s="528"/>
      <c r="AN345" s="522"/>
      <c r="AO345" s="619"/>
      <c r="AP345" s="619"/>
      <c r="AQ345" s="495"/>
    </row>
    <row r="346" spans="1:46" s="475" customFormat="1" ht="11.85" customHeight="1">
      <c r="A346" s="528"/>
      <c r="B346" s="536"/>
      <c r="C346" s="1933"/>
      <c r="D346" s="1933"/>
      <c r="E346" s="1933"/>
      <c r="F346" s="1933"/>
      <c r="G346" s="1933"/>
      <c r="H346" s="1933"/>
      <c r="I346" s="1933"/>
      <c r="J346" s="1933"/>
      <c r="K346" s="1933"/>
      <c r="L346" s="1933"/>
      <c r="M346" s="1933"/>
      <c r="N346" s="1933"/>
      <c r="O346" s="1933"/>
      <c r="P346" s="1933"/>
      <c r="Q346" s="1933"/>
      <c r="R346" s="1933"/>
      <c r="S346" s="1933"/>
      <c r="T346" s="1933"/>
      <c r="U346" s="1933"/>
      <c r="V346" s="1933"/>
      <c r="W346" s="1933"/>
      <c r="X346" s="1933"/>
      <c r="Y346" s="1933"/>
      <c r="Z346" s="1933"/>
      <c r="AA346" s="1933"/>
      <c r="AB346" s="1933"/>
      <c r="AC346" s="1933"/>
      <c r="AD346" s="1933"/>
      <c r="AE346" s="1933"/>
      <c r="AF346" s="1933"/>
      <c r="AG346" s="1933"/>
      <c r="AH346" s="1933"/>
      <c r="AI346" s="1933"/>
      <c r="AJ346" s="1933"/>
      <c r="AK346" s="528"/>
      <c r="AL346" s="528"/>
      <c r="AM346" s="528"/>
      <c r="AN346" s="522"/>
      <c r="AO346" s="620" t="s">
        <v>17</v>
      </c>
      <c r="AP346" s="621">
        <f>IF(C370="Yes",5,0)</f>
        <v>5</v>
      </c>
      <c r="AS346" s="464" t="s">
        <v>2136</v>
      </c>
    </row>
    <row r="347" spans="1:46" s="475" customFormat="1" ht="12.75" customHeight="1">
      <c r="A347" s="528"/>
      <c r="B347" s="536"/>
      <c r="C347" s="1933"/>
      <c r="D347" s="1933"/>
      <c r="E347" s="1933"/>
      <c r="F347" s="1933"/>
      <c r="G347" s="1933"/>
      <c r="H347" s="1933"/>
      <c r="I347" s="1933"/>
      <c r="J347" s="1933"/>
      <c r="K347" s="1933"/>
      <c r="L347" s="1933"/>
      <c r="M347" s="1933"/>
      <c r="N347" s="1933"/>
      <c r="O347" s="1933"/>
      <c r="P347" s="1933"/>
      <c r="Q347" s="1933"/>
      <c r="R347" s="1933"/>
      <c r="S347" s="1933"/>
      <c r="T347" s="1933"/>
      <c r="U347" s="1933"/>
      <c r="V347" s="1933"/>
      <c r="W347" s="1933"/>
      <c r="X347" s="1933"/>
      <c r="Y347" s="1933"/>
      <c r="Z347" s="1933"/>
      <c r="AA347" s="1933"/>
      <c r="AB347" s="1933"/>
      <c r="AC347" s="1933"/>
      <c r="AD347" s="1933"/>
      <c r="AE347" s="1933"/>
      <c r="AF347" s="1933"/>
      <c r="AG347" s="1933"/>
      <c r="AH347" s="1933"/>
      <c r="AI347" s="1933"/>
      <c r="AJ347" s="1933"/>
      <c r="AK347" s="528"/>
      <c r="AL347" s="528"/>
      <c r="AM347" s="528"/>
      <c r="AN347" s="522"/>
      <c r="AO347" s="620" t="s">
        <v>30</v>
      </c>
      <c r="AP347" s="621">
        <f>IF(C378="Yes",5,0)</f>
        <v>0</v>
      </c>
      <c r="AS347" s="1954">
        <f>IF(Application!D211="Non-Targeted",(SUM(AQ355+AQ364)),AS351)</f>
        <v>10</v>
      </c>
      <c r="AT347" s="1954"/>
    </row>
    <row r="348" spans="1:46" s="475" customFormat="1" ht="12.75" customHeight="1">
      <c r="A348" s="528"/>
      <c r="B348" s="536"/>
      <c r="C348" s="1933"/>
      <c r="D348" s="1933"/>
      <c r="E348" s="1933"/>
      <c r="F348" s="1933"/>
      <c r="G348" s="1933"/>
      <c r="H348" s="1933"/>
      <c r="I348" s="1933"/>
      <c r="J348" s="1933"/>
      <c r="K348" s="1933"/>
      <c r="L348" s="1933"/>
      <c r="M348" s="1933"/>
      <c r="N348" s="1933"/>
      <c r="O348" s="1933"/>
      <c r="P348" s="1933"/>
      <c r="Q348" s="1933"/>
      <c r="R348" s="1933"/>
      <c r="S348" s="1933"/>
      <c r="T348" s="1933"/>
      <c r="U348" s="1933"/>
      <c r="V348" s="1933"/>
      <c r="W348" s="1933"/>
      <c r="X348" s="1933"/>
      <c r="Y348" s="1933"/>
      <c r="Z348" s="1933"/>
      <c r="AA348" s="1933"/>
      <c r="AB348" s="1933"/>
      <c r="AC348" s="1933"/>
      <c r="AD348" s="1933"/>
      <c r="AE348" s="1933"/>
      <c r="AF348" s="1933"/>
      <c r="AG348" s="1933"/>
      <c r="AH348" s="1933"/>
      <c r="AI348" s="1933"/>
      <c r="AJ348" s="1933"/>
      <c r="AK348" s="528"/>
      <c r="AL348" s="528"/>
      <c r="AM348" s="528"/>
      <c r="AN348" s="522"/>
      <c r="AO348" s="620" t="s">
        <v>38</v>
      </c>
      <c r="AP348" s="621">
        <f>IF(C386="Yes",7,0)</f>
        <v>0</v>
      </c>
      <c r="AS348" s="464" t="s">
        <v>2137</v>
      </c>
    </row>
    <row r="349" spans="1:46" s="475" customFormat="1" ht="12.75" customHeight="1">
      <c r="A349" s="528"/>
      <c r="B349" s="536"/>
      <c r="C349" s="1933"/>
      <c r="D349" s="1933"/>
      <c r="E349" s="1933"/>
      <c r="F349" s="1933"/>
      <c r="G349" s="1933"/>
      <c r="H349" s="1933"/>
      <c r="I349" s="1933"/>
      <c r="J349" s="1933"/>
      <c r="K349" s="1933"/>
      <c r="L349" s="1933"/>
      <c r="M349" s="1933"/>
      <c r="N349" s="1933"/>
      <c r="O349" s="1933"/>
      <c r="P349" s="1933"/>
      <c r="Q349" s="1933"/>
      <c r="R349" s="1933"/>
      <c r="S349" s="1933"/>
      <c r="T349" s="1933"/>
      <c r="U349" s="1933"/>
      <c r="V349" s="1933"/>
      <c r="W349" s="1933"/>
      <c r="X349" s="1933"/>
      <c r="Y349" s="1933"/>
      <c r="Z349" s="1933"/>
      <c r="AA349" s="1933"/>
      <c r="AB349" s="1933"/>
      <c r="AC349" s="1933"/>
      <c r="AD349" s="1933"/>
      <c r="AE349" s="1933"/>
      <c r="AF349" s="1933"/>
      <c r="AG349" s="1933"/>
      <c r="AH349" s="1933"/>
      <c r="AI349" s="1933"/>
      <c r="AJ349" s="1933"/>
      <c r="AK349" s="528"/>
      <c r="AL349" s="528"/>
      <c r="AM349" s="528"/>
      <c r="AN349" s="522"/>
      <c r="AO349" s="522"/>
      <c r="AP349" s="621">
        <f>IF(C388="Yes",5,0)</f>
        <v>0</v>
      </c>
      <c r="AS349" s="1954">
        <f>IF(AND(AQ355&gt;0,AQ364&gt;0),(AQ355+AQ364)/2,0)</f>
        <v>10</v>
      </c>
      <c r="AT349" s="1954"/>
    </row>
    <row r="350" spans="1:46" s="475" customFormat="1" ht="12.75" customHeight="1">
      <c r="A350" s="528"/>
      <c r="B350" s="536"/>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528"/>
      <c r="AL350" s="528"/>
      <c r="AM350" s="528"/>
      <c r="AN350" s="522"/>
      <c r="AO350" s="620" t="s">
        <v>81</v>
      </c>
      <c r="AP350" s="621">
        <f>IF(C396="Yes",5,0)</f>
        <v>5</v>
      </c>
      <c r="AS350" s="464" t="s">
        <v>2138</v>
      </c>
    </row>
    <row r="351" spans="1:46" s="475" customFormat="1" ht="12.75" customHeight="1">
      <c r="A351" s="528"/>
      <c r="B351" s="536"/>
      <c r="C351" s="1955" t="s">
        <v>2139</v>
      </c>
      <c r="D351" s="1955"/>
      <c r="E351" s="1955"/>
      <c r="F351" s="1955"/>
      <c r="G351" s="1955"/>
      <c r="H351" s="1955"/>
      <c r="I351" s="1955"/>
      <c r="J351" s="1955"/>
      <c r="K351" s="1955"/>
      <c r="L351" s="1955"/>
      <c r="M351" s="1955"/>
      <c r="N351" s="1955"/>
      <c r="O351" s="1955"/>
      <c r="P351" s="1955"/>
      <c r="Q351" s="1955"/>
      <c r="R351" s="1955"/>
      <c r="S351" s="1955"/>
      <c r="T351" s="1955"/>
      <c r="U351" s="1955"/>
      <c r="V351" s="1955"/>
      <c r="W351" s="1955"/>
      <c r="X351" s="1955"/>
      <c r="Y351" s="1955"/>
      <c r="Z351" s="1955"/>
      <c r="AA351" s="1955"/>
      <c r="AB351" s="1955"/>
      <c r="AC351" s="1955"/>
      <c r="AD351" s="1955"/>
      <c r="AE351" s="1955"/>
      <c r="AF351" s="1955"/>
      <c r="AG351" s="1955"/>
      <c r="AH351" s="1955"/>
      <c r="AI351" s="1955"/>
      <c r="AJ351" s="1955"/>
      <c r="AK351" s="528"/>
      <c r="AL351" s="528"/>
      <c r="AM351" s="528"/>
      <c r="AN351" s="522"/>
      <c r="AO351" s="522"/>
      <c r="AP351" s="621">
        <f>IF(C398="Yes",3,0)</f>
        <v>0</v>
      </c>
      <c r="AS351" s="1954">
        <f>IF(AQ355=0,AQ364,AQ355)</f>
        <v>10</v>
      </c>
      <c r="AT351" s="1954"/>
    </row>
    <row r="352" spans="1:46" s="475" customFormat="1" ht="12.75" customHeight="1">
      <c r="A352" s="528"/>
      <c r="B352" s="536"/>
      <c r="C352" s="1955"/>
      <c r="D352" s="1955"/>
      <c r="E352" s="1955"/>
      <c r="F352" s="1955"/>
      <c r="G352" s="1955"/>
      <c r="H352" s="1955"/>
      <c r="I352" s="1955"/>
      <c r="J352" s="1955"/>
      <c r="K352" s="1955"/>
      <c r="L352" s="1955"/>
      <c r="M352" s="1955"/>
      <c r="N352" s="1955"/>
      <c r="O352" s="1955"/>
      <c r="P352" s="1955"/>
      <c r="Q352" s="1955"/>
      <c r="R352" s="1955"/>
      <c r="S352" s="1955"/>
      <c r="T352" s="1955"/>
      <c r="U352" s="1955"/>
      <c r="V352" s="1955"/>
      <c r="W352" s="1955"/>
      <c r="X352" s="1955"/>
      <c r="Y352" s="1955"/>
      <c r="Z352" s="1955"/>
      <c r="AA352" s="1955"/>
      <c r="AB352" s="1955"/>
      <c r="AC352" s="1955"/>
      <c r="AD352" s="1955"/>
      <c r="AE352" s="1955"/>
      <c r="AF352" s="1955"/>
      <c r="AG352" s="1955"/>
      <c r="AH352" s="1955"/>
      <c r="AI352" s="1955"/>
      <c r="AJ352" s="1955"/>
      <c r="AK352" s="528"/>
      <c r="AL352" s="528"/>
      <c r="AM352" s="528"/>
      <c r="AN352" s="522"/>
      <c r="AO352" s="620" t="s">
        <v>85</v>
      </c>
      <c r="AP352" s="621">
        <f>IF(C401="Yes",5,0)</f>
        <v>0</v>
      </c>
    </row>
    <row r="353" spans="1:81" s="475" customFormat="1" ht="12.75" customHeight="1">
      <c r="A353" s="528"/>
      <c r="B353" s="536"/>
      <c r="C353" s="1955"/>
      <c r="D353" s="1955"/>
      <c r="E353" s="1955"/>
      <c r="F353" s="1955"/>
      <c r="G353" s="1955"/>
      <c r="H353" s="1955"/>
      <c r="I353" s="1955"/>
      <c r="J353" s="1955"/>
      <c r="K353" s="1955"/>
      <c r="L353" s="1955"/>
      <c r="M353" s="1955"/>
      <c r="N353" s="1955"/>
      <c r="O353" s="1955"/>
      <c r="P353" s="1955"/>
      <c r="Q353" s="1955"/>
      <c r="R353" s="1955"/>
      <c r="S353" s="1955"/>
      <c r="T353" s="1955"/>
      <c r="U353" s="1955"/>
      <c r="V353" s="1955"/>
      <c r="W353" s="1955"/>
      <c r="X353" s="1955"/>
      <c r="Y353" s="1955"/>
      <c r="Z353" s="1955"/>
      <c r="AA353" s="1955"/>
      <c r="AB353" s="1955"/>
      <c r="AC353" s="1955"/>
      <c r="AD353" s="1955"/>
      <c r="AE353" s="1955"/>
      <c r="AF353" s="1955"/>
      <c r="AG353" s="1955"/>
      <c r="AH353" s="1955"/>
      <c r="AI353" s="1955"/>
      <c r="AJ353" s="1955"/>
      <c r="AK353" s="528"/>
      <c r="AL353" s="528"/>
      <c r="AM353" s="528"/>
      <c r="AN353" s="522"/>
      <c r="AO353" s="620" t="s">
        <v>1468</v>
      </c>
      <c r="AP353" s="621">
        <f>IF(C410="Yes",5,0)</f>
        <v>0</v>
      </c>
    </row>
    <row r="354" spans="1:81" s="475" customFormat="1" ht="11.85" customHeight="1">
      <c r="A354" s="528"/>
      <c r="B354" s="536"/>
      <c r="C354" s="1955"/>
      <c r="D354" s="1955"/>
      <c r="E354" s="1955"/>
      <c r="F354" s="1955"/>
      <c r="G354" s="1955"/>
      <c r="H354" s="1955"/>
      <c r="I354" s="1955"/>
      <c r="J354" s="1955"/>
      <c r="K354" s="1955"/>
      <c r="L354" s="1955"/>
      <c r="M354" s="1955"/>
      <c r="N354" s="1955"/>
      <c r="O354" s="1955"/>
      <c r="P354" s="1955"/>
      <c r="Q354" s="1955"/>
      <c r="R354" s="1955"/>
      <c r="S354" s="1955"/>
      <c r="T354" s="1955"/>
      <c r="U354" s="1955"/>
      <c r="V354" s="1955"/>
      <c r="W354" s="1955"/>
      <c r="X354" s="1955"/>
      <c r="Y354" s="1955"/>
      <c r="Z354" s="1955"/>
      <c r="AA354" s="1955"/>
      <c r="AB354" s="1955"/>
      <c r="AC354" s="1955"/>
      <c r="AD354" s="1955"/>
      <c r="AE354" s="1955"/>
      <c r="AF354" s="1955"/>
      <c r="AG354" s="1955"/>
      <c r="AH354" s="1955"/>
      <c r="AI354" s="1955"/>
      <c r="AJ354" s="1955"/>
      <c r="AK354" s="528"/>
      <c r="AL354" s="528"/>
      <c r="AM354" s="528"/>
      <c r="AN354" s="522"/>
      <c r="AO354" s="622"/>
      <c r="AP354" s="623">
        <f>IF(C412="Yes",3,0)</f>
        <v>0</v>
      </c>
    </row>
    <row r="355" spans="1:81" s="475" customFormat="1" ht="12.6" customHeight="1">
      <c r="A355" s="528"/>
      <c r="B355" s="536"/>
      <c r="C355" s="1955"/>
      <c r="D355" s="1955"/>
      <c r="E355" s="1955"/>
      <c r="F355" s="1955"/>
      <c r="G355" s="1955"/>
      <c r="H355" s="1955"/>
      <c r="I355" s="1955"/>
      <c r="J355" s="1955"/>
      <c r="K355" s="1955"/>
      <c r="L355" s="1955"/>
      <c r="M355" s="1955"/>
      <c r="N355" s="1955"/>
      <c r="O355" s="1955"/>
      <c r="P355" s="1955"/>
      <c r="Q355" s="1955"/>
      <c r="R355" s="1955"/>
      <c r="S355" s="1955"/>
      <c r="T355" s="1955"/>
      <c r="U355" s="1955"/>
      <c r="V355" s="1955"/>
      <c r="W355" s="1955"/>
      <c r="X355" s="1955"/>
      <c r="Y355" s="1955"/>
      <c r="Z355" s="1955"/>
      <c r="AA355" s="1955"/>
      <c r="AB355" s="1955"/>
      <c r="AC355" s="1955"/>
      <c r="AD355" s="1955"/>
      <c r="AE355" s="1955"/>
      <c r="AF355" s="1955"/>
      <c r="AG355" s="1955"/>
      <c r="AH355" s="1955"/>
      <c r="AI355" s="1955"/>
      <c r="AJ355" s="1955"/>
      <c r="AK355" s="528"/>
      <c r="AL355" s="528"/>
      <c r="AM355" s="528"/>
      <c r="AN355" s="522"/>
      <c r="AO355" s="624" t="s">
        <v>2140</v>
      </c>
      <c r="AP355" s="625">
        <f>SUM(AP346:AP354)</f>
        <v>10</v>
      </c>
      <c r="AQ355" s="1956">
        <f>IF(AP355&gt;0,AP355,0)</f>
        <v>10</v>
      </c>
      <c r="AR355" s="1956"/>
    </row>
    <row r="356" spans="1:81" s="475" customFormat="1" ht="12.75" customHeight="1">
      <c r="A356" s="528"/>
      <c r="B356" s="536"/>
      <c r="C356" s="1955"/>
      <c r="D356" s="1955"/>
      <c r="E356" s="1955"/>
      <c r="F356" s="1955"/>
      <c r="G356" s="1955"/>
      <c r="H356" s="1955"/>
      <c r="I356" s="1955"/>
      <c r="J356" s="1955"/>
      <c r="K356" s="1955"/>
      <c r="L356" s="1955"/>
      <c r="M356" s="1955"/>
      <c r="N356" s="1955"/>
      <c r="O356" s="1955"/>
      <c r="P356" s="1955"/>
      <c r="Q356" s="1955"/>
      <c r="R356" s="1955"/>
      <c r="S356" s="1955"/>
      <c r="T356" s="1955"/>
      <c r="U356" s="1955"/>
      <c r="V356" s="1955"/>
      <c r="W356" s="1955"/>
      <c r="X356" s="1955"/>
      <c r="Y356" s="1955"/>
      <c r="Z356" s="1955"/>
      <c r="AA356" s="1955"/>
      <c r="AB356" s="1955"/>
      <c r="AC356" s="1955"/>
      <c r="AD356" s="1955"/>
      <c r="AE356" s="1955"/>
      <c r="AF356" s="1955"/>
      <c r="AG356" s="1955"/>
      <c r="AH356" s="1955"/>
      <c r="AI356" s="1955"/>
      <c r="AJ356" s="1955"/>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1470</v>
      </c>
      <c r="AP357" s="621">
        <f>IF(C419="Yes",5,0)</f>
        <v>5</v>
      </c>
    </row>
    <row r="358" spans="1:81" s="475" customFormat="1" ht="12.75" customHeight="1">
      <c r="A358" s="528"/>
      <c r="B358" s="536"/>
      <c r="C358" s="1933" t="s">
        <v>2141</v>
      </c>
      <c r="D358" s="1933"/>
      <c r="E358" s="1933"/>
      <c r="F358" s="1933"/>
      <c r="G358" s="1933"/>
      <c r="H358" s="1933"/>
      <c r="I358" s="1933"/>
      <c r="J358" s="1933"/>
      <c r="K358" s="1933"/>
      <c r="L358" s="1933"/>
      <c r="M358" s="1933"/>
      <c r="N358" s="1933"/>
      <c r="O358" s="1933"/>
      <c r="P358" s="1933"/>
      <c r="Q358" s="1933"/>
      <c r="R358" s="1933"/>
      <c r="S358" s="1933"/>
      <c r="T358" s="1933"/>
      <c r="U358" s="1933"/>
      <c r="V358" s="1933"/>
      <c r="W358" s="1933"/>
      <c r="X358" s="1933"/>
      <c r="Y358" s="1933"/>
      <c r="Z358" s="1933"/>
      <c r="AA358" s="1933"/>
      <c r="AB358" s="1933"/>
      <c r="AC358" s="1933"/>
      <c r="AD358" s="1933"/>
      <c r="AE358" s="1933"/>
      <c r="AF358" s="1933"/>
      <c r="AG358" s="1933"/>
      <c r="AH358" s="1933"/>
      <c r="AI358" s="1933"/>
      <c r="AJ358" s="1933"/>
      <c r="AK358" s="528"/>
      <c r="AL358" s="528"/>
      <c r="AM358" s="528"/>
      <c r="AN358" s="522"/>
      <c r="AO358" s="620" t="s">
        <v>1472</v>
      </c>
      <c r="AP358" s="621">
        <f>IF(C431="Yes",5,0)</f>
        <v>0</v>
      </c>
    </row>
    <row r="359" spans="1:81" s="475" customFormat="1" ht="12.75" customHeight="1">
      <c r="A359" s="528"/>
      <c r="B359" s="536"/>
      <c r="C359" s="1933"/>
      <c r="D359" s="1933"/>
      <c r="E359" s="1933"/>
      <c r="F359" s="1933"/>
      <c r="G359" s="1933"/>
      <c r="H359" s="1933"/>
      <c r="I359" s="1933"/>
      <c r="J359" s="1933"/>
      <c r="K359" s="1933"/>
      <c r="L359" s="1933"/>
      <c r="M359" s="1933"/>
      <c r="N359" s="1933"/>
      <c r="O359" s="1933"/>
      <c r="P359" s="1933"/>
      <c r="Q359" s="1933"/>
      <c r="R359" s="1933"/>
      <c r="S359" s="1933"/>
      <c r="T359" s="1933"/>
      <c r="U359" s="1933"/>
      <c r="V359" s="1933"/>
      <c r="W359" s="1933"/>
      <c r="X359" s="1933"/>
      <c r="Y359" s="1933"/>
      <c r="Z359" s="1933"/>
      <c r="AA359" s="1933"/>
      <c r="AB359" s="1933"/>
      <c r="AC359" s="1933"/>
      <c r="AD359" s="1933"/>
      <c r="AE359" s="1933"/>
      <c r="AF359" s="1933"/>
      <c r="AG359" s="1933"/>
      <c r="AH359" s="1933"/>
      <c r="AI359" s="1933"/>
      <c r="AJ359" s="1933"/>
      <c r="AK359" s="528"/>
      <c r="AL359" s="528"/>
      <c r="AM359" s="528"/>
      <c r="AN359" s="522"/>
      <c r="AO359" s="620" t="s">
        <v>1474</v>
      </c>
      <c r="AP359" s="621">
        <f>IF(C438="Yes",5,0)</f>
        <v>5</v>
      </c>
    </row>
    <row r="360" spans="1:81" s="475" customFormat="1" ht="68.099999999999994" customHeight="1">
      <c r="A360" s="528"/>
      <c r="B360" s="536"/>
      <c r="C360" s="1933"/>
      <c r="D360" s="1933"/>
      <c r="E360" s="1933"/>
      <c r="F360" s="1933"/>
      <c r="G360" s="1933"/>
      <c r="H360" s="1933"/>
      <c r="I360" s="1933"/>
      <c r="J360" s="1933"/>
      <c r="K360" s="1933"/>
      <c r="L360" s="1933"/>
      <c r="M360" s="1933"/>
      <c r="N360" s="1933"/>
      <c r="O360" s="1933"/>
      <c r="P360" s="1933"/>
      <c r="Q360" s="1933"/>
      <c r="R360" s="1933"/>
      <c r="S360" s="1933"/>
      <c r="T360" s="1933"/>
      <c r="U360" s="1933"/>
      <c r="V360" s="1933"/>
      <c r="W360" s="1933"/>
      <c r="X360" s="1933"/>
      <c r="Y360" s="1933"/>
      <c r="Z360" s="1933"/>
      <c r="AA360" s="1933"/>
      <c r="AB360" s="1933"/>
      <c r="AC360" s="1933"/>
      <c r="AD360" s="1933"/>
      <c r="AE360" s="1933"/>
      <c r="AF360" s="1933"/>
      <c r="AG360" s="1933"/>
      <c r="AH360" s="1933"/>
      <c r="AI360" s="1933"/>
      <c r="AJ360" s="1933"/>
      <c r="AK360" s="528"/>
      <c r="AL360" s="528"/>
      <c r="AM360" s="528"/>
      <c r="AN360" s="522"/>
      <c r="AO360" s="620" t="s">
        <v>1475</v>
      </c>
      <c r="AP360" s="626">
        <f>IF(C442="Yes",5,0)</f>
        <v>0</v>
      </c>
    </row>
    <row r="361" spans="1:81" s="475" customFormat="1" ht="12.6" customHeight="1">
      <c r="A361" s="528"/>
      <c r="B361" s="536"/>
      <c r="C361" s="475" t="s">
        <v>2142</v>
      </c>
      <c r="AF361" s="528"/>
      <c r="AG361" s="528"/>
      <c r="AH361" s="528"/>
      <c r="AI361" s="528"/>
      <c r="AJ361" s="528"/>
      <c r="AK361" s="528"/>
      <c r="AL361" s="528"/>
      <c r="AM361" s="528"/>
      <c r="AN361" s="522"/>
      <c r="AO361" s="620" t="s">
        <v>1476</v>
      </c>
      <c r="AP361" s="621">
        <f>IF(C446="Yes",5,0)</f>
        <v>0</v>
      </c>
    </row>
    <row r="362" spans="1:81" s="475" customFormat="1" ht="12.75" customHeight="1">
      <c r="A362" s="528"/>
      <c r="B362" s="536"/>
      <c r="C362" s="627" t="s">
        <v>2143</v>
      </c>
      <c r="D362" s="628"/>
      <c r="E362" s="628"/>
      <c r="F362" s="628"/>
      <c r="G362" s="628"/>
      <c r="H362" s="628"/>
      <c r="I362" s="628"/>
      <c r="J362" s="628"/>
      <c r="K362" s="628"/>
      <c r="L362" s="628"/>
      <c r="M362" s="592"/>
      <c r="N362" s="592"/>
      <c r="O362" s="629"/>
      <c r="P362" s="628"/>
      <c r="Q362" s="628"/>
      <c r="R362" s="592"/>
      <c r="S362" s="592"/>
      <c r="T362" s="628"/>
      <c r="U362" s="2042">
        <f>Application!CS660-U363</f>
        <v>118</v>
      </c>
      <c r="V362" s="2042"/>
      <c r="W362" s="2042"/>
      <c r="X362" s="628"/>
      <c r="Y362" s="628"/>
      <c r="Z362" s="628"/>
      <c r="AA362" s="630"/>
      <c r="AB362" s="631"/>
      <c r="AC362" s="631"/>
      <c r="AD362" s="631"/>
      <c r="AE362" s="528"/>
      <c r="AF362" s="528"/>
      <c r="AG362" s="528"/>
      <c r="AH362" s="528"/>
      <c r="AI362" s="528"/>
      <c r="AJ362" s="528"/>
      <c r="AK362" s="528"/>
      <c r="AL362" s="528"/>
      <c r="AM362" s="528"/>
      <c r="AN362" s="522"/>
      <c r="AO362" s="620" t="s">
        <v>1477</v>
      </c>
      <c r="AP362" s="621">
        <f>IF(C455="Yes",5,0)</f>
        <v>0</v>
      </c>
    </row>
    <row r="363" spans="1:81" s="475" customFormat="1" ht="12.75" customHeight="1">
      <c r="A363" s="528"/>
      <c r="B363" s="536"/>
      <c r="C363" s="632" t="s">
        <v>2144</v>
      </c>
      <c r="D363" s="619"/>
      <c r="E363" s="619"/>
      <c r="F363" s="619"/>
      <c r="G363" s="619"/>
      <c r="H363" s="619"/>
      <c r="I363" s="619"/>
      <c r="J363" s="619"/>
      <c r="K363" s="619"/>
      <c r="L363" s="619"/>
      <c r="M363" s="619"/>
      <c r="N363" s="619"/>
      <c r="O363" s="619"/>
      <c r="P363" s="619"/>
      <c r="Q363" s="619"/>
      <c r="R363" s="619"/>
      <c r="S363" s="619"/>
      <c r="T363" s="619"/>
      <c r="U363" s="2043">
        <f>Application!AG756</f>
        <v>117</v>
      </c>
      <c r="V363" s="2043"/>
      <c r="W363" s="2043"/>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2"/>
      <c r="V364" s="712"/>
      <c r="W364" s="712"/>
      <c r="AC364" s="634"/>
      <c r="AD364" s="634"/>
      <c r="AE364" s="528"/>
      <c r="AF364" s="528"/>
      <c r="AG364" s="528"/>
      <c r="AH364" s="528"/>
      <c r="AI364" s="528"/>
      <c r="AJ364" s="528"/>
      <c r="AK364" s="528"/>
      <c r="AL364" s="528"/>
      <c r="AM364" s="528"/>
      <c r="AN364" s="522"/>
      <c r="AO364" s="635" t="s">
        <v>2140</v>
      </c>
      <c r="AP364" s="636">
        <f>SUM(AP357:AP362)</f>
        <v>10</v>
      </c>
      <c r="AQ364" s="1956">
        <f>IF(AP364&gt;0,AP364,0)</f>
        <v>10</v>
      </c>
      <c r="AR364" s="1956"/>
    </row>
    <row r="365" spans="1:81" s="475" customFormat="1" ht="12.75" customHeight="1">
      <c r="A365" s="528"/>
      <c r="B365" s="14"/>
      <c r="C365" s="637" t="s">
        <v>2145</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1965</v>
      </c>
      <c r="F366" s="1937" t="s">
        <v>2146</v>
      </c>
      <c r="G366" s="1937"/>
      <c r="H366" s="1937"/>
      <c r="I366" s="1937"/>
      <c r="J366" s="1937"/>
      <c r="K366" s="1937"/>
      <c r="L366" s="1937"/>
      <c r="M366" s="1937"/>
      <c r="N366" s="1937"/>
      <c r="O366" s="1937"/>
      <c r="P366" s="1937"/>
      <c r="Q366" s="1937"/>
      <c r="R366" s="1937"/>
      <c r="S366" s="1937"/>
      <c r="T366" s="1937"/>
      <c r="U366" s="1937"/>
      <c r="V366" s="1937"/>
      <c r="W366" s="1937"/>
      <c r="X366" s="1937"/>
      <c r="Y366" s="1937"/>
      <c r="Z366" s="1937"/>
      <c r="AA366" s="1937"/>
      <c r="AB366" s="1937"/>
      <c r="AC366" s="1937"/>
      <c r="AD366" s="1937"/>
      <c r="AE366" s="1937"/>
      <c r="AF366" s="1937"/>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938"/>
      <c r="G367" s="1938"/>
      <c r="H367" s="1938"/>
      <c r="I367" s="1938"/>
      <c r="J367" s="1938"/>
      <c r="K367" s="1938"/>
      <c r="L367" s="1938"/>
      <c r="M367" s="1938"/>
      <c r="N367" s="1938"/>
      <c r="O367" s="1938"/>
      <c r="P367" s="1938"/>
      <c r="Q367" s="1938"/>
      <c r="R367" s="1938"/>
      <c r="S367" s="1938"/>
      <c r="T367" s="1938"/>
      <c r="U367" s="1938"/>
      <c r="V367" s="1938"/>
      <c r="W367" s="1938"/>
      <c r="X367" s="1938"/>
      <c r="Y367" s="1938"/>
      <c r="Z367" s="1938"/>
      <c r="AA367" s="1938"/>
      <c r="AB367" s="1938"/>
      <c r="AC367" s="1938"/>
      <c r="AD367" s="1938"/>
      <c r="AE367" s="1938"/>
      <c r="AF367" s="1938"/>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938"/>
      <c r="G368" s="1938"/>
      <c r="H368" s="1938"/>
      <c r="I368" s="1938"/>
      <c r="J368" s="1938"/>
      <c r="K368" s="1938"/>
      <c r="L368" s="1938"/>
      <c r="M368" s="1938"/>
      <c r="N368" s="1938"/>
      <c r="O368" s="1938"/>
      <c r="P368" s="1938"/>
      <c r="Q368" s="1938"/>
      <c r="R368" s="1938"/>
      <c r="S368" s="1938"/>
      <c r="T368" s="1938"/>
      <c r="U368" s="1938"/>
      <c r="V368" s="1938"/>
      <c r="W368" s="1938"/>
      <c r="X368" s="1938"/>
      <c r="Y368" s="1938"/>
      <c r="Z368" s="1938"/>
      <c r="AA368" s="1938"/>
      <c r="AB368" s="1938"/>
      <c r="AC368" s="1938"/>
      <c r="AD368" s="1938"/>
      <c r="AE368" s="1938"/>
      <c r="AF368" s="1938"/>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938"/>
      <c r="G369" s="1938"/>
      <c r="H369" s="1938"/>
      <c r="I369" s="1938"/>
      <c r="J369" s="1938"/>
      <c r="K369" s="1938"/>
      <c r="L369" s="1938"/>
      <c r="M369" s="1938"/>
      <c r="N369" s="1938"/>
      <c r="O369" s="1938"/>
      <c r="P369" s="1938"/>
      <c r="Q369" s="1938"/>
      <c r="R369" s="1938"/>
      <c r="S369" s="1938"/>
      <c r="T369" s="1938"/>
      <c r="U369" s="1938"/>
      <c r="V369" s="1938"/>
      <c r="W369" s="1938"/>
      <c r="X369" s="1938"/>
      <c r="Y369" s="1938"/>
      <c r="Z369" s="1938"/>
      <c r="AA369" s="1938"/>
      <c r="AB369" s="1938"/>
      <c r="AC369" s="1938"/>
      <c r="AD369" s="1938"/>
      <c r="AE369" s="1938"/>
      <c r="AF369" s="1938"/>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934" t="s">
        <v>891</v>
      </c>
      <c r="D370" s="1891"/>
      <c r="E370" s="644"/>
      <c r="F370" s="646" t="s">
        <v>2147</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935" t="s">
        <v>2148</v>
      </c>
      <c r="AG370" s="1935"/>
      <c r="AH370" s="1935"/>
      <c r="AI370" s="1935"/>
      <c r="AJ370" s="1935"/>
      <c r="AK370" s="1935"/>
      <c r="AL370" s="1936"/>
      <c r="AM370" s="647"/>
      <c r="BS370" s="26"/>
      <c r="BT370" s="26"/>
      <c r="BU370" s="14"/>
      <c r="BV370" s="14"/>
      <c r="BW370" s="14"/>
      <c r="BX370" s="14"/>
      <c r="BY370" s="14"/>
      <c r="BZ370" s="14"/>
      <c r="CA370" s="14"/>
      <c r="CB370" s="14"/>
      <c r="CC370" s="14"/>
    </row>
    <row r="371" spans="1:81" s="475" customFormat="1" ht="12.75" customHeight="1">
      <c r="A371" s="461"/>
      <c r="B371" s="14"/>
      <c r="C371" s="681"/>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2"/>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1968</v>
      </c>
      <c r="F373" s="1937" t="s">
        <v>2149</v>
      </c>
      <c r="G373" s="1937"/>
      <c r="H373" s="1937"/>
      <c r="I373" s="1937"/>
      <c r="J373" s="1937"/>
      <c r="K373" s="1937"/>
      <c r="L373" s="1937"/>
      <c r="M373" s="1937"/>
      <c r="N373" s="1937"/>
      <c r="O373" s="1937"/>
      <c r="P373" s="1937"/>
      <c r="Q373" s="1937"/>
      <c r="R373" s="1937"/>
      <c r="S373" s="1937"/>
      <c r="T373" s="1937"/>
      <c r="U373" s="1937"/>
      <c r="V373" s="1937"/>
      <c r="W373" s="1937"/>
      <c r="X373" s="1937"/>
      <c r="Y373" s="1937"/>
      <c r="Z373" s="1937"/>
      <c r="AA373" s="1937"/>
      <c r="AB373" s="1937"/>
      <c r="AC373" s="1937"/>
      <c r="AD373" s="1937"/>
      <c r="AE373" s="1937"/>
      <c r="AF373" s="1937"/>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938"/>
      <c r="G374" s="1938"/>
      <c r="H374" s="1938"/>
      <c r="I374" s="1938"/>
      <c r="J374" s="1938"/>
      <c r="K374" s="1938"/>
      <c r="L374" s="1938"/>
      <c r="M374" s="1938"/>
      <c r="N374" s="1938"/>
      <c r="O374" s="1938"/>
      <c r="P374" s="1938"/>
      <c r="Q374" s="1938"/>
      <c r="R374" s="1938"/>
      <c r="S374" s="1938"/>
      <c r="T374" s="1938"/>
      <c r="U374" s="1938"/>
      <c r="V374" s="1938"/>
      <c r="W374" s="1938"/>
      <c r="X374" s="1938"/>
      <c r="Y374" s="1938"/>
      <c r="Z374" s="1938"/>
      <c r="AA374" s="1938"/>
      <c r="AB374" s="1938"/>
      <c r="AC374" s="1938"/>
      <c r="AD374" s="1938"/>
      <c r="AE374" s="1938"/>
      <c r="AF374" s="1938"/>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938"/>
      <c r="G375" s="1938"/>
      <c r="H375" s="1938"/>
      <c r="I375" s="1938"/>
      <c r="J375" s="1938"/>
      <c r="K375" s="1938"/>
      <c r="L375" s="1938"/>
      <c r="M375" s="1938"/>
      <c r="N375" s="1938"/>
      <c r="O375" s="1938"/>
      <c r="P375" s="1938"/>
      <c r="Q375" s="1938"/>
      <c r="R375" s="1938"/>
      <c r="S375" s="1938"/>
      <c r="T375" s="1938"/>
      <c r="U375" s="1938"/>
      <c r="V375" s="1938"/>
      <c r="W375" s="1938"/>
      <c r="X375" s="1938"/>
      <c r="Y375" s="1938"/>
      <c r="Z375" s="1938"/>
      <c r="AA375" s="1938"/>
      <c r="AB375" s="1938"/>
      <c r="AC375" s="1938"/>
      <c r="AD375" s="1938"/>
      <c r="AE375" s="1938"/>
      <c r="AF375" s="1938"/>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938"/>
      <c r="G376" s="1938"/>
      <c r="H376" s="1938"/>
      <c r="I376" s="1938"/>
      <c r="J376" s="1938"/>
      <c r="K376" s="1938"/>
      <c r="L376" s="1938"/>
      <c r="M376" s="1938"/>
      <c r="N376" s="1938"/>
      <c r="O376" s="1938"/>
      <c r="P376" s="1938"/>
      <c r="Q376" s="1938"/>
      <c r="R376" s="1938"/>
      <c r="S376" s="1938"/>
      <c r="T376" s="1938"/>
      <c r="U376" s="1938"/>
      <c r="V376" s="1938"/>
      <c r="W376" s="1938"/>
      <c r="X376" s="1938"/>
      <c r="Y376" s="1938"/>
      <c r="Z376" s="1938"/>
      <c r="AA376" s="1938"/>
      <c r="AB376" s="1938"/>
      <c r="AC376" s="1938"/>
      <c r="AD376" s="1938"/>
      <c r="AE376" s="1938"/>
      <c r="AF376" s="1938"/>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938"/>
      <c r="G377" s="1938"/>
      <c r="H377" s="1938"/>
      <c r="I377" s="1938"/>
      <c r="J377" s="1938"/>
      <c r="K377" s="1938"/>
      <c r="L377" s="1938"/>
      <c r="M377" s="1938"/>
      <c r="N377" s="1938"/>
      <c r="O377" s="1938"/>
      <c r="P377" s="1938"/>
      <c r="Q377" s="1938"/>
      <c r="R377" s="1938"/>
      <c r="S377" s="1938"/>
      <c r="T377" s="1938"/>
      <c r="U377" s="1938"/>
      <c r="V377" s="1938"/>
      <c r="W377" s="1938"/>
      <c r="X377" s="1938"/>
      <c r="Y377" s="1938"/>
      <c r="Z377" s="1938"/>
      <c r="AA377" s="1938"/>
      <c r="AB377" s="1938"/>
      <c r="AC377" s="1938"/>
      <c r="AD377" s="1938"/>
      <c r="AE377" s="1938"/>
      <c r="AF377" s="1938"/>
      <c r="AL377" s="657"/>
      <c r="AN377" s="522"/>
      <c r="BS377" s="26"/>
      <c r="BT377" s="26"/>
      <c r="BU377" s="14"/>
      <c r="BV377" s="14"/>
      <c r="BW377" s="14"/>
      <c r="BX377" s="14"/>
      <c r="BY377" s="14"/>
      <c r="BZ377" s="14"/>
      <c r="CA377" s="14"/>
      <c r="CB377" s="14"/>
      <c r="CC377" s="14"/>
    </row>
    <row r="378" spans="1:81" s="475" customFormat="1" ht="12.75" customHeight="1">
      <c r="A378" s="461"/>
      <c r="B378" s="14"/>
      <c r="C378" s="1934" t="s">
        <v>299</v>
      </c>
      <c r="D378" s="1891"/>
      <c r="E378" s="616"/>
      <c r="F378" s="646" t="s">
        <v>2150</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935" t="s">
        <v>2148</v>
      </c>
      <c r="AG378" s="1935"/>
      <c r="AH378" s="1935"/>
      <c r="AI378" s="1935"/>
      <c r="AJ378" s="1935"/>
      <c r="AK378" s="1935"/>
      <c r="AL378" s="1936"/>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1974</v>
      </c>
      <c r="F381" s="1937" t="s">
        <v>2151</v>
      </c>
      <c r="G381" s="1937"/>
      <c r="H381" s="1937"/>
      <c r="I381" s="1937"/>
      <c r="J381" s="1937"/>
      <c r="K381" s="1937"/>
      <c r="L381" s="1937"/>
      <c r="M381" s="1937"/>
      <c r="N381" s="1937"/>
      <c r="O381" s="1937"/>
      <c r="P381" s="1937"/>
      <c r="Q381" s="1937"/>
      <c r="R381" s="1937"/>
      <c r="S381" s="1937"/>
      <c r="T381" s="1937"/>
      <c r="U381" s="1937"/>
      <c r="V381" s="1937"/>
      <c r="W381" s="1937"/>
      <c r="X381" s="1937"/>
      <c r="Y381" s="1937"/>
      <c r="Z381" s="1937"/>
      <c r="AA381" s="1937"/>
      <c r="AB381" s="1937"/>
      <c r="AC381" s="1937"/>
      <c r="AD381" s="1937"/>
      <c r="AE381" s="1937"/>
      <c r="AF381" s="1937"/>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938"/>
      <c r="G382" s="1938"/>
      <c r="H382" s="1938"/>
      <c r="I382" s="1938"/>
      <c r="J382" s="1938"/>
      <c r="K382" s="1938"/>
      <c r="L382" s="1938"/>
      <c r="M382" s="1938"/>
      <c r="N382" s="1938"/>
      <c r="O382" s="1938"/>
      <c r="P382" s="1938"/>
      <c r="Q382" s="1938"/>
      <c r="R382" s="1938"/>
      <c r="S382" s="1938"/>
      <c r="T382" s="1938"/>
      <c r="U382" s="1938"/>
      <c r="V382" s="1938"/>
      <c r="W382" s="1938"/>
      <c r="X382" s="1938"/>
      <c r="Y382" s="1938"/>
      <c r="Z382" s="1938"/>
      <c r="AA382" s="1938"/>
      <c r="AB382" s="1938"/>
      <c r="AC382" s="1938"/>
      <c r="AD382" s="1938"/>
      <c r="AE382" s="1938"/>
      <c r="AF382" s="1938"/>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938"/>
      <c r="G383" s="1938"/>
      <c r="H383" s="1938"/>
      <c r="I383" s="1938"/>
      <c r="J383" s="1938"/>
      <c r="K383" s="1938"/>
      <c r="L383" s="1938"/>
      <c r="M383" s="1938"/>
      <c r="N383" s="1938"/>
      <c r="O383" s="1938"/>
      <c r="P383" s="1938"/>
      <c r="Q383" s="1938"/>
      <c r="R383" s="1938"/>
      <c r="S383" s="1938"/>
      <c r="T383" s="1938"/>
      <c r="U383" s="1938"/>
      <c r="V383" s="1938"/>
      <c r="W383" s="1938"/>
      <c r="X383" s="1938"/>
      <c r="Y383" s="1938"/>
      <c r="Z383" s="1938"/>
      <c r="AA383" s="1938"/>
      <c r="AB383" s="1938"/>
      <c r="AC383" s="1938"/>
      <c r="AD383" s="1938"/>
      <c r="AE383" s="1938"/>
      <c r="AF383" s="1938"/>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938"/>
      <c r="G384" s="1938"/>
      <c r="H384" s="1938"/>
      <c r="I384" s="1938"/>
      <c r="J384" s="1938"/>
      <c r="K384" s="1938"/>
      <c r="L384" s="1938"/>
      <c r="M384" s="1938"/>
      <c r="N384" s="1938"/>
      <c r="O384" s="1938"/>
      <c r="P384" s="1938"/>
      <c r="Q384" s="1938"/>
      <c r="R384" s="1938"/>
      <c r="S384" s="1938"/>
      <c r="T384" s="1938"/>
      <c r="U384" s="1938"/>
      <c r="V384" s="1938"/>
      <c r="W384" s="1938"/>
      <c r="X384" s="1938"/>
      <c r="Y384" s="1938"/>
      <c r="Z384" s="1938"/>
      <c r="AA384" s="1938"/>
      <c r="AB384" s="1938"/>
      <c r="AC384" s="1938"/>
      <c r="AD384" s="1938"/>
      <c r="AE384" s="1938"/>
      <c r="AF384" s="1938"/>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938"/>
      <c r="G385" s="1938"/>
      <c r="H385" s="1938"/>
      <c r="I385" s="1938"/>
      <c r="J385" s="1938"/>
      <c r="K385" s="1938"/>
      <c r="L385" s="1938"/>
      <c r="M385" s="1938"/>
      <c r="N385" s="1938"/>
      <c r="O385" s="1938"/>
      <c r="P385" s="1938"/>
      <c r="Q385" s="1938"/>
      <c r="R385" s="1938"/>
      <c r="S385" s="1938"/>
      <c r="T385" s="1938"/>
      <c r="U385" s="1938"/>
      <c r="V385" s="1938"/>
      <c r="W385" s="1938"/>
      <c r="X385" s="1938"/>
      <c r="Y385" s="1938"/>
      <c r="Z385" s="1938"/>
      <c r="AA385" s="1938"/>
      <c r="AB385" s="1938"/>
      <c r="AC385" s="1938"/>
      <c r="AD385" s="1938"/>
      <c r="AE385" s="1938"/>
      <c r="AF385" s="1938"/>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934" t="s">
        <v>299</v>
      </c>
      <c r="D386" s="1891"/>
      <c r="E386" s="616"/>
      <c r="F386" s="646" t="s">
        <v>2152</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935" t="s">
        <v>2153</v>
      </c>
      <c r="AG386" s="1935"/>
      <c r="AH386" s="1935"/>
      <c r="AI386" s="1935"/>
      <c r="AJ386" s="1935"/>
      <c r="AK386" s="1935"/>
      <c r="AL386" s="1936"/>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934" t="s">
        <v>299</v>
      </c>
      <c r="D388" s="1891"/>
      <c r="E388" s="616"/>
      <c r="F388" s="663" t="s">
        <v>2154</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935" t="s">
        <v>2148</v>
      </c>
      <c r="AG388" s="1935"/>
      <c r="AH388" s="1935"/>
      <c r="AI388" s="1935"/>
      <c r="AJ388" s="1935"/>
      <c r="AK388" s="1935"/>
      <c r="AL388" s="1936"/>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2155</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2156</v>
      </c>
      <c r="F392" s="1937" t="s">
        <v>2157</v>
      </c>
      <c r="G392" s="1937"/>
      <c r="H392" s="1937"/>
      <c r="I392" s="1937"/>
      <c r="J392" s="1937"/>
      <c r="K392" s="1937"/>
      <c r="L392" s="1937"/>
      <c r="M392" s="1937"/>
      <c r="N392" s="1937"/>
      <c r="O392" s="1937"/>
      <c r="P392" s="1937"/>
      <c r="Q392" s="1937"/>
      <c r="R392" s="1937"/>
      <c r="S392" s="1937"/>
      <c r="T392" s="1937"/>
      <c r="U392" s="1937"/>
      <c r="V392" s="1937"/>
      <c r="W392" s="1937"/>
      <c r="X392" s="1937"/>
      <c r="Y392" s="1937"/>
      <c r="Z392" s="1937"/>
      <c r="AA392" s="1937"/>
      <c r="AB392" s="1937"/>
      <c r="AC392" s="1937"/>
      <c r="AD392" s="1937"/>
      <c r="AE392" s="1937"/>
      <c r="AF392" s="1937"/>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938"/>
      <c r="G393" s="1938"/>
      <c r="H393" s="1938"/>
      <c r="I393" s="1938"/>
      <c r="J393" s="1938"/>
      <c r="K393" s="1938"/>
      <c r="L393" s="1938"/>
      <c r="M393" s="1938"/>
      <c r="N393" s="1938"/>
      <c r="O393" s="1938"/>
      <c r="P393" s="1938"/>
      <c r="Q393" s="1938"/>
      <c r="R393" s="1938"/>
      <c r="S393" s="1938"/>
      <c r="T393" s="1938"/>
      <c r="U393" s="1938"/>
      <c r="V393" s="1938"/>
      <c r="W393" s="1938"/>
      <c r="X393" s="1938"/>
      <c r="Y393" s="1938"/>
      <c r="Z393" s="1938"/>
      <c r="AA393" s="1938"/>
      <c r="AB393" s="1938"/>
      <c r="AC393" s="1938"/>
      <c r="AD393" s="1938"/>
      <c r="AE393" s="1938"/>
      <c r="AF393" s="1938"/>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938"/>
      <c r="G394" s="1938"/>
      <c r="H394" s="1938"/>
      <c r="I394" s="1938"/>
      <c r="J394" s="1938"/>
      <c r="K394" s="1938"/>
      <c r="L394" s="1938"/>
      <c r="M394" s="1938"/>
      <c r="N394" s="1938"/>
      <c r="O394" s="1938"/>
      <c r="P394" s="1938"/>
      <c r="Q394" s="1938"/>
      <c r="R394" s="1938"/>
      <c r="S394" s="1938"/>
      <c r="T394" s="1938"/>
      <c r="U394" s="1938"/>
      <c r="V394" s="1938"/>
      <c r="W394" s="1938"/>
      <c r="X394" s="1938"/>
      <c r="Y394" s="1938"/>
      <c r="Z394" s="1938"/>
      <c r="AA394" s="1938"/>
      <c r="AB394" s="1938"/>
      <c r="AC394" s="1938"/>
      <c r="AD394" s="1938"/>
      <c r="AE394" s="1938"/>
      <c r="AF394" s="1938"/>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938"/>
      <c r="G395" s="1938"/>
      <c r="H395" s="1938"/>
      <c r="I395" s="1938"/>
      <c r="J395" s="1938"/>
      <c r="K395" s="1938"/>
      <c r="L395" s="1938"/>
      <c r="M395" s="1938"/>
      <c r="N395" s="1938"/>
      <c r="O395" s="1938"/>
      <c r="P395" s="1938"/>
      <c r="Q395" s="1938"/>
      <c r="R395" s="1938"/>
      <c r="S395" s="1938"/>
      <c r="T395" s="1938"/>
      <c r="U395" s="1938"/>
      <c r="V395" s="1938"/>
      <c r="W395" s="1938"/>
      <c r="X395" s="1938"/>
      <c r="Y395" s="1938"/>
      <c r="Z395" s="1938"/>
      <c r="AA395" s="1938"/>
      <c r="AB395" s="1938"/>
      <c r="AC395" s="1938"/>
      <c r="AD395" s="1938"/>
      <c r="AE395" s="1938"/>
      <c r="AF395" s="1938"/>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934" t="s">
        <v>891</v>
      </c>
      <c r="D396" s="1891"/>
      <c r="E396" s="616"/>
      <c r="F396" s="646" t="s">
        <v>2158</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935" t="s">
        <v>2148</v>
      </c>
      <c r="AG396" s="1935"/>
      <c r="AH396" s="1935"/>
      <c r="AI396" s="1935"/>
      <c r="AJ396" s="1935"/>
      <c r="AK396" s="1935"/>
      <c r="AL396" s="1936"/>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934" t="s">
        <v>299</v>
      </c>
      <c r="D398" s="1891"/>
      <c r="E398" s="644"/>
      <c r="F398" s="646" t="s">
        <v>2159</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935" t="s">
        <v>2160</v>
      </c>
      <c r="AG398" s="1935"/>
      <c r="AH398" s="1935"/>
      <c r="AI398" s="1935"/>
      <c r="AJ398" s="1935"/>
      <c r="AK398" s="1935"/>
      <c r="AL398" s="1936"/>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934" t="s">
        <v>299</v>
      </c>
      <c r="D401" s="1891"/>
      <c r="E401" s="640" t="s">
        <v>2161</v>
      </c>
      <c r="F401" s="1937" t="s">
        <v>2162</v>
      </c>
      <c r="G401" s="1937"/>
      <c r="H401" s="1937"/>
      <c r="I401" s="1937"/>
      <c r="J401" s="1937"/>
      <c r="K401" s="1937"/>
      <c r="L401" s="1937"/>
      <c r="M401" s="1937"/>
      <c r="N401" s="1937"/>
      <c r="O401" s="1937"/>
      <c r="P401" s="1937"/>
      <c r="Q401" s="1937"/>
      <c r="R401" s="1937"/>
      <c r="S401" s="1937"/>
      <c r="T401" s="1937"/>
      <c r="U401" s="1937"/>
      <c r="V401" s="1937"/>
      <c r="W401" s="1937"/>
      <c r="X401" s="1937"/>
      <c r="Y401" s="1937"/>
      <c r="Z401" s="1937"/>
      <c r="AA401" s="1937"/>
      <c r="AB401" s="1937"/>
      <c r="AC401" s="1937"/>
      <c r="AD401" s="1937"/>
      <c r="AE401" s="1937"/>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938"/>
      <c r="G402" s="1938"/>
      <c r="H402" s="1938"/>
      <c r="I402" s="1938"/>
      <c r="J402" s="1938"/>
      <c r="K402" s="1938"/>
      <c r="L402" s="1938"/>
      <c r="M402" s="1938"/>
      <c r="N402" s="1938"/>
      <c r="O402" s="1938"/>
      <c r="P402" s="1938"/>
      <c r="Q402" s="1938"/>
      <c r="R402" s="1938"/>
      <c r="S402" s="1938"/>
      <c r="T402" s="1938"/>
      <c r="U402" s="1938"/>
      <c r="V402" s="1938"/>
      <c r="W402" s="1938"/>
      <c r="X402" s="1938"/>
      <c r="Y402" s="1938"/>
      <c r="Z402" s="1938"/>
      <c r="AA402" s="1938"/>
      <c r="AB402" s="1938"/>
      <c r="AC402" s="1938"/>
      <c r="AD402" s="1938"/>
      <c r="AE402" s="1938"/>
      <c r="AF402" s="1861" t="s">
        <v>2148</v>
      </c>
      <c r="AG402" s="1861"/>
      <c r="AH402" s="1861"/>
      <c r="AI402" s="1861"/>
      <c r="AJ402" s="1861"/>
      <c r="AK402" s="1861"/>
      <c r="AL402" s="1939"/>
      <c r="AM402" s="495"/>
      <c r="AN402" s="522"/>
      <c r="BS402" s="495"/>
      <c r="BT402" s="495"/>
      <c r="BY402" s="495"/>
      <c r="BZ402" s="495"/>
      <c r="CA402" s="495"/>
      <c r="CB402" s="495"/>
      <c r="CC402" s="495"/>
    </row>
    <row r="403" spans="1:81" s="475" customFormat="1" ht="12.75" customHeight="1">
      <c r="A403" s="461"/>
      <c r="B403" s="14"/>
      <c r="C403" s="656"/>
      <c r="D403" s="14"/>
      <c r="E403" s="616"/>
      <c r="F403" s="1938"/>
      <c r="G403" s="1938"/>
      <c r="H403" s="1938"/>
      <c r="I403" s="1938"/>
      <c r="J403" s="1938"/>
      <c r="K403" s="1938"/>
      <c r="L403" s="1938"/>
      <c r="M403" s="1938"/>
      <c r="N403" s="1938"/>
      <c r="O403" s="1938"/>
      <c r="P403" s="1938"/>
      <c r="Q403" s="1938"/>
      <c r="R403" s="1938"/>
      <c r="S403" s="1938"/>
      <c r="T403" s="1938"/>
      <c r="U403" s="1938"/>
      <c r="V403" s="1938"/>
      <c r="W403" s="1938"/>
      <c r="X403" s="1938"/>
      <c r="Y403" s="1938"/>
      <c r="Z403" s="1938"/>
      <c r="AA403" s="1938"/>
      <c r="AB403" s="1938"/>
      <c r="AC403" s="1938"/>
      <c r="AD403" s="1938"/>
      <c r="AE403" s="1938"/>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57"/>
      <c r="G404" s="1957"/>
      <c r="H404" s="1957"/>
      <c r="I404" s="1957"/>
      <c r="J404" s="1957"/>
      <c r="K404" s="1957"/>
      <c r="L404" s="1957"/>
      <c r="M404" s="1957"/>
      <c r="N404" s="1957"/>
      <c r="O404" s="1957"/>
      <c r="P404" s="1957"/>
      <c r="Q404" s="1957"/>
      <c r="R404" s="1957"/>
      <c r="S404" s="1957"/>
      <c r="T404" s="1957"/>
      <c r="U404" s="1957"/>
      <c r="V404" s="1957"/>
      <c r="W404" s="1957"/>
      <c r="X404" s="1957"/>
      <c r="Y404" s="1957"/>
      <c r="Z404" s="1957"/>
      <c r="AA404" s="1957"/>
      <c r="AB404" s="1957"/>
      <c r="AC404" s="1957"/>
      <c r="AD404" s="1957"/>
      <c r="AE404" s="1957"/>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2163</v>
      </c>
      <c r="F406" s="1937" t="s">
        <v>2164</v>
      </c>
      <c r="G406" s="1937"/>
      <c r="H406" s="1937"/>
      <c r="I406" s="1937"/>
      <c r="J406" s="1937"/>
      <c r="K406" s="1937"/>
      <c r="L406" s="1937"/>
      <c r="M406" s="1937"/>
      <c r="N406" s="1937"/>
      <c r="O406" s="1937"/>
      <c r="P406" s="1937"/>
      <c r="Q406" s="1937"/>
      <c r="R406" s="1937"/>
      <c r="S406" s="1937"/>
      <c r="T406" s="1937"/>
      <c r="U406" s="1937"/>
      <c r="V406" s="1937"/>
      <c r="W406" s="1937"/>
      <c r="X406" s="1937"/>
      <c r="Y406" s="1937"/>
      <c r="Z406" s="1937"/>
      <c r="AA406" s="1937"/>
      <c r="AB406" s="1937"/>
      <c r="AC406" s="1937"/>
      <c r="AD406" s="1937"/>
      <c r="AE406" s="1937"/>
      <c r="AF406" s="672"/>
      <c r="AG406" s="672"/>
      <c r="AH406" s="672"/>
      <c r="AI406" s="672"/>
      <c r="AJ406" s="672"/>
      <c r="AK406" s="672"/>
      <c r="AL406" s="673"/>
      <c r="AM406" s="495"/>
    </row>
    <row r="407" spans="1:81">
      <c r="A407" s="461"/>
      <c r="C407" s="656"/>
      <c r="E407" s="616"/>
      <c r="F407" s="1938"/>
      <c r="G407" s="1938"/>
      <c r="H407" s="1938"/>
      <c r="I407" s="1938"/>
      <c r="J407" s="1938"/>
      <c r="K407" s="1938"/>
      <c r="L407" s="1938"/>
      <c r="M407" s="1938"/>
      <c r="N407" s="1938"/>
      <c r="O407" s="1938"/>
      <c r="P407" s="1938"/>
      <c r="Q407" s="1938"/>
      <c r="R407" s="1938"/>
      <c r="S407" s="1938"/>
      <c r="T407" s="1938"/>
      <c r="U407" s="1938"/>
      <c r="V407" s="1938"/>
      <c r="W407" s="1938"/>
      <c r="X407" s="1938"/>
      <c r="Y407" s="1938"/>
      <c r="Z407" s="1938"/>
      <c r="AA407" s="1938"/>
      <c r="AB407" s="1938"/>
      <c r="AC407" s="1938"/>
      <c r="AD407" s="1938"/>
      <c r="AE407" s="1938"/>
      <c r="AF407" s="464"/>
      <c r="AG407" s="461"/>
      <c r="AH407" s="475"/>
      <c r="AI407" s="475"/>
      <c r="AJ407" s="475"/>
      <c r="AK407" s="475"/>
      <c r="AL407" s="657"/>
      <c r="AM407" s="495"/>
    </row>
    <row r="408" spans="1:81" s="475" customFormat="1" ht="12.75" customHeight="1">
      <c r="A408" s="461"/>
      <c r="B408" s="14"/>
      <c r="C408" s="656"/>
      <c r="D408" s="14"/>
      <c r="E408" s="616"/>
      <c r="F408" s="1938"/>
      <c r="G408" s="1938"/>
      <c r="H408" s="1938"/>
      <c r="I408" s="1938"/>
      <c r="J408" s="1938"/>
      <c r="K408" s="1938"/>
      <c r="L408" s="1938"/>
      <c r="M408" s="1938"/>
      <c r="N408" s="1938"/>
      <c r="O408" s="1938"/>
      <c r="P408" s="1938"/>
      <c r="Q408" s="1938"/>
      <c r="R408" s="1938"/>
      <c r="S408" s="1938"/>
      <c r="T408" s="1938"/>
      <c r="U408" s="1938"/>
      <c r="V408" s="1938"/>
      <c r="W408" s="1938"/>
      <c r="X408" s="1938"/>
      <c r="Y408" s="1938"/>
      <c r="Z408" s="1938"/>
      <c r="AA408" s="1938"/>
      <c r="AB408" s="1938"/>
      <c r="AC408" s="1938"/>
      <c r="AD408" s="1938"/>
      <c r="AE408" s="1938"/>
      <c r="AL408" s="657"/>
      <c r="AM408" s="495"/>
      <c r="AN408" s="522"/>
    </row>
    <row r="409" spans="1:81" s="475" customFormat="1" ht="12.75" customHeight="1">
      <c r="A409" s="461"/>
      <c r="B409" s="14"/>
      <c r="C409" s="664"/>
      <c r="F409" s="1938"/>
      <c r="G409" s="1938"/>
      <c r="H409" s="1938"/>
      <c r="I409" s="1938"/>
      <c r="J409" s="1938"/>
      <c r="K409" s="1938"/>
      <c r="L409" s="1938"/>
      <c r="M409" s="1938"/>
      <c r="N409" s="1938"/>
      <c r="O409" s="1938"/>
      <c r="P409" s="1938"/>
      <c r="Q409" s="1938"/>
      <c r="R409" s="1938"/>
      <c r="S409" s="1938"/>
      <c r="T409" s="1938"/>
      <c r="U409" s="1938"/>
      <c r="V409" s="1938"/>
      <c r="W409" s="1938"/>
      <c r="X409" s="1938"/>
      <c r="Y409" s="1938"/>
      <c r="Z409" s="1938"/>
      <c r="AA409" s="1938"/>
      <c r="AB409" s="1938"/>
      <c r="AC409" s="1938"/>
      <c r="AD409" s="1938"/>
      <c r="AE409" s="1938"/>
      <c r="AL409" s="657"/>
      <c r="AM409" s="495"/>
      <c r="AN409" s="522"/>
    </row>
    <row r="410" spans="1:81" s="475" customFormat="1" ht="12.75" customHeight="1">
      <c r="A410" s="461"/>
      <c r="B410" s="14"/>
      <c r="C410" s="1934" t="s">
        <v>299</v>
      </c>
      <c r="D410" s="1891"/>
      <c r="E410" s="616"/>
      <c r="F410" s="646" t="s">
        <v>2165</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861" t="s">
        <v>2148</v>
      </c>
      <c r="AG410" s="1861"/>
      <c r="AH410" s="1861"/>
      <c r="AI410" s="1861"/>
      <c r="AJ410" s="1861"/>
      <c r="AK410" s="1861"/>
      <c r="AL410" s="1939"/>
      <c r="AM410" s="495"/>
      <c r="AN410" s="522"/>
    </row>
    <row r="411" spans="1:81" s="475" customFormat="1" ht="12.75" customHeight="1">
      <c r="A411" s="461"/>
      <c r="B411" s="14"/>
      <c r="C411" s="664"/>
      <c r="AL411" s="657"/>
      <c r="AM411" s="495"/>
      <c r="AN411" s="522"/>
    </row>
    <row r="412" spans="1:81" s="475" customFormat="1" ht="12.75" customHeight="1">
      <c r="A412" s="461"/>
      <c r="B412" s="14"/>
      <c r="C412" s="1934" t="s">
        <v>299</v>
      </c>
      <c r="D412" s="1891"/>
      <c r="E412" s="644"/>
      <c r="F412" s="646" t="s">
        <v>2166</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861" t="s">
        <v>2160</v>
      </c>
      <c r="AG412" s="1861"/>
      <c r="AH412" s="1861"/>
      <c r="AI412" s="1861"/>
      <c r="AJ412" s="1861"/>
      <c r="AK412" s="1861"/>
      <c r="AL412" s="1939"/>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67"/>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2167</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2168</v>
      </c>
      <c r="F416" s="1937" t="s">
        <v>2169</v>
      </c>
      <c r="G416" s="1937"/>
      <c r="H416" s="1937"/>
      <c r="I416" s="1937"/>
      <c r="J416" s="1937"/>
      <c r="K416" s="1937"/>
      <c r="L416" s="1937"/>
      <c r="M416" s="1937"/>
      <c r="N416" s="1937"/>
      <c r="O416" s="1937"/>
      <c r="P416" s="1937"/>
      <c r="Q416" s="1937"/>
      <c r="R416" s="1937"/>
      <c r="S416" s="1937"/>
      <c r="T416" s="1937"/>
      <c r="U416" s="1937"/>
      <c r="V416" s="1937"/>
      <c r="W416" s="1937"/>
      <c r="X416" s="1937"/>
      <c r="Y416" s="1937"/>
      <c r="Z416" s="1937"/>
      <c r="AA416" s="1937"/>
      <c r="AB416" s="1937"/>
      <c r="AC416" s="1937"/>
      <c r="AD416" s="1937"/>
      <c r="AE416" s="1937"/>
      <c r="AF416" s="639"/>
      <c r="AG416" s="639"/>
      <c r="AH416" s="639"/>
      <c r="AI416" s="639"/>
      <c r="AJ416" s="639"/>
      <c r="AK416" s="639"/>
      <c r="AL416" s="670"/>
      <c r="AM416" s="495"/>
      <c r="AN416" s="522"/>
    </row>
    <row r="417" spans="1:60" s="475" customFormat="1" ht="12.75" customHeight="1">
      <c r="A417" s="461"/>
      <c r="B417" s="14"/>
      <c r="C417" s="656"/>
      <c r="D417" s="14"/>
      <c r="E417" s="616"/>
      <c r="F417" s="1938"/>
      <c r="G417" s="1938"/>
      <c r="H417" s="1938"/>
      <c r="I417" s="1938"/>
      <c r="J417" s="1938"/>
      <c r="K417" s="1938"/>
      <c r="L417" s="1938"/>
      <c r="M417" s="1938"/>
      <c r="N417" s="1938"/>
      <c r="O417" s="1938"/>
      <c r="P417" s="1938"/>
      <c r="Q417" s="1938"/>
      <c r="R417" s="1938"/>
      <c r="S417" s="1938"/>
      <c r="T417" s="1938"/>
      <c r="U417" s="1938"/>
      <c r="V417" s="1938"/>
      <c r="W417" s="1938"/>
      <c r="X417" s="1938"/>
      <c r="Y417" s="1938"/>
      <c r="Z417" s="1938"/>
      <c r="AA417" s="1938"/>
      <c r="AB417" s="1938"/>
      <c r="AC417" s="1938"/>
      <c r="AD417" s="1938"/>
      <c r="AE417" s="1938"/>
      <c r="AF417" s="464"/>
      <c r="AG417" s="461"/>
      <c r="AL417" s="657"/>
      <c r="AM417" s="495"/>
      <c r="AN417" s="522"/>
    </row>
    <row r="418" spans="1:60" s="475" customFormat="1" ht="12.6" customHeight="1">
      <c r="A418" s="461"/>
      <c r="B418" s="14"/>
      <c r="C418" s="656"/>
      <c r="D418" s="14"/>
      <c r="E418" s="616"/>
      <c r="F418" s="1938"/>
      <c r="G418" s="1938"/>
      <c r="H418" s="1938"/>
      <c r="I418" s="1938"/>
      <c r="J418" s="1938"/>
      <c r="K418" s="1938"/>
      <c r="L418" s="1938"/>
      <c r="M418" s="1938"/>
      <c r="N418" s="1938"/>
      <c r="O418" s="1938"/>
      <c r="P418" s="1938"/>
      <c r="Q418" s="1938"/>
      <c r="R418" s="1938"/>
      <c r="S418" s="1938"/>
      <c r="T418" s="1938"/>
      <c r="U418" s="1938"/>
      <c r="V418" s="1938"/>
      <c r="W418" s="1938"/>
      <c r="X418" s="1938"/>
      <c r="Y418" s="1938"/>
      <c r="Z418" s="1938"/>
      <c r="AA418" s="1938"/>
      <c r="AB418" s="1938"/>
      <c r="AC418" s="1938"/>
      <c r="AD418" s="1938"/>
      <c r="AE418" s="1938"/>
      <c r="AL418" s="657"/>
      <c r="AM418" s="495"/>
      <c r="AN418" s="522"/>
    </row>
    <row r="419" spans="1:60" s="475" customFormat="1" ht="12.75" customHeight="1">
      <c r="A419" s="461"/>
      <c r="B419" s="14"/>
      <c r="C419" s="1934" t="s">
        <v>891</v>
      </c>
      <c r="D419" s="1891"/>
      <c r="E419" s="616"/>
      <c r="F419" s="646" t="s">
        <v>2170</v>
      </c>
      <c r="G419" s="674"/>
      <c r="H419" s="674"/>
      <c r="I419" s="674"/>
      <c r="J419" s="674"/>
      <c r="K419" s="674"/>
      <c r="L419" s="674"/>
      <c r="M419" s="674"/>
      <c r="N419" s="674"/>
      <c r="O419" s="674"/>
      <c r="P419" s="674"/>
      <c r="Q419" s="674"/>
      <c r="R419" s="674"/>
      <c r="S419" s="674"/>
      <c r="T419" s="674"/>
      <c r="U419" s="674"/>
      <c r="V419" s="674"/>
      <c r="W419" s="674"/>
      <c r="X419" s="674"/>
      <c r="Y419" s="674"/>
      <c r="Z419" s="674"/>
      <c r="AA419" s="674"/>
      <c r="AB419" s="674"/>
      <c r="AC419" s="674"/>
      <c r="AD419" s="674"/>
      <c r="AF419" s="1861" t="s">
        <v>2148</v>
      </c>
      <c r="AG419" s="1861"/>
      <c r="AH419" s="1861"/>
      <c r="AI419" s="1861"/>
      <c r="AJ419" s="1861"/>
      <c r="AK419" s="1861"/>
      <c r="AL419" s="1939"/>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2171</v>
      </c>
      <c r="F422" s="1937" t="s">
        <v>2172</v>
      </c>
      <c r="G422" s="1937"/>
      <c r="H422" s="1937"/>
      <c r="I422" s="1937"/>
      <c r="J422" s="1937"/>
      <c r="K422" s="1937"/>
      <c r="L422" s="1937"/>
      <c r="M422" s="1937"/>
      <c r="N422" s="1937"/>
      <c r="O422" s="1937"/>
      <c r="P422" s="1937"/>
      <c r="Q422" s="1937"/>
      <c r="R422" s="1937"/>
      <c r="S422" s="1937"/>
      <c r="T422" s="1937"/>
      <c r="U422" s="1937"/>
      <c r="V422" s="1937"/>
      <c r="W422" s="1937"/>
      <c r="X422" s="1937"/>
      <c r="Y422" s="1937"/>
      <c r="Z422" s="1937"/>
      <c r="AA422" s="1937"/>
      <c r="AB422" s="1937"/>
      <c r="AC422" s="1937"/>
      <c r="AD422" s="1937"/>
      <c r="AE422" s="1937"/>
      <c r="AF422" s="672"/>
      <c r="AG422" s="672"/>
      <c r="AH422" s="672"/>
      <c r="AI422" s="672"/>
      <c r="AJ422" s="672"/>
      <c r="AK422" s="672"/>
      <c r="AL422" s="673"/>
      <c r="AM422" s="495"/>
      <c r="AO422" s="475"/>
      <c r="AP422" s="475"/>
      <c r="BD422" s="14"/>
      <c r="BE422" s="14"/>
      <c r="BF422" s="14"/>
      <c r="BG422" s="14"/>
      <c r="BH422" s="14"/>
    </row>
    <row r="423" spans="1:60">
      <c r="A423" s="461"/>
      <c r="C423" s="656"/>
      <c r="E423" s="616"/>
      <c r="F423" s="1938"/>
      <c r="G423" s="1938"/>
      <c r="H423" s="1938"/>
      <c r="I423" s="1938"/>
      <c r="J423" s="1938"/>
      <c r="K423" s="1938"/>
      <c r="L423" s="1938"/>
      <c r="M423" s="1938"/>
      <c r="N423" s="1938"/>
      <c r="O423" s="1938"/>
      <c r="P423" s="1938"/>
      <c r="Q423" s="1938"/>
      <c r="R423" s="1938"/>
      <c r="S423" s="1938"/>
      <c r="T423" s="1938"/>
      <c r="U423" s="1938"/>
      <c r="V423" s="1938"/>
      <c r="W423" s="1938"/>
      <c r="X423" s="1938"/>
      <c r="Y423" s="1938"/>
      <c r="Z423" s="1938"/>
      <c r="AA423" s="1938"/>
      <c r="AB423" s="1938"/>
      <c r="AC423" s="1938"/>
      <c r="AD423" s="1938"/>
      <c r="AE423" s="1938"/>
      <c r="AF423" s="519"/>
      <c r="AG423" s="519"/>
      <c r="AH423" s="519"/>
      <c r="AI423" s="519"/>
      <c r="AJ423" s="519"/>
      <c r="AK423" s="519"/>
      <c r="AL423" s="675"/>
      <c r="AM423" s="495"/>
      <c r="AO423" s="475"/>
      <c r="AP423" s="475"/>
    </row>
    <row r="424" spans="1:60" s="475" customFormat="1" ht="12.75" customHeight="1">
      <c r="A424" s="461"/>
      <c r="B424" s="14"/>
      <c r="C424" s="656"/>
      <c r="D424" s="14"/>
      <c r="E424" s="616"/>
      <c r="F424" s="1938"/>
      <c r="G424" s="1938"/>
      <c r="H424" s="1938"/>
      <c r="I424" s="1938"/>
      <c r="J424" s="1938"/>
      <c r="K424" s="1938"/>
      <c r="L424" s="1938"/>
      <c r="M424" s="1938"/>
      <c r="N424" s="1938"/>
      <c r="O424" s="1938"/>
      <c r="P424" s="1938"/>
      <c r="Q424" s="1938"/>
      <c r="R424" s="1938"/>
      <c r="S424" s="1938"/>
      <c r="T424" s="1938"/>
      <c r="U424" s="1938"/>
      <c r="V424" s="1938"/>
      <c r="W424" s="1938"/>
      <c r="X424" s="1938"/>
      <c r="Y424" s="1938"/>
      <c r="Z424" s="1938"/>
      <c r="AA424" s="1938"/>
      <c r="AB424" s="1938"/>
      <c r="AC424" s="1938"/>
      <c r="AD424" s="1938"/>
      <c r="AE424" s="1938"/>
      <c r="AF424" s="519"/>
      <c r="AG424" s="519"/>
      <c r="AH424" s="519"/>
      <c r="AI424" s="519"/>
      <c r="AJ424" s="519"/>
      <c r="AK424" s="519"/>
      <c r="AL424" s="675"/>
      <c r="AM424" s="495"/>
      <c r="AN424" s="522"/>
    </row>
    <row r="425" spans="1:60" s="475" customFormat="1" ht="12.75" customHeight="1">
      <c r="A425" s="461"/>
      <c r="B425" s="14"/>
      <c r="C425" s="676"/>
      <c r="D425" s="655"/>
      <c r="E425" s="644"/>
      <c r="F425" s="1938"/>
      <c r="G425" s="1938"/>
      <c r="H425" s="1938"/>
      <c r="I425" s="1938"/>
      <c r="J425" s="1938"/>
      <c r="K425" s="1938"/>
      <c r="L425" s="1938"/>
      <c r="M425" s="1938"/>
      <c r="N425" s="1938"/>
      <c r="O425" s="1938"/>
      <c r="P425" s="1938"/>
      <c r="Q425" s="1938"/>
      <c r="R425" s="1938"/>
      <c r="S425" s="1938"/>
      <c r="T425" s="1938"/>
      <c r="U425" s="1938"/>
      <c r="V425" s="1938"/>
      <c r="W425" s="1938"/>
      <c r="X425" s="1938"/>
      <c r="Y425" s="1938"/>
      <c r="Z425" s="1938"/>
      <c r="AA425" s="1938"/>
      <c r="AB425" s="1938"/>
      <c r="AC425" s="1938"/>
      <c r="AD425" s="1938"/>
      <c r="AE425" s="1938"/>
      <c r="AF425" s="519"/>
      <c r="AG425" s="519"/>
      <c r="AH425" s="519"/>
      <c r="AI425" s="519"/>
      <c r="AJ425" s="519"/>
      <c r="AK425" s="519"/>
      <c r="AL425" s="675"/>
      <c r="AM425" s="495"/>
      <c r="AN425" s="522"/>
      <c r="AO425" s="26"/>
      <c r="AP425" s="14"/>
    </row>
    <row r="426" spans="1:60" s="475" customFormat="1" ht="12.75" customHeight="1">
      <c r="A426" s="461"/>
      <c r="B426" s="14"/>
      <c r="C426" s="676"/>
      <c r="D426" s="655"/>
      <c r="E426" s="644"/>
      <c r="F426" s="1938"/>
      <c r="G426" s="1938"/>
      <c r="H426" s="1938"/>
      <c r="I426" s="1938"/>
      <c r="J426" s="1938"/>
      <c r="K426" s="1938"/>
      <c r="L426" s="1938"/>
      <c r="M426" s="1938"/>
      <c r="N426" s="1938"/>
      <c r="O426" s="1938"/>
      <c r="P426" s="1938"/>
      <c r="Q426" s="1938"/>
      <c r="R426" s="1938"/>
      <c r="S426" s="1938"/>
      <c r="T426" s="1938"/>
      <c r="U426" s="1938"/>
      <c r="V426" s="1938"/>
      <c r="W426" s="1938"/>
      <c r="X426" s="1938"/>
      <c r="Y426" s="1938"/>
      <c r="Z426" s="1938"/>
      <c r="AA426" s="1938"/>
      <c r="AB426" s="1938"/>
      <c r="AC426" s="1938"/>
      <c r="AD426" s="1938"/>
      <c r="AE426" s="1938"/>
      <c r="AF426" s="519"/>
      <c r="AG426" s="519"/>
      <c r="AH426" s="519"/>
      <c r="AI426" s="519"/>
      <c r="AJ426" s="519"/>
      <c r="AK426" s="519"/>
      <c r="AL426" s="675"/>
      <c r="AM426" s="495"/>
      <c r="AN426" s="522"/>
    </row>
    <row r="427" spans="1:60" s="475" customFormat="1" ht="12.75" customHeight="1">
      <c r="A427" s="461"/>
      <c r="B427" s="14"/>
      <c r="C427" s="676"/>
      <c r="D427" s="655"/>
      <c r="E427" s="644"/>
      <c r="F427" s="1938"/>
      <c r="G427" s="1938"/>
      <c r="H427" s="1938"/>
      <c r="I427" s="1938"/>
      <c r="J427" s="1938"/>
      <c r="K427" s="1938"/>
      <c r="L427" s="1938"/>
      <c r="M427" s="1938"/>
      <c r="N427" s="1938"/>
      <c r="O427" s="1938"/>
      <c r="P427" s="1938"/>
      <c r="Q427" s="1938"/>
      <c r="R427" s="1938"/>
      <c r="S427" s="1938"/>
      <c r="T427" s="1938"/>
      <c r="U427" s="1938"/>
      <c r="V427" s="1938"/>
      <c r="W427" s="1938"/>
      <c r="X427" s="1938"/>
      <c r="Y427" s="1938"/>
      <c r="Z427" s="1938"/>
      <c r="AA427" s="1938"/>
      <c r="AB427" s="1938"/>
      <c r="AC427" s="1938"/>
      <c r="AD427" s="1938"/>
      <c r="AE427" s="1938"/>
      <c r="AF427" s="519"/>
      <c r="AG427" s="519"/>
      <c r="AH427" s="519"/>
      <c r="AI427" s="519"/>
      <c r="AJ427" s="519"/>
      <c r="AK427" s="519"/>
      <c r="AL427" s="675"/>
      <c r="AM427" s="495"/>
      <c r="AN427" s="522"/>
    </row>
    <row r="428" spans="1:60" s="475" customFormat="1" ht="12.75" customHeight="1">
      <c r="A428" s="461"/>
      <c r="B428" s="14"/>
      <c r="C428" s="676"/>
      <c r="D428" s="655"/>
      <c r="E428" s="644"/>
      <c r="F428" s="1938"/>
      <c r="G428" s="1938"/>
      <c r="H428" s="1938"/>
      <c r="I428" s="1938"/>
      <c r="J428" s="1938"/>
      <c r="K428" s="1938"/>
      <c r="L428" s="1938"/>
      <c r="M428" s="1938"/>
      <c r="N428" s="1938"/>
      <c r="O428" s="1938"/>
      <c r="P428" s="1938"/>
      <c r="Q428" s="1938"/>
      <c r="R428" s="1938"/>
      <c r="S428" s="1938"/>
      <c r="T428" s="1938"/>
      <c r="U428" s="1938"/>
      <c r="V428" s="1938"/>
      <c r="W428" s="1938"/>
      <c r="X428" s="1938"/>
      <c r="Y428" s="1938"/>
      <c r="Z428" s="1938"/>
      <c r="AA428" s="1938"/>
      <c r="AB428" s="1938"/>
      <c r="AC428" s="1938"/>
      <c r="AD428" s="1938"/>
      <c r="AE428" s="1938"/>
      <c r="AF428" s="519"/>
      <c r="AG428" s="519"/>
      <c r="AH428" s="519"/>
      <c r="AI428" s="519"/>
      <c r="AJ428" s="519"/>
      <c r="AK428" s="519"/>
      <c r="AL428" s="675"/>
      <c r="AM428" s="495"/>
      <c r="AN428" s="522"/>
    </row>
    <row r="429" spans="1:60" s="475" customFormat="1" ht="12.75" customHeight="1">
      <c r="A429" s="461"/>
      <c r="B429" s="14"/>
      <c r="C429" s="676"/>
      <c r="D429" s="655"/>
      <c r="E429" s="644"/>
      <c r="F429" s="1938"/>
      <c r="G429" s="1938"/>
      <c r="H429" s="1938"/>
      <c r="I429" s="1938"/>
      <c r="J429" s="1938"/>
      <c r="K429" s="1938"/>
      <c r="L429" s="1938"/>
      <c r="M429" s="1938"/>
      <c r="N429" s="1938"/>
      <c r="O429" s="1938"/>
      <c r="P429" s="1938"/>
      <c r="Q429" s="1938"/>
      <c r="R429" s="1938"/>
      <c r="S429" s="1938"/>
      <c r="T429" s="1938"/>
      <c r="U429" s="1938"/>
      <c r="V429" s="1938"/>
      <c r="W429" s="1938"/>
      <c r="X429" s="1938"/>
      <c r="Y429" s="1938"/>
      <c r="Z429" s="1938"/>
      <c r="AA429" s="1938"/>
      <c r="AB429" s="1938"/>
      <c r="AC429" s="1938"/>
      <c r="AD429" s="1938"/>
      <c r="AE429" s="1938"/>
      <c r="AF429" s="519"/>
      <c r="AG429" s="519"/>
      <c r="AH429" s="519"/>
      <c r="AI429" s="519"/>
      <c r="AJ429" s="519"/>
      <c r="AK429" s="519"/>
      <c r="AL429" s="675"/>
      <c r="AM429" s="495"/>
      <c r="AN429" s="522"/>
    </row>
    <row r="430" spans="1:60" s="475" customFormat="1" ht="17.25" customHeight="1">
      <c r="A430" s="461"/>
      <c r="B430" s="14"/>
      <c r="C430" s="676"/>
      <c r="D430" s="655"/>
      <c r="E430" s="644"/>
      <c r="F430" s="1938"/>
      <c r="G430" s="1938"/>
      <c r="H430" s="1938"/>
      <c r="I430" s="1938"/>
      <c r="J430" s="1938"/>
      <c r="K430" s="1938"/>
      <c r="L430" s="1938"/>
      <c r="M430" s="1938"/>
      <c r="N430" s="1938"/>
      <c r="O430" s="1938"/>
      <c r="P430" s="1938"/>
      <c r="Q430" s="1938"/>
      <c r="R430" s="1938"/>
      <c r="S430" s="1938"/>
      <c r="T430" s="1938"/>
      <c r="U430" s="1938"/>
      <c r="V430" s="1938"/>
      <c r="W430" s="1938"/>
      <c r="X430" s="1938"/>
      <c r="Y430" s="1938"/>
      <c r="Z430" s="1938"/>
      <c r="AA430" s="1938"/>
      <c r="AB430" s="1938"/>
      <c r="AC430" s="1938"/>
      <c r="AD430" s="1938"/>
      <c r="AE430" s="1938"/>
      <c r="AL430" s="657"/>
      <c r="AM430" s="495"/>
      <c r="AN430" s="522"/>
    </row>
    <row r="431" spans="1:60" s="475" customFormat="1" ht="12.75" customHeight="1">
      <c r="A431" s="461"/>
      <c r="B431" s="14"/>
      <c r="C431" s="1934" t="s">
        <v>299</v>
      </c>
      <c r="D431" s="1891"/>
      <c r="E431" s="644"/>
      <c r="F431" s="521" t="s">
        <v>2173</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861" t="s">
        <v>2148</v>
      </c>
      <c r="AG431" s="1861"/>
      <c r="AH431" s="1861"/>
      <c r="AI431" s="1861"/>
      <c r="AJ431" s="1861"/>
      <c r="AK431" s="1861"/>
      <c r="AL431" s="1939"/>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40"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40" s="475" customFormat="1" ht="12.75" customHeight="1">
      <c r="A434" s="461"/>
      <c r="B434" s="14"/>
      <c r="C434" s="638"/>
      <c r="D434" s="639"/>
      <c r="E434" s="640" t="s">
        <v>2174</v>
      </c>
      <c r="F434" s="1937" t="s">
        <v>2175</v>
      </c>
      <c r="G434" s="1937"/>
      <c r="H434" s="1937"/>
      <c r="I434" s="1937"/>
      <c r="J434" s="1937"/>
      <c r="K434" s="1937"/>
      <c r="L434" s="1937"/>
      <c r="M434" s="1937"/>
      <c r="N434" s="1937"/>
      <c r="O434" s="1937"/>
      <c r="P434" s="1937"/>
      <c r="Q434" s="1937"/>
      <c r="R434" s="1937"/>
      <c r="S434" s="1937"/>
      <c r="T434" s="1937"/>
      <c r="U434" s="1937"/>
      <c r="V434" s="1937"/>
      <c r="W434" s="1937"/>
      <c r="X434" s="1937"/>
      <c r="Y434" s="1937"/>
      <c r="Z434" s="1937"/>
      <c r="AA434" s="1937"/>
      <c r="AB434" s="1937"/>
      <c r="AC434" s="1937"/>
      <c r="AD434" s="1937"/>
      <c r="AE434" s="1937"/>
      <c r="AF434" s="639"/>
      <c r="AG434" s="639"/>
      <c r="AH434" s="639"/>
      <c r="AI434" s="639"/>
      <c r="AJ434" s="639"/>
      <c r="AK434" s="639"/>
      <c r="AL434" s="670"/>
      <c r="AM434" s="495"/>
      <c r="AN434" s="522"/>
    </row>
    <row r="435" spans="1:40" s="475" customFormat="1" ht="12.75" customHeight="1">
      <c r="A435" s="461"/>
      <c r="B435" s="14"/>
      <c r="C435" s="676"/>
      <c r="D435" s="655"/>
      <c r="E435" s="644"/>
      <c r="F435" s="1938"/>
      <c r="G435" s="1938"/>
      <c r="H435" s="1938"/>
      <c r="I435" s="1938"/>
      <c r="J435" s="1938"/>
      <c r="K435" s="1938"/>
      <c r="L435" s="1938"/>
      <c r="M435" s="1938"/>
      <c r="N435" s="1938"/>
      <c r="O435" s="1938"/>
      <c r="P435" s="1938"/>
      <c r="Q435" s="1938"/>
      <c r="R435" s="1938"/>
      <c r="S435" s="1938"/>
      <c r="T435" s="1938"/>
      <c r="U435" s="1938"/>
      <c r="V435" s="1938"/>
      <c r="W435" s="1938"/>
      <c r="X435" s="1938"/>
      <c r="Y435" s="1938"/>
      <c r="Z435" s="1938"/>
      <c r="AA435" s="1938"/>
      <c r="AB435" s="1938"/>
      <c r="AC435" s="1938"/>
      <c r="AD435" s="1938"/>
      <c r="AE435" s="1938"/>
      <c r="AF435" s="516"/>
      <c r="AG435" s="516"/>
      <c r="AH435" s="516"/>
      <c r="AI435" s="516"/>
      <c r="AJ435" s="516"/>
      <c r="AK435" s="516"/>
      <c r="AL435" s="645"/>
      <c r="AM435" s="495"/>
      <c r="AN435" s="522"/>
    </row>
    <row r="436" spans="1:40" s="475" customFormat="1" ht="12.75" customHeight="1">
      <c r="A436" s="461"/>
      <c r="B436" s="14"/>
      <c r="C436" s="676"/>
      <c r="D436" s="655"/>
      <c r="E436" s="644"/>
      <c r="F436" s="1938"/>
      <c r="G436" s="1938"/>
      <c r="H436" s="1938"/>
      <c r="I436" s="1938"/>
      <c r="J436" s="1938"/>
      <c r="K436" s="1938"/>
      <c r="L436" s="1938"/>
      <c r="M436" s="1938"/>
      <c r="N436" s="1938"/>
      <c r="O436" s="1938"/>
      <c r="P436" s="1938"/>
      <c r="Q436" s="1938"/>
      <c r="R436" s="1938"/>
      <c r="S436" s="1938"/>
      <c r="T436" s="1938"/>
      <c r="U436" s="1938"/>
      <c r="V436" s="1938"/>
      <c r="W436" s="1938"/>
      <c r="X436" s="1938"/>
      <c r="Y436" s="1938"/>
      <c r="Z436" s="1938"/>
      <c r="AA436" s="1938"/>
      <c r="AB436" s="1938"/>
      <c r="AC436" s="1938"/>
      <c r="AD436" s="1938"/>
      <c r="AE436" s="1938"/>
      <c r="AF436" s="516"/>
      <c r="AG436" s="516"/>
      <c r="AH436" s="516"/>
      <c r="AI436" s="516"/>
      <c r="AJ436" s="516"/>
      <c r="AK436" s="516"/>
      <c r="AL436" s="645"/>
      <c r="AM436" s="495"/>
      <c r="AN436" s="522"/>
    </row>
    <row r="437" spans="1:40" s="475" customFormat="1" ht="12.75" customHeight="1">
      <c r="A437" s="461"/>
      <c r="B437" s="14"/>
      <c r="C437" s="676"/>
      <c r="D437" s="655"/>
      <c r="E437" s="644"/>
      <c r="F437" s="1938"/>
      <c r="G437" s="1938"/>
      <c r="H437" s="1938"/>
      <c r="I437" s="1938"/>
      <c r="J437" s="1938"/>
      <c r="K437" s="1938"/>
      <c r="L437" s="1938"/>
      <c r="M437" s="1938"/>
      <c r="N437" s="1938"/>
      <c r="O437" s="1938"/>
      <c r="P437" s="1938"/>
      <c r="Q437" s="1938"/>
      <c r="R437" s="1938"/>
      <c r="S437" s="1938"/>
      <c r="T437" s="1938"/>
      <c r="U437" s="1938"/>
      <c r="V437" s="1938"/>
      <c r="W437" s="1938"/>
      <c r="X437" s="1938"/>
      <c r="Y437" s="1938"/>
      <c r="Z437" s="1938"/>
      <c r="AA437" s="1938"/>
      <c r="AB437" s="1938"/>
      <c r="AC437" s="1938"/>
      <c r="AD437" s="1938"/>
      <c r="AE437" s="1938"/>
      <c r="AL437" s="657"/>
      <c r="AM437" s="495"/>
      <c r="AN437" s="522"/>
    </row>
    <row r="438" spans="1:40" s="475" customFormat="1" ht="12.75" customHeight="1">
      <c r="A438" s="461"/>
      <c r="B438" s="14"/>
      <c r="C438" s="1934" t="s">
        <v>891</v>
      </c>
      <c r="D438" s="1891"/>
      <c r="E438" s="644"/>
      <c r="F438" s="646" t="s">
        <v>2176</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861" t="s">
        <v>2148</v>
      </c>
      <c r="AG438" s="1861"/>
      <c r="AH438" s="1861"/>
      <c r="AI438" s="1861"/>
      <c r="AJ438" s="1861"/>
      <c r="AK438" s="1861"/>
      <c r="AL438" s="1939"/>
      <c r="AM438" s="495"/>
      <c r="AN438" s="678"/>
    </row>
    <row r="439" spans="1:40" s="475" customFormat="1" ht="12.75" customHeight="1">
      <c r="A439" s="461"/>
      <c r="B439" s="14"/>
      <c r="C439" s="676"/>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8"/>
    </row>
    <row r="440" spans="1:40" s="475" customFormat="1" ht="12.75" customHeight="1">
      <c r="A440" s="461"/>
      <c r="B440" s="14"/>
      <c r="C440" s="665"/>
      <c r="D440" s="658"/>
      <c r="E440" s="659"/>
      <c r="F440" s="652" t="s">
        <v>2155</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8"/>
    </row>
    <row r="441" spans="1:40"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8"/>
    </row>
    <row r="442" spans="1:40" s="475" customFormat="1" ht="12.75" customHeight="1">
      <c r="A442" s="461"/>
      <c r="B442" s="14"/>
      <c r="C442" s="1940" t="s">
        <v>299</v>
      </c>
      <c r="D442" s="1941"/>
      <c r="E442" s="640" t="s">
        <v>2177</v>
      </c>
      <c r="F442" s="1937" t="s">
        <v>2178</v>
      </c>
      <c r="G442" s="1937"/>
      <c r="H442" s="1937"/>
      <c r="I442" s="1937"/>
      <c r="J442" s="1937"/>
      <c r="K442" s="1937"/>
      <c r="L442" s="1937"/>
      <c r="M442" s="1937"/>
      <c r="N442" s="1937"/>
      <c r="O442" s="1937"/>
      <c r="P442" s="1937"/>
      <c r="Q442" s="1937"/>
      <c r="R442" s="1937"/>
      <c r="S442" s="1937"/>
      <c r="T442" s="1937"/>
      <c r="U442" s="1937"/>
      <c r="V442" s="1937"/>
      <c r="W442" s="1937"/>
      <c r="X442" s="1937"/>
      <c r="Y442" s="1937"/>
      <c r="Z442" s="1937"/>
      <c r="AA442" s="1937"/>
      <c r="AB442" s="1937"/>
      <c r="AC442" s="1937"/>
      <c r="AD442" s="1937"/>
      <c r="AE442" s="1937"/>
      <c r="AF442" s="1958" t="s">
        <v>2148</v>
      </c>
      <c r="AG442" s="1958"/>
      <c r="AH442" s="1958"/>
      <c r="AI442" s="1958"/>
      <c r="AJ442" s="1958"/>
      <c r="AK442" s="1958"/>
      <c r="AL442" s="1959"/>
      <c r="AM442" s="495"/>
      <c r="AN442" s="678"/>
    </row>
    <row r="443" spans="1:40" s="475" customFormat="1" ht="12.75" customHeight="1">
      <c r="A443" s="461"/>
      <c r="B443" s="14"/>
      <c r="C443" s="676"/>
      <c r="D443" s="655"/>
      <c r="E443" s="644"/>
      <c r="F443" s="1938"/>
      <c r="G443" s="1938"/>
      <c r="H443" s="1938"/>
      <c r="I443" s="1938"/>
      <c r="J443" s="1938"/>
      <c r="K443" s="1938"/>
      <c r="L443" s="1938"/>
      <c r="M443" s="1938"/>
      <c r="N443" s="1938"/>
      <c r="O443" s="1938"/>
      <c r="P443" s="1938"/>
      <c r="Q443" s="1938"/>
      <c r="R443" s="1938"/>
      <c r="S443" s="1938"/>
      <c r="T443" s="1938"/>
      <c r="U443" s="1938"/>
      <c r="V443" s="1938"/>
      <c r="W443" s="1938"/>
      <c r="X443" s="1938"/>
      <c r="Y443" s="1938"/>
      <c r="Z443" s="1938"/>
      <c r="AA443" s="1938"/>
      <c r="AB443" s="1938"/>
      <c r="AC443" s="1938"/>
      <c r="AD443" s="1938"/>
      <c r="AE443" s="1938"/>
      <c r="AF443" s="516"/>
      <c r="AG443" s="516"/>
      <c r="AH443" s="516"/>
      <c r="AI443" s="516"/>
      <c r="AJ443" s="516"/>
      <c r="AK443" s="516"/>
      <c r="AL443" s="645"/>
      <c r="AM443" s="495"/>
      <c r="AN443" s="679"/>
    </row>
    <row r="444" spans="1:40" s="475" customFormat="1" ht="17.850000000000001" customHeight="1">
      <c r="A444" s="461"/>
      <c r="B444" s="14"/>
      <c r="C444" s="681"/>
      <c r="D444" s="648"/>
      <c r="E444" s="649"/>
      <c r="F444" s="1957"/>
      <c r="G444" s="1957"/>
      <c r="H444" s="1957"/>
      <c r="I444" s="1957"/>
      <c r="J444" s="1957"/>
      <c r="K444" s="1957"/>
      <c r="L444" s="1957"/>
      <c r="M444" s="1957"/>
      <c r="N444" s="1957"/>
      <c r="O444" s="1957"/>
      <c r="P444" s="1957"/>
      <c r="Q444" s="1957"/>
      <c r="R444" s="1957"/>
      <c r="S444" s="1957"/>
      <c r="T444" s="1957"/>
      <c r="U444" s="1957"/>
      <c r="V444" s="1957"/>
      <c r="W444" s="1957"/>
      <c r="X444" s="1957"/>
      <c r="Y444" s="1957"/>
      <c r="Z444" s="1957"/>
      <c r="AA444" s="1957"/>
      <c r="AB444" s="1957"/>
      <c r="AC444" s="1957"/>
      <c r="AD444" s="1957"/>
      <c r="AE444" s="1957"/>
      <c r="AF444" s="653"/>
      <c r="AG444" s="653"/>
      <c r="AH444" s="653"/>
      <c r="AI444" s="653"/>
      <c r="AJ444" s="653"/>
      <c r="AK444" s="653"/>
      <c r="AL444" s="682"/>
      <c r="AM444" s="495"/>
      <c r="AN444" s="460"/>
    </row>
    <row r="445" spans="1:40"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row>
    <row r="446" spans="1:40" s="475" customFormat="1" ht="12.75" customHeight="1">
      <c r="A446" s="461"/>
      <c r="B446" s="14"/>
      <c r="C446" s="1934" t="s">
        <v>299</v>
      </c>
      <c r="D446" s="1891"/>
      <c r="E446" s="640" t="s">
        <v>2179</v>
      </c>
      <c r="F446" s="1937" t="s">
        <v>2180</v>
      </c>
      <c r="G446" s="1937"/>
      <c r="H446" s="1937"/>
      <c r="I446" s="1937"/>
      <c r="J446" s="1937"/>
      <c r="K446" s="1937"/>
      <c r="L446" s="1937"/>
      <c r="M446" s="1937"/>
      <c r="N446" s="1937"/>
      <c r="O446" s="1937"/>
      <c r="P446" s="1937"/>
      <c r="Q446" s="1937"/>
      <c r="R446" s="1937"/>
      <c r="S446" s="1937"/>
      <c r="T446" s="1937"/>
      <c r="U446" s="1937"/>
      <c r="V446" s="1937"/>
      <c r="W446" s="1937"/>
      <c r="X446" s="1937"/>
      <c r="Y446" s="1937"/>
      <c r="Z446" s="1937"/>
      <c r="AA446" s="1937"/>
      <c r="AB446" s="1937"/>
      <c r="AC446" s="1937"/>
      <c r="AD446" s="1937"/>
      <c r="AE446" s="1937"/>
      <c r="AF446" s="1958" t="s">
        <v>2148</v>
      </c>
      <c r="AG446" s="1958"/>
      <c r="AH446" s="1958"/>
      <c r="AI446" s="1958"/>
      <c r="AJ446" s="1958"/>
      <c r="AK446" s="1958"/>
      <c r="AL446" s="1959"/>
      <c r="AM446" s="495"/>
      <c r="AN446" s="460"/>
    </row>
    <row r="447" spans="1:40" s="475" customFormat="1" ht="12.75" customHeight="1">
      <c r="A447" s="461"/>
      <c r="B447" s="14"/>
      <c r="C447" s="656"/>
      <c r="D447" s="14"/>
      <c r="E447" s="616"/>
      <c r="F447" s="1938"/>
      <c r="G447" s="1938"/>
      <c r="H447" s="1938"/>
      <c r="I447" s="1938"/>
      <c r="J447" s="1938"/>
      <c r="K447" s="1938"/>
      <c r="L447" s="1938"/>
      <c r="M447" s="1938"/>
      <c r="N447" s="1938"/>
      <c r="O447" s="1938"/>
      <c r="P447" s="1938"/>
      <c r="Q447" s="1938"/>
      <c r="R447" s="1938"/>
      <c r="S447" s="1938"/>
      <c r="T447" s="1938"/>
      <c r="U447" s="1938"/>
      <c r="V447" s="1938"/>
      <c r="W447" s="1938"/>
      <c r="X447" s="1938"/>
      <c r="Y447" s="1938"/>
      <c r="Z447" s="1938"/>
      <c r="AA447" s="1938"/>
      <c r="AB447" s="1938"/>
      <c r="AC447" s="1938"/>
      <c r="AD447" s="1938"/>
      <c r="AE447" s="1938"/>
      <c r="AF447" s="464"/>
      <c r="AG447" s="461"/>
      <c r="AL447" s="657"/>
      <c r="AM447" s="495"/>
      <c r="AN447" s="460"/>
    </row>
    <row r="448" spans="1:40" s="475" customFormat="1" ht="12.75" customHeight="1">
      <c r="A448" s="461"/>
      <c r="B448" s="14"/>
      <c r="C448" s="656"/>
      <c r="D448" s="14"/>
      <c r="E448" s="616"/>
      <c r="F448" s="1938"/>
      <c r="G448" s="1938"/>
      <c r="H448" s="1938"/>
      <c r="I448" s="1938"/>
      <c r="J448" s="1938"/>
      <c r="K448" s="1938"/>
      <c r="L448" s="1938"/>
      <c r="M448" s="1938"/>
      <c r="N448" s="1938"/>
      <c r="O448" s="1938"/>
      <c r="P448" s="1938"/>
      <c r="Q448" s="1938"/>
      <c r="R448" s="1938"/>
      <c r="S448" s="1938"/>
      <c r="T448" s="1938"/>
      <c r="U448" s="1938"/>
      <c r="V448" s="1938"/>
      <c r="W448" s="1938"/>
      <c r="X448" s="1938"/>
      <c r="Y448" s="1938"/>
      <c r="Z448" s="1938"/>
      <c r="AA448" s="1938"/>
      <c r="AB448" s="1938"/>
      <c r="AC448" s="1938"/>
      <c r="AD448" s="1938"/>
      <c r="AE448" s="1938"/>
      <c r="AF448" s="464"/>
      <c r="AG448" s="461"/>
      <c r="AL448" s="657"/>
      <c r="AM448" s="495"/>
      <c r="AN448" s="460"/>
    </row>
    <row r="449" spans="1:48" s="475" customFormat="1" ht="12.75" customHeight="1">
      <c r="A449" s="461"/>
      <c r="B449" s="14"/>
      <c r="C449" s="681"/>
      <c r="D449" s="648"/>
      <c r="E449" s="649"/>
      <c r="F449" s="1957"/>
      <c r="G449" s="1957"/>
      <c r="H449" s="1957"/>
      <c r="I449" s="1957"/>
      <c r="J449" s="1957"/>
      <c r="K449" s="1957"/>
      <c r="L449" s="1957"/>
      <c r="M449" s="1957"/>
      <c r="N449" s="1957"/>
      <c r="O449" s="1957"/>
      <c r="P449" s="1957"/>
      <c r="Q449" s="1957"/>
      <c r="R449" s="1957"/>
      <c r="S449" s="1957"/>
      <c r="T449" s="1957"/>
      <c r="U449" s="1957"/>
      <c r="V449" s="1957"/>
      <c r="W449" s="1957"/>
      <c r="X449" s="1957"/>
      <c r="Y449" s="1957"/>
      <c r="Z449" s="1957"/>
      <c r="AA449" s="1957"/>
      <c r="AB449" s="1957"/>
      <c r="AC449" s="1957"/>
      <c r="AD449" s="1957"/>
      <c r="AE449" s="1957"/>
      <c r="AF449" s="653"/>
      <c r="AG449" s="653"/>
      <c r="AH449" s="653"/>
      <c r="AI449" s="653"/>
      <c r="AJ449" s="653"/>
      <c r="AK449" s="653"/>
      <c r="AL449" s="682"/>
      <c r="AM449" s="495"/>
      <c r="AN449" s="522"/>
    </row>
    <row r="450" spans="1:48"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row>
    <row r="451" spans="1:48" s="475" customFormat="1" ht="12.75" customHeight="1">
      <c r="A451" s="461"/>
      <c r="B451" s="14"/>
      <c r="C451" s="638"/>
      <c r="D451" s="639"/>
      <c r="E451" s="640" t="s">
        <v>2181</v>
      </c>
      <c r="F451" s="1937" t="s">
        <v>2182</v>
      </c>
      <c r="G451" s="1937"/>
      <c r="H451" s="1937"/>
      <c r="I451" s="1937"/>
      <c r="J451" s="1937"/>
      <c r="K451" s="1937"/>
      <c r="L451" s="1937"/>
      <c r="M451" s="1937"/>
      <c r="N451" s="1937"/>
      <c r="O451" s="1937"/>
      <c r="P451" s="1937"/>
      <c r="Q451" s="1937"/>
      <c r="R451" s="1937"/>
      <c r="S451" s="1937"/>
      <c r="T451" s="1937"/>
      <c r="U451" s="1937"/>
      <c r="V451" s="1937"/>
      <c r="W451" s="1937"/>
      <c r="X451" s="1937"/>
      <c r="Y451" s="1937"/>
      <c r="Z451" s="1937"/>
      <c r="AA451" s="1937"/>
      <c r="AB451" s="1937"/>
      <c r="AC451" s="1937"/>
      <c r="AD451" s="1937"/>
      <c r="AE451" s="1937"/>
      <c r="AF451" s="1937"/>
      <c r="AG451" s="669"/>
      <c r="AH451" s="639"/>
      <c r="AI451" s="639"/>
      <c r="AJ451" s="639"/>
      <c r="AK451" s="639"/>
      <c r="AL451" s="670"/>
      <c r="AM451" s="495"/>
      <c r="AN451" s="522"/>
    </row>
    <row r="452" spans="1:48" s="475" customFormat="1" ht="12.75" customHeight="1">
      <c r="A452" s="461"/>
      <c r="B452" s="14"/>
      <c r="C452" s="656"/>
      <c r="D452" s="14"/>
      <c r="E452" s="616"/>
      <c r="F452" s="1938"/>
      <c r="G452" s="1938"/>
      <c r="H452" s="1938"/>
      <c r="I452" s="1938"/>
      <c r="J452" s="1938"/>
      <c r="K452" s="1938"/>
      <c r="L452" s="1938"/>
      <c r="M452" s="1938"/>
      <c r="N452" s="1938"/>
      <c r="O452" s="1938"/>
      <c r="P452" s="1938"/>
      <c r="Q452" s="1938"/>
      <c r="R452" s="1938"/>
      <c r="S452" s="1938"/>
      <c r="T452" s="1938"/>
      <c r="U452" s="1938"/>
      <c r="V452" s="1938"/>
      <c r="W452" s="1938"/>
      <c r="X452" s="1938"/>
      <c r="Y452" s="1938"/>
      <c r="Z452" s="1938"/>
      <c r="AA452" s="1938"/>
      <c r="AB452" s="1938"/>
      <c r="AC452" s="1938"/>
      <c r="AD452" s="1938"/>
      <c r="AE452" s="1938"/>
      <c r="AF452" s="1938"/>
      <c r="AL452" s="657"/>
      <c r="AM452" s="495"/>
      <c r="AN452" s="522"/>
    </row>
    <row r="453" spans="1:48" s="475" customFormat="1" ht="12.75" customHeight="1">
      <c r="A453" s="461"/>
      <c r="B453" s="14"/>
      <c r="C453" s="664"/>
      <c r="F453" s="1938"/>
      <c r="G453" s="1938"/>
      <c r="H453" s="1938"/>
      <c r="I453" s="1938"/>
      <c r="J453" s="1938"/>
      <c r="K453" s="1938"/>
      <c r="L453" s="1938"/>
      <c r="M453" s="1938"/>
      <c r="N453" s="1938"/>
      <c r="O453" s="1938"/>
      <c r="P453" s="1938"/>
      <c r="Q453" s="1938"/>
      <c r="R453" s="1938"/>
      <c r="S453" s="1938"/>
      <c r="T453" s="1938"/>
      <c r="U453" s="1938"/>
      <c r="V453" s="1938"/>
      <c r="W453" s="1938"/>
      <c r="X453" s="1938"/>
      <c r="Y453" s="1938"/>
      <c r="Z453" s="1938"/>
      <c r="AA453" s="1938"/>
      <c r="AB453" s="1938"/>
      <c r="AC453" s="1938"/>
      <c r="AD453" s="1938"/>
      <c r="AE453" s="1938"/>
      <c r="AF453" s="1938"/>
      <c r="AL453" s="657"/>
      <c r="AM453" s="495"/>
      <c r="AN453" s="522"/>
    </row>
    <row r="454" spans="1:48" s="475" customFormat="1" ht="12.75" customHeight="1">
      <c r="A454" s="461"/>
      <c r="B454" s="14"/>
      <c r="C454" s="664"/>
      <c r="F454" s="1938"/>
      <c r="G454" s="1938"/>
      <c r="H454" s="1938"/>
      <c r="I454" s="1938"/>
      <c r="J454" s="1938"/>
      <c r="K454" s="1938"/>
      <c r="L454" s="1938"/>
      <c r="M454" s="1938"/>
      <c r="N454" s="1938"/>
      <c r="O454" s="1938"/>
      <c r="P454" s="1938"/>
      <c r="Q454" s="1938"/>
      <c r="R454" s="1938"/>
      <c r="S454" s="1938"/>
      <c r="T454" s="1938"/>
      <c r="U454" s="1938"/>
      <c r="V454" s="1938"/>
      <c r="W454" s="1938"/>
      <c r="X454" s="1938"/>
      <c r="Y454" s="1938"/>
      <c r="Z454" s="1938"/>
      <c r="AA454" s="1938"/>
      <c r="AB454" s="1938"/>
      <c r="AC454" s="1938"/>
      <c r="AD454" s="1938"/>
      <c r="AE454" s="1938"/>
      <c r="AF454" s="1938"/>
      <c r="AL454" s="657"/>
      <c r="AM454" s="495"/>
      <c r="AN454" s="522"/>
    </row>
    <row r="455" spans="1:48" s="475" customFormat="1" ht="12.75" customHeight="1">
      <c r="A455" s="461"/>
      <c r="B455" s="14"/>
      <c r="C455" s="1934" t="s">
        <v>299</v>
      </c>
      <c r="D455" s="1891"/>
      <c r="E455" s="644"/>
      <c r="F455" s="646" t="s">
        <v>2165</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935" t="s">
        <v>2148</v>
      </c>
      <c r="AG455" s="1935"/>
      <c r="AH455" s="1935"/>
      <c r="AI455" s="1935"/>
      <c r="AJ455" s="1935"/>
      <c r="AK455" s="1935"/>
      <c r="AL455" s="1936"/>
      <c r="AM455" s="495"/>
      <c r="AN455" s="522"/>
    </row>
    <row r="456" spans="1:48"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8" s="475" customFormat="1" ht="12.75" customHeight="1">
      <c r="A457" s="461"/>
      <c r="B457" s="14"/>
      <c r="C457" s="934"/>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8" s="475" customFormat="1" ht="12.75" customHeight="1">
      <c r="A458" s="525"/>
      <c r="B458" s="782" t="s">
        <v>2183</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2184</v>
      </c>
      <c r="AK458" s="1894">
        <f>IF(Application!D214="N/A",AS347,AS349)</f>
        <v>10</v>
      </c>
      <c r="AL458" s="1895"/>
      <c r="AM458" s="1896"/>
      <c r="AN458" s="522"/>
    </row>
    <row r="459" spans="1:48" s="475" customFormat="1" ht="12.75" customHeight="1" thickBot="1">
      <c r="A459" s="684"/>
      <c r="B459" s="684"/>
      <c r="C459" s="684"/>
      <c r="D459" s="684"/>
      <c r="E459" s="684"/>
      <c r="F459" s="684"/>
      <c r="G459" s="684"/>
      <c r="H459" s="684"/>
      <c r="I459" s="684"/>
      <c r="J459" s="684"/>
      <c r="K459" s="684"/>
      <c r="L459" s="684"/>
      <c r="M459" s="684"/>
      <c r="N459" s="684"/>
      <c r="O459" s="684"/>
      <c r="P459" s="684"/>
      <c r="Q459" s="684"/>
      <c r="R459" s="684"/>
      <c r="S459" s="684"/>
      <c r="T459" s="684"/>
      <c r="U459" s="684"/>
      <c r="V459" s="684"/>
      <c r="W459" s="684"/>
      <c r="X459" s="684"/>
      <c r="Y459" s="684"/>
      <c r="Z459" s="684"/>
      <c r="AA459" s="684"/>
      <c r="AB459" s="684"/>
      <c r="AC459" s="684"/>
      <c r="AD459" s="684"/>
      <c r="AE459" s="684"/>
      <c r="AF459" s="684"/>
      <c r="AG459" s="684"/>
      <c r="AH459" s="684"/>
      <c r="AI459" s="684"/>
      <c r="AJ459" s="684"/>
      <c r="AK459" s="684"/>
      <c r="AL459" s="684"/>
      <c r="AM459" s="685"/>
      <c r="AN459" s="522"/>
    </row>
    <row r="460" spans="1:48"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c r="AT460" s="475" t="s">
        <v>299</v>
      </c>
      <c r="AU460" s="475">
        <v>0</v>
      </c>
      <c r="AV460" s="677"/>
    </row>
    <row r="461" spans="1:48" s="475" customFormat="1" ht="12.75" hidden="1" customHeight="1">
      <c r="A461" s="464" t="s">
        <v>2185</v>
      </c>
      <c r="C461" s="464"/>
      <c r="E461" s="521"/>
      <c r="AE461" s="1935" t="s">
        <v>2186</v>
      </c>
      <c r="AF461" s="1935"/>
      <c r="AG461" s="1935"/>
      <c r="AH461" s="1935"/>
      <c r="AI461" s="1935"/>
      <c r="AJ461" s="1935"/>
      <c r="AK461" s="1935"/>
      <c r="AL461" s="516"/>
      <c r="AN461" s="522"/>
      <c r="AO461" s="475" t="s">
        <v>2187</v>
      </c>
      <c r="AP461" s="475">
        <v>5</v>
      </c>
      <c r="AT461" s="475" t="s">
        <v>2187</v>
      </c>
      <c r="AU461" s="475">
        <v>5</v>
      </c>
      <c r="AV461" s="677"/>
    </row>
    <row r="462" spans="1:48" s="475" customFormat="1" ht="12.75" hidden="1" customHeight="1">
      <c r="A462" s="464"/>
      <c r="B462" s="461" t="s">
        <v>2188</v>
      </c>
      <c r="C462" s="464"/>
      <c r="E462" s="521"/>
      <c r="AE462" s="516"/>
      <c r="AF462" s="516"/>
      <c r="AG462" s="516"/>
      <c r="AH462" s="516"/>
      <c r="AI462" s="516"/>
      <c r="AJ462" s="516"/>
      <c r="AK462" s="516"/>
      <c r="AL462" s="516"/>
      <c r="AN462" s="522"/>
      <c r="AO462" s="475" t="s">
        <v>2189</v>
      </c>
      <c r="AP462" s="475">
        <v>5</v>
      </c>
      <c r="AT462" s="475" t="s">
        <v>2190</v>
      </c>
      <c r="AU462" s="475">
        <v>5</v>
      </c>
      <c r="AV462" s="677"/>
    </row>
    <row r="463" spans="1:48" s="475" customFormat="1" ht="12.75" hidden="1" customHeight="1">
      <c r="A463" s="464"/>
      <c r="B463" s="464" t="s">
        <v>2191</v>
      </c>
      <c r="C463" s="464"/>
      <c r="E463" s="521"/>
      <c r="AE463" s="516"/>
      <c r="AF463" s="516"/>
      <c r="AG463" s="516"/>
      <c r="AH463" s="516"/>
      <c r="AI463" s="516"/>
      <c r="AJ463" s="516"/>
      <c r="AK463" s="516"/>
      <c r="AL463" s="516"/>
      <c r="AN463" s="522"/>
      <c r="AO463" s="475" t="s">
        <v>2192</v>
      </c>
      <c r="AP463" s="475">
        <v>5</v>
      </c>
      <c r="AQ463" s="464"/>
      <c r="AR463" s="464"/>
      <c r="AS463" s="680"/>
      <c r="AT463" s="475" t="s">
        <v>2192</v>
      </c>
      <c r="AU463" s="475">
        <v>5</v>
      </c>
      <c r="AV463" s="461"/>
    </row>
    <row r="464" spans="1:48" s="475" customFormat="1" ht="12.75" hidden="1" customHeight="1">
      <c r="A464" s="464"/>
      <c r="B464" s="464" t="s">
        <v>2193</v>
      </c>
      <c r="C464" s="464"/>
      <c r="E464" s="521"/>
      <c r="AE464" s="516"/>
      <c r="AF464" s="516"/>
      <c r="AG464" s="516"/>
      <c r="AH464" s="516"/>
      <c r="AI464" s="516"/>
      <c r="AJ464" s="516"/>
      <c r="AK464" s="516"/>
      <c r="AL464" s="516"/>
      <c r="AN464" s="522"/>
      <c r="AO464" s="475" t="s">
        <v>2194</v>
      </c>
      <c r="AP464" s="475">
        <v>5</v>
      </c>
      <c r="AQ464" s="464"/>
      <c r="AR464" s="464"/>
      <c r="AT464" s="475" t="s">
        <v>2194</v>
      </c>
      <c r="AU464" s="475">
        <v>5</v>
      </c>
    </row>
    <row r="465" spans="1:59" s="475" customFormat="1" ht="12.75" hidden="1" customHeight="1">
      <c r="A465" s="464"/>
      <c r="C465" s="464"/>
      <c r="E465" s="521"/>
      <c r="AE465" s="516"/>
      <c r="AF465" s="516"/>
      <c r="AG465" s="516"/>
      <c r="AH465" s="516"/>
      <c r="AI465" s="516"/>
      <c r="AJ465" s="516"/>
      <c r="AK465" s="516"/>
      <c r="AL465" s="516"/>
      <c r="AN465" s="522"/>
      <c r="AO465" s="475" t="s">
        <v>2195</v>
      </c>
      <c r="AP465" s="475">
        <v>5</v>
      </c>
      <c r="AQ465" s="464"/>
      <c r="AR465" s="464"/>
      <c r="AT465" s="475" t="s">
        <v>2195</v>
      </c>
      <c r="AU465" s="475">
        <v>5</v>
      </c>
    </row>
    <row r="466" spans="1:59" s="475" customFormat="1" ht="12.75" hidden="1" customHeight="1">
      <c r="A466" s="464"/>
      <c r="C466" s="637" t="s">
        <v>2196</v>
      </c>
      <c r="D466" s="495"/>
      <c r="AE466" s="516"/>
      <c r="AF466" s="516"/>
      <c r="AG466" s="521"/>
      <c r="AH466" s="521"/>
      <c r="AI466" s="521"/>
      <c r="AJ466" s="521"/>
      <c r="AK466" s="521"/>
      <c r="AL466" s="521"/>
      <c r="AN466" s="522"/>
      <c r="AO466" s="475" t="s">
        <v>2197</v>
      </c>
      <c r="AP466" s="475">
        <v>5</v>
      </c>
      <c r="AT466" s="475" t="s">
        <v>2197</v>
      </c>
      <c r="AU466" s="475">
        <v>5</v>
      </c>
    </row>
    <row r="467" spans="1:59" s="475" customFormat="1" ht="12.75" hidden="1" customHeight="1">
      <c r="A467" s="464"/>
      <c r="C467" s="1960" t="s">
        <v>299</v>
      </c>
      <c r="D467" s="1961"/>
      <c r="E467" s="686" t="s">
        <v>50</v>
      </c>
      <c r="F467" s="1962" t="s">
        <v>2198</v>
      </c>
      <c r="G467" s="1962"/>
      <c r="H467" s="1962"/>
      <c r="I467" s="1962"/>
      <c r="J467" s="1962"/>
      <c r="K467" s="1962"/>
      <c r="L467" s="1962"/>
      <c r="M467" s="1962"/>
      <c r="N467" s="1962"/>
      <c r="O467" s="1962"/>
      <c r="P467" s="1962"/>
      <c r="Q467" s="1962"/>
      <c r="R467" s="1962"/>
      <c r="S467" s="1962"/>
      <c r="T467" s="1962"/>
      <c r="U467" s="1962"/>
      <c r="V467" s="1962"/>
      <c r="W467" s="1962"/>
      <c r="X467" s="1962"/>
      <c r="Y467" s="1962"/>
      <c r="Z467" s="1962"/>
      <c r="AA467" s="1962"/>
      <c r="AB467" s="1962"/>
      <c r="AC467" s="1962"/>
      <c r="AD467" s="1962"/>
      <c r="AE467" s="1962"/>
      <c r="AF467" s="639"/>
      <c r="AG467" s="639"/>
      <c r="AH467" s="639"/>
      <c r="AI467" s="639"/>
      <c r="AJ467" s="639"/>
      <c r="AK467" s="670"/>
      <c r="AN467" s="522"/>
      <c r="AO467" s="475" t="s">
        <v>2199</v>
      </c>
      <c r="AP467" s="475">
        <v>5</v>
      </c>
      <c r="AS467" s="683"/>
      <c r="AT467" s="475" t="s">
        <v>2200</v>
      </c>
      <c r="AU467" s="475">
        <v>5</v>
      </c>
    </row>
    <row r="468" spans="1:59" s="475" customFormat="1" ht="12.75" hidden="1" customHeight="1">
      <c r="C468" s="687"/>
      <c r="E468" s="688"/>
      <c r="F468" s="1963"/>
      <c r="G468" s="1963"/>
      <c r="H468" s="1963"/>
      <c r="I468" s="1963"/>
      <c r="J468" s="1963"/>
      <c r="K468" s="1963"/>
      <c r="L468" s="1963"/>
      <c r="M468" s="1963"/>
      <c r="N468" s="1963"/>
      <c r="O468" s="1963"/>
      <c r="P468" s="1963"/>
      <c r="Q468" s="1963"/>
      <c r="R468" s="1963"/>
      <c r="S468" s="1963"/>
      <c r="T468" s="1963"/>
      <c r="U468" s="1963"/>
      <c r="V468" s="1963"/>
      <c r="W468" s="1963"/>
      <c r="X468" s="1963"/>
      <c r="Y468" s="1963"/>
      <c r="Z468" s="1963"/>
      <c r="AA468" s="1963"/>
      <c r="AB468" s="1963"/>
      <c r="AC468" s="1963"/>
      <c r="AD468" s="1963"/>
      <c r="AE468" s="1963"/>
      <c r="AG468" s="476"/>
      <c r="AH468" s="476"/>
      <c r="AI468" s="476"/>
      <c r="AJ468" s="476"/>
      <c r="AK468" s="657"/>
      <c r="AN468" s="522"/>
      <c r="AO468" s="475" t="s">
        <v>2201</v>
      </c>
      <c r="AP468" s="475">
        <v>1</v>
      </c>
      <c r="AT468" s="475" t="s">
        <v>2201</v>
      </c>
      <c r="AU468" s="475">
        <v>1</v>
      </c>
    </row>
    <row r="469" spans="1:59" s="475" customFormat="1" ht="12.75" hidden="1" customHeight="1">
      <c r="C469" s="689"/>
      <c r="D469" s="652"/>
      <c r="E469" s="690"/>
      <c r="F469" s="1964" t="s">
        <v>299</v>
      </c>
      <c r="G469" s="1964"/>
      <c r="H469" s="1964"/>
      <c r="I469" s="1964"/>
      <c r="J469" s="1964"/>
      <c r="K469" s="1964"/>
      <c r="L469" s="1964"/>
      <c r="M469" s="1964"/>
      <c r="N469" s="1964"/>
      <c r="O469" s="1964"/>
      <c r="P469" s="1964"/>
      <c r="Q469" s="1964"/>
      <c r="R469" s="1964"/>
      <c r="S469" s="1964"/>
      <c r="T469" s="1964"/>
      <c r="U469" s="1964"/>
      <c r="V469" s="1964"/>
      <c r="W469" s="1964"/>
      <c r="X469" s="1964"/>
      <c r="Y469" s="1964"/>
      <c r="Z469" s="1964"/>
      <c r="AA469" s="691"/>
      <c r="AB469" s="583"/>
      <c r="AC469" s="583"/>
      <c r="AD469" s="652"/>
      <c r="AE469" s="652"/>
      <c r="AF469" s="652"/>
      <c r="AG469" s="692">
        <f>IF($C$467="Yes",(VLOOKUP($F$469,$AT$460:$AU$468,2,FALSE)),0)</f>
        <v>0</v>
      </c>
      <c r="AH469" s="693" t="s">
        <v>1983</v>
      </c>
      <c r="AI469" s="692"/>
      <c r="AJ469" s="692"/>
      <c r="AK469" s="667"/>
      <c r="AN469" s="522"/>
      <c r="AS469" s="680"/>
      <c r="AX469" s="680"/>
      <c r="BB469" s="680" t="s">
        <v>2202</v>
      </c>
      <c r="BF469" s="680" t="s">
        <v>2203</v>
      </c>
    </row>
    <row r="470" spans="1:59" s="475" customFormat="1" ht="12.75" hidden="1" customHeight="1">
      <c r="C470" s="476"/>
      <c r="E470" s="688"/>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c r="AT470" s="475" t="s">
        <v>299</v>
      </c>
      <c r="AU470" s="562">
        <v>0</v>
      </c>
      <c r="AW470" s="475" t="s">
        <v>299</v>
      </c>
      <c r="AX470" s="562">
        <v>0</v>
      </c>
      <c r="AY470" s="518"/>
      <c r="BB470" s="475" t="s">
        <v>299</v>
      </c>
      <c r="BC470" s="518">
        <v>0</v>
      </c>
      <c r="BF470" s="475" t="s">
        <v>299</v>
      </c>
      <c r="BG470" s="518">
        <v>0</v>
      </c>
    </row>
    <row r="471" spans="1:59" s="475" customFormat="1" ht="12.75" hidden="1" customHeight="1">
      <c r="C471" s="1965" t="s">
        <v>891</v>
      </c>
      <c r="D471" s="1966"/>
      <c r="E471" s="686" t="s">
        <v>52</v>
      </c>
      <c r="F471" s="694" t="s">
        <v>2204</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3">
        <v>0.15</v>
      </c>
      <c r="AP471" s="562">
        <v>3</v>
      </c>
      <c r="AT471" s="683">
        <v>7.0000000000000007E-2</v>
      </c>
      <c r="AU471" s="562">
        <v>3</v>
      </c>
      <c r="AW471" s="475" t="s">
        <v>2205</v>
      </c>
      <c r="AX471" s="562">
        <v>3</v>
      </c>
      <c r="AY471" s="518"/>
      <c r="BB471" s="683">
        <v>0.4</v>
      </c>
      <c r="BC471" s="518">
        <v>3</v>
      </c>
      <c r="BF471" s="683">
        <v>0.4</v>
      </c>
      <c r="BG471" s="518">
        <v>4</v>
      </c>
    </row>
    <row r="472" spans="1:59" s="475" customFormat="1" ht="12.75" hidden="1" customHeight="1">
      <c r="C472" s="695" t="s">
        <v>2206</v>
      </c>
      <c r="F472" s="696" t="s">
        <v>2207</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3">
        <v>0.2</v>
      </c>
      <c r="AP472" s="562">
        <v>5</v>
      </c>
      <c r="AT472" s="683">
        <v>0.12</v>
      </c>
      <c r="AU472" s="562">
        <v>5</v>
      </c>
      <c r="AW472" s="475" t="s">
        <v>2208</v>
      </c>
      <c r="AX472" s="562">
        <v>5</v>
      </c>
      <c r="AY472" s="518"/>
      <c r="BB472" s="683">
        <v>0.6</v>
      </c>
      <c r="BC472" s="518">
        <v>4</v>
      </c>
      <c r="BF472" s="683">
        <v>0.6</v>
      </c>
      <c r="BG472" s="518">
        <v>5</v>
      </c>
    </row>
    <row r="473" spans="1:59" s="475" customFormat="1" ht="12.75" hidden="1" customHeight="1">
      <c r="C473" s="676"/>
      <c r="D473" s="655"/>
      <c r="E473" s="697"/>
      <c r="F473" s="696" t="s">
        <v>2209</v>
      </c>
      <c r="G473" s="696"/>
      <c r="H473" s="696"/>
      <c r="I473" s="696"/>
      <c r="J473" s="696"/>
      <c r="K473" s="696"/>
      <c r="L473" s="696"/>
      <c r="M473" s="696"/>
      <c r="N473" s="696"/>
      <c r="O473" s="696"/>
      <c r="P473" s="696"/>
      <c r="Q473" s="696"/>
      <c r="R473" s="696"/>
      <c r="S473" s="696"/>
      <c r="T473" s="696"/>
      <c r="U473" s="696"/>
      <c r="V473" s="696"/>
      <c r="W473" s="696"/>
      <c r="X473" s="696"/>
      <c r="Y473" s="696"/>
      <c r="Z473" s="696"/>
      <c r="AA473" s="696"/>
      <c r="AB473" s="696"/>
      <c r="AC473" s="698"/>
      <c r="AD473" s="534"/>
      <c r="AE473" s="534"/>
      <c r="AF473" s="534"/>
      <c r="AG473" s="699"/>
      <c r="AH473" s="538"/>
      <c r="AI473" s="538"/>
      <c r="AJ473" s="538"/>
      <c r="AK473" s="657"/>
      <c r="AN473" s="603"/>
      <c r="AO473" s="683"/>
      <c r="AP473" s="518"/>
      <c r="AT473" s="683"/>
      <c r="AU473" s="518"/>
      <c r="AX473" s="683"/>
      <c r="AY473" s="518"/>
      <c r="BB473" s="683">
        <v>0.8</v>
      </c>
      <c r="BC473" s="518">
        <v>5</v>
      </c>
      <c r="BF473" s="683"/>
      <c r="BG473" s="518"/>
    </row>
    <row r="474" spans="1:59" s="521" customFormat="1" ht="12.75" hidden="1" customHeight="1">
      <c r="A474" s="562"/>
      <c r="B474" s="475"/>
      <c r="C474" s="687"/>
      <c r="D474" s="475"/>
      <c r="E474" s="688"/>
      <c r="F474" s="700" t="s">
        <v>2210</v>
      </c>
      <c r="G474" s="475"/>
      <c r="H474" s="475"/>
      <c r="I474" s="696"/>
      <c r="J474" s="696"/>
      <c r="K474" s="696"/>
      <c r="L474" s="696"/>
      <c r="M474" s="696"/>
      <c r="N474" s="696"/>
      <c r="O474" s="696"/>
      <c r="P474" s="696"/>
      <c r="Q474" s="696"/>
      <c r="R474" s="696"/>
      <c r="S474" s="696"/>
      <c r="T474" s="696"/>
      <c r="U474" s="696"/>
      <c r="V474" s="1972" t="s">
        <v>299</v>
      </c>
      <c r="W474" s="1972"/>
      <c r="X474" s="1972"/>
      <c r="Y474" s="696"/>
      <c r="Z474" s="696"/>
      <c r="AA474" s="696"/>
      <c r="AB474" s="696"/>
      <c r="AC474" s="696"/>
      <c r="AD474" s="534"/>
      <c r="AE474" s="534"/>
      <c r="AF474" s="534"/>
      <c r="AG474" s="538">
        <f>IF(AND($C$471="Yes",$V$476="N/A",$V$481="N/A",$V$485="N/A",$V$487="N/A"),(VLOOKUP(V474,$AW$470:$AX$472,2,FALSE)),0)</f>
        <v>0</v>
      </c>
      <c r="AH474" s="565" t="s">
        <v>1983</v>
      </c>
      <c r="AI474" s="476"/>
      <c r="AJ474" s="476"/>
      <c r="AK474" s="657"/>
      <c r="AL474" s="475"/>
      <c r="AM474" s="475"/>
      <c r="AN474" s="522"/>
      <c r="AT474" s="475" t="s">
        <v>299</v>
      </c>
      <c r="AU474" s="562">
        <v>0</v>
      </c>
      <c r="AV474" s="475"/>
      <c r="AW474" s="475"/>
      <c r="AX474" s="475"/>
      <c r="AY474" s="475"/>
      <c r="AZ474" s="475"/>
      <c r="BA474" s="475"/>
      <c r="BB474" s="683"/>
      <c r="BC474" s="518"/>
      <c r="BD474" s="475"/>
      <c r="BE474" s="475"/>
      <c r="BF474" s="475"/>
      <c r="BG474" s="475"/>
    </row>
    <row r="475" spans="1:59" s="521" customFormat="1" ht="12.75" hidden="1" customHeight="1">
      <c r="A475" s="562"/>
      <c r="B475" s="475"/>
      <c r="C475" s="687"/>
      <c r="D475" s="475"/>
      <c r="E475" s="688"/>
      <c r="F475" s="700"/>
      <c r="G475" s="475"/>
      <c r="H475" s="475"/>
      <c r="I475" s="696"/>
      <c r="J475" s="696"/>
      <c r="K475" s="696"/>
      <c r="L475" s="696"/>
      <c r="M475" s="696"/>
      <c r="N475" s="696"/>
      <c r="O475" s="696"/>
      <c r="P475" s="696"/>
      <c r="Q475" s="696"/>
      <c r="R475" s="696"/>
      <c r="S475" s="696"/>
      <c r="T475" s="696"/>
      <c r="U475" s="696"/>
      <c r="V475" s="696"/>
      <c r="W475" s="696"/>
      <c r="X475" s="696"/>
      <c r="Y475" s="696"/>
      <c r="Z475" s="696"/>
      <c r="AA475" s="696"/>
      <c r="AB475" s="696"/>
      <c r="AC475" s="696"/>
      <c r="AD475" s="534"/>
      <c r="AE475" s="534"/>
      <c r="AF475" s="534"/>
      <c r="AG475" s="538"/>
      <c r="AH475" s="565"/>
      <c r="AI475" s="476"/>
      <c r="AJ475" s="476"/>
      <c r="AK475" s="657"/>
      <c r="AL475" s="475"/>
      <c r="AM475" s="475"/>
      <c r="AN475" s="522"/>
      <c r="AT475" s="683">
        <v>0.09</v>
      </c>
      <c r="AU475" s="562">
        <v>3</v>
      </c>
      <c r="AV475" s="475"/>
      <c r="AW475" s="475"/>
      <c r="AX475" s="680"/>
      <c r="AY475" s="475"/>
      <c r="AZ475" s="475"/>
      <c r="BA475" s="475"/>
      <c r="BB475" s="475"/>
      <c r="BC475" s="475"/>
      <c r="BD475" s="475"/>
      <c r="BE475" s="475"/>
      <c r="BF475" s="475"/>
      <c r="BG475" s="475"/>
    </row>
    <row r="476" spans="1:59" s="521" customFormat="1" ht="12.75" hidden="1" customHeight="1">
      <c r="A476" s="562"/>
      <c r="B476" s="475"/>
      <c r="C476" s="687"/>
      <c r="D476" s="475"/>
      <c r="E476" s="688"/>
      <c r="F476" s="700" t="s">
        <v>2211</v>
      </c>
      <c r="G476" s="475"/>
      <c r="H476" s="475"/>
      <c r="I476" s="696"/>
      <c r="J476" s="696"/>
      <c r="K476" s="696"/>
      <c r="L476" s="696"/>
      <c r="M476" s="696"/>
      <c r="N476" s="696"/>
      <c r="O476" s="696"/>
      <c r="P476" s="696"/>
      <c r="Q476" s="696"/>
      <c r="R476" s="696"/>
      <c r="S476" s="696"/>
      <c r="T476" s="696"/>
      <c r="U476" s="696"/>
      <c r="V476" s="1972" t="s">
        <v>299</v>
      </c>
      <c r="W476" s="1972"/>
      <c r="X476" s="1972"/>
      <c r="Y476" s="696"/>
      <c r="Z476" s="696"/>
      <c r="AA476" s="696"/>
      <c r="AB476" s="696"/>
      <c r="AC476" s="696"/>
      <c r="AD476" s="534"/>
      <c r="AE476" s="534"/>
      <c r="AF476" s="534"/>
      <c r="AG476" s="538">
        <f>IF(AND($C$471="Yes",$V$474="N/A", $V$481="N/A",$V$485="N/A",$V$487="N/A"),(VLOOKUP(V476,$AT$470:$AU$472,2,FALSE)),0)</f>
        <v>0</v>
      </c>
      <c r="AH476" s="565" t="s">
        <v>1983</v>
      </c>
      <c r="AI476" s="476"/>
      <c r="AJ476" s="476"/>
      <c r="AK476" s="657"/>
      <c r="AL476" s="475"/>
      <c r="AM476" s="475"/>
      <c r="AN476" s="522"/>
      <c r="AT476" s="683">
        <v>0.15</v>
      </c>
      <c r="AU476" s="562">
        <v>5</v>
      </c>
      <c r="AV476" s="475"/>
      <c r="AW476" s="475"/>
      <c r="AX476" s="475"/>
      <c r="AY476" s="475"/>
      <c r="AZ476" s="475"/>
      <c r="BA476" s="475"/>
      <c r="BB476" s="475"/>
      <c r="BC476" s="475"/>
      <c r="BD476" s="475"/>
      <c r="BE476" s="475"/>
      <c r="BF476" s="475"/>
      <c r="BG476" s="475"/>
    </row>
    <row r="477" spans="1:59" s="475" customFormat="1" ht="12.75" hidden="1" customHeight="1">
      <c r="C477" s="687"/>
      <c r="E477" s="688"/>
      <c r="F477" s="521"/>
      <c r="G477" s="701"/>
      <c r="H477" s="701"/>
      <c r="I477" s="701"/>
      <c r="J477" s="701"/>
      <c r="K477" s="701"/>
      <c r="L477" s="701"/>
      <c r="M477" s="701"/>
      <c r="N477" s="701"/>
      <c r="O477" s="701"/>
      <c r="P477" s="701"/>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9" s="475" customFormat="1" ht="12.75" hidden="1" customHeight="1">
      <c r="C478" s="687"/>
      <c r="E478" s="688"/>
      <c r="F478" s="701" t="s">
        <v>2212</v>
      </c>
      <c r="I478" s="688"/>
      <c r="J478" s="688"/>
      <c r="K478" s="688"/>
      <c r="L478" s="688"/>
      <c r="M478" s="688"/>
      <c r="N478" s="688"/>
      <c r="O478" s="688"/>
      <c r="P478" s="688"/>
      <c r="Q478" s="476"/>
      <c r="R478" s="476"/>
      <c r="S478" s="476"/>
      <c r="T478" s="476"/>
      <c r="U478" s="476"/>
      <c r="V478" s="476"/>
      <c r="W478" s="476"/>
      <c r="X478" s="476"/>
      <c r="Y478" s="476"/>
      <c r="Z478" s="476"/>
      <c r="AA478" s="476"/>
      <c r="AB478" s="476"/>
      <c r="AC478" s="476"/>
      <c r="AJ478" s="476"/>
      <c r="AK478" s="657"/>
      <c r="AN478" s="522"/>
      <c r="AO478" s="475" t="s">
        <v>2213</v>
      </c>
      <c r="AP478" s="562">
        <v>2</v>
      </c>
    </row>
    <row r="479" spans="1:59" s="475" customFormat="1" ht="12.75" hidden="1" customHeight="1">
      <c r="C479" s="687"/>
      <c r="F479" s="534" t="s">
        <v>2214</v>
      </c>
      <c r="M479" s="688"/>
      <c r="N479" s="688"/>
      <c r="O479" s="688"/>
      <c r="P479" s="688"/>
      <c r="Q479" s="476"/>
      <c r="R479" s="476"/>
      <c r="S479" s="476"/>
      <c r="T479" s="476"/>
      <c r="U479" s="476"/>
      <c r="V479" s="476"/>
      <c r="W479" s="476"/>
      <c r="X479" s="476"/>
      <c r="Y479" s="476"/>
      <c r="Z479" s="476"/>
      <c r="AA479" s="476"/>
      <c r="AB479" s="476"/>
      <c r="AC479" s="476"/>
      <c r="AG479" s="538"/>
      <c r="AH479" s="565"/>
      <c r="AI479" s="476"/>
      <c r="AJ479" s="476"/>
      <c r="AK479" s="657"/>
      <c r="AN479" s="522"/>
      <c r="AO479" s="475" t="s">
        <v>2215</v>
      </c>
      <c r="AP479" s="475">
        <v>2</v>
      </c>
    </row>
    <row r="480" spans="1:59" s="521" customFormat="1" ht="12.75" hidden="1" customHeight="1">
      <c r="A480" s="475"/>
      <c r="B480" s="475"/>
      <c r="C480" s="664"/>
      <c r="D480" s="495"/>
      <c r="E480" s="495"/>
      <c r="F480" s="534" t="s">
        <v>2216</v>
      </c>
      <c r="G480" s="475"/>
      <c r="H480" s="475"/>
      <c r="I480" s="475"/>
      <c r="J480" s="475"/>
      <c r="K480" s="475"/>
      <c r="L480" s="475"/>
      <c r="M480" s="688"/>
      <c r="N480" s="688"/>
      <c r="O480" s="688"/>
      <c r="P480" s="688"/>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2217</v>
      </c>
      <c r="AP480" s="475">
        <v>2</v>
      </c>
    </row>
    <row r="481" spans="1:81" s="475" customFormat="1" ht="12.75" hidden="1" customHeight="1">
      <c r="C481" s="702"/>
      <c r="F481" s="700" t="s">
        <v>2218</v>
      </c>
      <c r="M481" s="688"/>
      <c r="N481" s="688"/>
      <c r="O481" s="688"/>
      <c r="P481" s="688"/>
      <c r="Q481" s="476"/>
      <c r="R481" s="476"/>
      <c r="S481" s="476"/>
      <c r="T481" s="476"/>
      <c r="U481" s="476"/>
      <c r="V481" s="1972" t="s">
        <v>299</v>
      </c>
      <c r="W481" s="1972"/>
      <c r="X481" s="1972"/>
      <c r="Y481" s="476"/>
      <c r="Z481" s="476"/>
      <c r="AA481" s="476"/>
      <c r="AB481" s="476"/>
      <c r="AC481" s="476"/>
      <c r="AG481" s="538">
        <f>IF(AND($C$471="Yes",$V$474="N/A",$V$476="N/A", $V$485="N/A",$V$487="N/A"),(VLOOKUP($V$481,$AT$474:$AU$476,2,FALSE)),0)</f>
        <v>0</v>
      </c>
      <c r="AH481" s="565" t="s">
        <v>1983</v>
      </c>
      <c r="AI481" s="476"/>
      <c r="AJ481" s="476"/>
      <c r="AK481" s="657"/>
      <c r="AN481" s="460"/>
    </row>
    <row r="482" spans="1:81" s="475" customFormat="1" ht="12.75" hidden="1" customHeight="1">
      <c r="C482" s="687"/>
      <c r="M482" s="688"/>
      <c r="N482" s="688"/>
      <c r="O482" s="688"/>
      <c r="P482" s="688"/>
      <c r="Q482" s="476"/>
      <c r="R482" s="476"/>
      <c r="S482" s="476"/>
      <c r="T482" s="476"/>
      <c r="U482" s="476"/>
      <c r="V482" s="476"/>
      <c r="W482" s="476"/>
      <c r="X482" s="476"/>
      <c r="Y482" s="476"/>
      <c r="Z482" s="476"/>
      <c r="AA482" s="476"/>
      <c r="AB482" s="476"/>
      <c r="AC482" s="476"/>
      <c r="AJ482" s="476"/>
      <c r="AK482" s="657"/>
      <c r="AN482" s="703"/>
    </row>
    <row r="483" spans="1:81" s="521" customFormat="1" ht="12.75" hidden="1" customHeight="1">
      <c r="A483" s="475"/>
      <c r="B483" s="475"/>
      <c r="C483" s="704" t="s">
        <v>2219</v>
      </c>
      <c r="D483" s="639"/>
      <c r="E483" s="639"/>
      <c r="F483" s="705" t="s">
        <v>2220</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6"/>
      <c r="D484" s="1971"/>
      <c r="E484" s="1971"/>
      <c r="F484" s="696" t="s">
        <v>2221</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2222</v>
      </c>
      <c r="AP484" s="562">
        <v>5</v>
      </c>
      <c r="AQ484" s="464"/>
    </row>
    <row r="485" spans="1:81" s="495" customFormat="1" ht="12.75" hidden="1" customHeight="1">
      <c r="A485" s="604"/>
      <c r="B485" s="475"/>
      <c r="C485" s="687"/>
      <c r="D485" s="475"/>
      <c r="E485" s="475"/>
      <c r="F485" s="707" t="s">
        <v>2210</v>
      </c>
      <c r="G485" s="475"/>
      <c r="H485" s="475"/>
      <c r="I485" s="475"/>
      <c r="J485" s="475"/>
      <c r="K485" s="475"/>
      <c r="L485" s="475"/>
      <c r="M485" s="475"/>
      <c r="N485" s="475"/>
      <c r="O485" s="475"/>
      <c r="P485" s="475"/>
      <c r="Q485" s="475"/>
      <c r="R485" s="475"/>
      <c r="S485" s="475"/>
      <c r="T485" s="475"/>
      <c r="U485" s="475"/>
      <c r="V485" s="1972" t="s">
        <v>299</v>
      </c>
      <c r="W485" s="1972"/>
      <c r="X485" s="1972"/>
      <c r="Y485" s="475"/>
      <c r="Z485" s="475"/>
      <c r="AA485" s="475"/>
      <c r="AB485" s="475"/>
      <c r="AC485" s="475"/>
      <c r="AD485" s="475"/>
      <c r="AE485" s="475"/>
      <c r="AF485" s="475"/>
      <c r="AG485" s="538">
        <f>IF(AND($C$471="Yes",$V$474="N/A",V476="N/A",$V$481="N/A",$V$487="N/A"),(VLOOKUP($V$485,$BB$470:$BC$473,2,FALSE)),0)</f>
        <v>0</v>
      </c>
      <c r="AH485" s="565" t="s">
        <v>1983</v>
      </c>
      <c r="AI485" s="476"/>
      <c r="AJ485" s="475"/>
      <c r="AK485" s="657"/>
      <c r="AL485" s="475"/>
      <c r="AM485" s="475"/>
      <c r="AN485" s="609"/>
      <c r="AO485" s="475" t="s">
        <v>2223</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7"/>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2224</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89"/>
      <c r="D487" s="652"/>
      <c r="E487" s="652"/>
      <c r="F487" s="700" t="s">
        <v>2211</v>
      </c>
      <c r="G487" s="691"/>
      <c r="H487" s="691"/>
      <c r="I487" s="652"/>
      <c r="J487" s="652"/>
      <c r="K487" s="652"/>
      <c r="L487" s="652"/>
      <c r="M487" s="652"/>
      <c r="N487" s="652"/>
      <c r="O487" s="652"/>
      <c r="P487" s="652"/>
      <c r="Q487" s="652"/>
      <c r="R487" s="652"/>
      <c r="S487" s="652"/>
      <c r="T487" s="652"/>
      <c r="U487" s="652"/>
      <c r="V487" s="1972" t="s">
        <v>299</v>
      </c>
      <c r="W487" s="1972"/>
      <c r="X487" s="1972"/>
      <c r="Y487" s="652"/>
      <c r="Z487" s="652"/>
      <c r="AA487" s="652"/>
      <c r="AB487" s="652"/>
      <c r="AC487" s="652"/>
      <c r="AD487" s="652"/>
      <c r="AE487" s="652"/>
      <c r="AF487" s="652"/>
      <c r="AG487" s="708">
        <f>IF(AND($C$471="Yes",$V$474="N/A",$V$476="N/A",$V$481="N/A",$V$485="N/A"),(VLOOKUP($V$487,$BF$470:$BG$472,2,FALSE)),0)</f>
        <v>0</v>
      </c>
      <c r="AH487" s="693" t="s">
        <v>1983</v>
      </c>
      <c r="AI487" s="652"/>
      <c r="AJ487" s="652"/>
      <c r="AK487" s="667"/>
      <c r="AL487" s="475"/>
      <c r="AM487" s="475"/>
      <c r="AN487" s="709"/>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8"/>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09"/>
      <c r="AO488" s="710"/>
      <c r="AP488" s="475"/>
      <c r="AQ488" s="475"/>
      <c r="AR488" s="475"/>
      <c r="AS488" s="475"/>
      <c r="AT488" s="475"/>
      <c r="AU488" s="711"/>
      <c r="AV488" s="711"/>
      <c r="AW488" s="711"/>
      <c r="AX488" s="711"/>
      <c r="AY488" s="711"/>
      <c r="AZ488" s="711"/>
      <c r="BA488" s="711"/>
      <c r="BB488" s="521"/>
      <c r="BC488" s="521"/>
      <c r="BE488" s="475"/>
      <c r="BF488" s="475"/>
      <c r="BG488" s="475"/>
      <c r="BH488" s="475"/>
      <c r="BI488" s="475"/>
      <c r="BJ488" s="711"/>
      <c r="BK488" s="711"/>
      <c r="BL488" s="711"/>
      <c r="BM488" s="711"/>
      <c r="BN488" s="711"/>
      <c r="BO488" s="711"/>
      <c r="BP488" s="711"/>
      <c r="BQ488" s="521"/>
      <c r="BR488" s="475"/>
    </row>
    <row r="489" spans="1:81" s="464" customFormat="1" ht="12.75" hidden="1" customHeight="1">
      <c r="A489" s="604"/>
      <c r="B489" s="475"/>
      <c r="C489" s="637" t="s">
        <v>2225</v>
      </c>
      <c r="D489" s="475"/>
      <c r="E489" s="688"/>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09"/>
      <c r="AO489" s="710"/>
      <c r="AP489" s="475"/>
      <c r="AQ489" s="475"/>
      <c r="AR489" s="475"/>
      <c r="AS489" s="475"/>
      <c r="AT489" s="475"/>
      <c r="AU489" s="711"/>
      <c r="AV489" s="711"/>
      <c r="AW489" s="711"/>
      <c r="AX489" s="711"/>
      <c r="AY489" s="711"/>
      <c r="AZ489" s="711"/>
      <c r="BA489" s="711"/>
      <c r="BB489" s="521"/>
      <c r="BC489" s="521"/>
      <c r="BE489" s="475"/>
      <c r="BF489" s="475"/>
      <c r="BG489" s="475"/>
      <c r="BH489" s="475"/>
      <c r="BI489" s="475"/>
      <c r="BJ489" s="711"/>
      <c r="BK489" s="711"/>
      <c r="BL489" s="711"/>
      <c r="BM489" s="711"/>
      <c r="BN489" s="711"/>
      <c r="BO489" s="711"/>
      <c r="BP489" s="711"/>
      <c r="BQ489" s="521"/>
      <c r="BR489" s="475"/>
    </row>
    <row r="490" spans="1:81" s="495" customFormat="1" ht="12.75" hidden="1" customHeight="1">
      <c r="A490" s="604"/>
      <c r="B490" s="475"/>
      <c r="C490" s="1960" t="s">
        <v>299</v>
      </c>
      <c r="D490" s="1961"/>
      <c r="E490" s="686" t="s">
        <v>50</v>
      </c>
      <c r="F490" s="1962" t="s">
        <v>2198</v>
      </c>
      <c r="G490" s="1962"/>
      <c r="H490" s="1962"/>
      <c r="I490" s="1962"/>
      <c r="J490" s="1962"/>
      <c r="K490" s="1962"/>
      <c r="L490" s="1962"/>
      <c r="M490" s="1962"/>
      <c r="N490" s="1962"/>
      <c r="O490" s="1962"/>
      <c r="P490" s="1962"/>
      <c r="Q490" s="1962"/>
      <c r="R490" s="1962"/>
      <c r="S490" s="1962"/>
      <c r="T490" s="1962"/>
      <c r="U490" s="1962"/>
      <c r="V490" s="1962"/>
      <c r="W490" s="1962"/>
      <c r="X490" s="1962"/>
      <c r="Y490" s="1962"/>
      <c r="Z490" s="1962"/>
      <c r="AA490" s="1962"/>
      <c r="AB490" s="1962"/>
      <c r="AC490" s="1962"/>
      <c r="AD490" s="1962"/>
      <c r="AE490" s="1962"/>
      <c r="AF490" s="639"/>
      <c r="AG490" s="641"/>
      <c r="AH490" s="641"/>
      <c r="AI490" s="641"/>
      <c r="AJ490" s="641"/>
      <c r="AK490" s="670"/>
      <c r="AL490" s="475"/>
      <c r="AM490" s="475"/>
      <c r="AN490" s="459"/>
      <c r="AO490" s="26"/>
      <c r="AP490" s="475"/>
      <c r="AQ490" s="475"/>
      <c r="AR490" s="475"/>
      <c r="AS490" s="475"/>
      <c r="AT490" s="475"/>
      <c r="AU490" s="712"/>
      <c r="AV490" s="712"/>
      <c r="AW490" s="712"/>
      <c r="AX490" s="712"/>
      <c r="AY490" s="712"/>
      <c r="AZ490" s="712"/>
      <c r="BA490" s="712"/>
      <c r="BB490" s="475"/>
      <c r="BC490" s="475"/>
      <c r="BD490" s="461"/>
      <c r="BE490" s="475"/>
      <c r="BF490" s="475"/>
      <c r="BG490" s="475"/>
      <c r="BH490" s="475"/>
      <c r="BI490" s="475"/>
      <c r="BJ490" s="712"/>
      <c r="BK490" s="712"/>
      <c r="BL490" s="712"/>
      <c r="BM490" s="712"/>
      <c r="BN490" s="712"/>
      <c r="BO490" s="712"/>
      <c r="BP490" s="712"/>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7"/>
      <c r="D491" s="475"/>
      <c r="E491" s="688"/>
      <c r="F491" s="1963"/>
      <c r="G491" s="1963"/>
      <c r="H491" s="1963"/>
      <c r="I491" s="1963"/>
      <c r="J491" s="1963"/>
      <c r="K491" s="1963"/>
      <c r="L491" s="1963"/>
      <c r="M491" s="1963"/>
      <c r="N491" s="1963"/>
      <c r="O491" s="1963"/>
      <c r="P491" s="1963"/>
      <c r="Q491" s="1963"/>
      <c r="R491" s="1963"/>
      <c r="S491" s="1963"/>
      <c r="T491" s="1963"/>
      <c r="U491" s="1963"/>
      <c r="V491" s="1963"/>
      <c r="W491" s="1963"/>
      <c r="X491" s="1963"/>
      <c r="Y491" s="1963"/>
      <c r="Z491" s="1963"/>
      <c r="AA491" s="1963"/>
      <c r="AB491" s="1963"/>
      <c r="AC491" s="1963"/>
      <c r="AD491" s="1963"/>
      <c r="AE491" s="1963"/>
      <c r="AF491" s="475"/>
      <c r="AG491" s="476"/>
      <c r="AH491" s="476"/>
      <c r="AI491" s="476"/>
      <c r="AJ491" s="476"/>
      <c r="AK491" s="657"/>
      <c r="AL491" s="475"/>
      <c r="AM491" s="475"/>
      <c r="AN491" s="459"/>
      <c r="AO491" s="26"/>
      <c r="AP491" s="713"/>
      <c r="AQ491" s="713"/>
      <c r="AR491" s="713"/>
      <c r="AS491" s="604"/>
      <c r="AT491" s="475"/>
      <c r="AU491" s="714"/>
      <c r="AV491" s="714"/>
      <c r="AW491" s="714"/>
      <c r="AX491" s="714"/>
      <c r="AY491" s="714"/>
      <c r="AZ491" s="714"/>
      <c r="BA491" s="714"/>
      <c r="BB491" s="14"/>
      <c r="BC491" s="14"/>
      <c r="BD491" s="461"/>
      <c r="BE491" s="713"/>
      <c r="BF491" s="713"/>
      <c r="BG491" s="713"/>
      <c r="BH491" s="604"/>
      <c r="BI491" s="475"/>
      <c r="BJ491" s="715"/>
      <c r="BK491" s="714"/>
      <c r="BL491" s="714"/>
      <c r="BM491" s="714"/>
      <c r="BN491" s="714"/>
      <c r="BO491" s="714"/>
      <c r="BP491" s="714"/>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89"/>
      <c r="D492" s="652"/>
      <c r="E492" s="690"/>
      <c r="F492" s="1967" t="s">
        <v>299</v>
      </c>
      <c r="G492" s="1967"/>
      <c r="H492" s="1967"/>
      <c r="I492" s="1967"/>
      <c r="J492" s="1967"/>
      <c r="K492" s="1967"/>
      <c r="L492" s="1967"/>
      <c r="M492" s="1967"/>
      <c r="N492" s="1967"/>
      <c r="O492" s="1967"/>
      <c r="P492" s="1967"/>
      <c r="Q492" s="1967"/>
      <c r="R492" s="1967"/>
      <c r="S492" s="1967"/>
      <c r="T492" s="1967"/>
      <c r="U492" s="1967"/>
      <c r="V492" s="1967"/>
      <c r="W492" s="1967"/>
      <c r="X492" s="1967"/>
      <c r="Y492" s="1967"/>
      <c r="Z492" s="1967"/>
      <c r="AA492" s="691"/>
      <c r="AB492" s="583"/>
      <c r="AC492" s="583"/>
      <c r="AD492" s="652"/>
      <c r="AE492" s="652"/>
      <c r="AF492" s="652"/>
      <c r="AG492" s="692">
        <f>IF($C$490="Yes",(VLOOKUP($F$492,$AO$460:$AP$468,2,FALSE)),0)</f>
        <v>0</v>
      </c>
      <c r="AH492" s="693" t="s">
        <v>1983</v>
      </c>
      <c r="AI492" s="692"/>
      <c r="AJ492" s="583"/>
      <c r="AK492" s="667"/>
      <c r="AL492" s="475"/>
      <c r="AM492" s="475"/>
      <c r="AN492" s="459"/>
      <c r="AO492" s="26"/>
      <c r="AP492" s="713"/>
      <c r="AQ492" s="713"/>
      <c r="AR492" s="713"/>
      <c r="AS492" s="604"/>
      <c r="AT492" s="475"/>
      <c r="AU492" s="714"/>
      <c r="AV492" s="714"/>
      <c r="AW492" s="714"/>
      <c r="AX492" s="714"/>
      <c r="AY492" s="714"/>
      <c r="AZ492" s="714"/>
      <c r="BA492" s="714"/>
      <c r="BB492" s="14"/>
      <c r="BC492" s="14"/>
      <c r="BD492" s="461"/>
      <c r="BE492" s="713"/>
      <c r="BF492" s="713"/>
      <c r="BG492" s="713"/>
      <c r="BH492" s="604"/>
      <c r="BI492" s="475"/>
      <c r="BJ492" s="715"/>
      <c r="BK492" s="714"/>
      <c r="BL492" s="714"/>
      <c r="BM492" s="714"/>
      <c r="BN492" s="714"/>
      <c r="BO492" s="714"/>
      <c r="BP492" s="714"/>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8"/>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3"/>
      <c r="AQ493" s="713"/>
      <c r="AR493" s="713"/>
      <c r="AS493" s="604"/>
      <c r="AT493" s="475"/>
      <c r="AU493" s="714"/>
      <c r="AV493" s="714"/>
      <c r="AW493" s="714"/>
      <c r="AX493" s="714"/>
      <c r="AY493" s="714"/>
      <c r="AZ493" s="714"/>
      <c r="BA493" s="714"/>
      <c r="BB493" s="14"/>
      <c r="BC493" s="14"/>
      <c r="BD493" s="461"/>
      <c r="BE493" s="713"/>
      <c r="BF493" s="713"/>
      <c r="BG493" s="713"/>
      <c r="BH493" s="604"/>
      <c r="BI493" s="475"/>
      <c r="BJ493" s="715"/>
      <c r="BK493" s="714"/>
      <c r="BL493" s="714"/>
      <c r="BM493" s="714"/>
      <c r="BN493" s="714"/>
      <c r="BO493" s="714"/>
      <c r="BP493" s="714"/>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60" t="s">
        <v>299</v>
      </c>
      <c r="D494" s="1961"/>
      <c r="E494" s="686" t="s">
        <v>52</v>
      </c>
      <c r="F494" s="1968" t="s">
        <v>2226</v>
      </c>
      <c r="G494" s="1968"/>
      <c r="H494" s="1968"/>
      <c r="I494" s="1968"/>
      <c r="J494" s="1968"/>
      <c r="K494" s="1968"/>
      <c r="L494" s="1968"/>
      <c r="M494" s="1968"/>
      <c r="N494" s="1968"/>
      <c r="O494" s="1968"/>
      <c r="P494" s="1968"/>
      <c r="Q494" s="1968"/>
      <c r="R494" s="1968"/>
      <c r="S494" s="1968"/>
      <c r="T494" s="1968"/>
      <c r="U494" s="1968"/>
      <c r="V494" s="1968"/>
      <c r="W494" s="1968"/>
      <c r="X494" s="1968"/>
      <c r="Y494" s="1968"/>
      <c r="Z494" s="1968"/>
      <c r="AA494" s="1968"/>
      <c r="AB494" s="1968"/>
      <c r="AC494" s="1968"/>
      <c r="AD494" s="1968"/>
      <c r="AE494" s="1968"/>
      <c r="AF494" s="639"/>
      <c r="AG494" s="574"/>
      <c r="AH494" s="574"/>
      <c r="AI494" s="574"/>
      <c r="AJ494" s="574"/>
      <c r="AK494" s="670"/>
      <c r="AL494" s="475"/>
      <c r="AM494" s="475"/>
      <c r="AN494" s="459"/>
      <c r="AO494" s="26"/>
      <c r="AP494" s="713"/>
      <c r="AQ494" s="713"/>
      <c r="AR494" s="713"/>
      <c r="AS494" s="604"/>
      <c r="AT494" s="475"/>
      <c r="AU494" s="714"/>
      <c r="AV494" s="714"/>
      <c r="AW494" s="714"/>
      <c r="AX494" s="714"/>
      <c r="AY494" s="714"/>
      <c r="AZ494" s="714"/>
      <c r="BA494" s="714"/>
      <c r="BB494" s="14"/>
      <c r="BC494" s="14"/>
      <c r="BD494" s="461"/>
      <c r="BE494" s="713"/>
      <c r="BF494" s="713"/>
      <c r="BG494" s="713"/>
      <c r="BH494" s="604"/>
      <c r="BI494" s="475"/>
      <c r="BJ494" s="715"/>
      <c r="BK494" s="714"/>
      <c r="BL494" s="714"/>
      <c r="BM494" s="714"/>
      <c r="BN494" s="714"/>
      <c r="BO494" s="714"/>
      <c r="BP494" s="714"/>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7"/>
      <c r="D495" s="475"/>
      <c r="E495" s="688"/>
      <c r="F495" s="1969"/>
      <c r="G495" s="1969"/>
      <c r="H495" s="1969"/>
      <c r="I495" s="1969"/>
      <c r="J495" s="1969"/>
      <c r="K495" s="1969"/>
      <c r="L495" s="1969"/>
      <c r="M495" s="1969"/>
      <c r="N495" s="1969"/>
      <c r="O495" s="1969"/>
      <c r="P495" s="1969"/>
      <c r="Q495" s="1969"/>
      <c r="R495" s="1969"/>
      <c r="S495" s="1969"/>
      <c r="T495" s="1969"/>
      <c r="U495" s="1969"/>
      <c r="V495" s="1969"/>
      <c r="W495" s="1969"/>
      <c r="X495" s="1969"/>
      <c r="Y495" s="1969"/>
      <c r="Z495" s="1969"/>
      <c r="AA495" s="1969"/>
      <c r="AB495" s="1969"/>
      <c r="AC495" s="1969"/>
      <c r="AD495" s="1969"/>
      <c r="AE495" s="1969"/>
      <c r="AF495" s="475"/>
      <c r="AG495" s="476"/>
      <c r="AH495" s="476"/>
      <c r="AI495" s="476"/>
      <c r="AJ495" s="476"/>
      <c r="AK495" s="657"/>
      <c r="AL495" s="475"/>
      <c r="AM495" s="475"/>
      <c r="AN495" s="459"/>
      <c r="AO495" s="26"/>
      <c r="AP495" s="713"/>
      <c r="AQ495" s="713"/>
      <c r="AR495" s="713"/>
      <c r="AS495" s="604"/>
      <c r="AT495" s="475"/>
      <c r="AU495" s="714"/>
      <c r="AV495" s="714"/>
      <c r="AW495" s="714"/>
      <c r="AX495" s="714"/>
      <c r="AY495" s="714"/>
      <c r="AZ495" s="714"/>
      <c r="BA495" s="714"/>
      <c r="BB495" s="14"/>
      <c r="BC495" s="14"/>
      <c r="BD495" s="461"/>
      <c r="BE495" s="713"/>
      <c r="BF495" s="713"/>
      <c r="BG495" s="713"/>
      <c r="BH495" s="604"/>
      <c r="BI495" s="475"/>
      <c r="BJ495" s="715"/>
      <c r="BK495" s="714"/>
      <c r="BL495" s="714"/>
      <c r="BM495" s="714"/>
      <c r="BN495" s="714"/>
      <c r="BO495" s="714"/>
      <c r="BP495" s="714"/>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7" t="s">
        <v>2227</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3"/>
      <c r="AQ496" s="713"/>
      <c r="AR496" s="713"/>
      <c r="AS496" s="604"/>
      <c r="AT496" s="475"/>
      <c r="AU496" s="714"/>
      <c r="AV496" s="714"/>
      <c r="AW496" s="714"/>
      <c r="AX496" s="714"/>
      <c r="AY496" s="714"/>
      <c r="AZ496" s="714"/>
      <c r="BA496" s="714"/>
      <c r="BB496" s="461"/>
      <c r="BC496" s="461"/>
      <c r="BD496" s="461"/>
      <c r="BE496" s="713"/>
      <c r="BF496" s="713"/>
      <c r="BG496" s="713"/>
      <c r="BH496" s="604"/>
      <c r="BI496" s="475"/>
      <c r="BJ496" s="715"/>
      <c r="BK496" s="714"/>
      <c r="BL496" s="714"/>
      <c r="BM496" s="714"/>
      <c r="BN496" s="714"/>
      <c r="BO496" s="714"/>
      <c r="BP496" s="714"/>
      <c r="BQ496" s="461"/>
      <c r="BR496" s="475"/>
      <c r="BS496" s="461"/>
      <c r="BT496" s="461"/>
      <c r="BU496" s="461"/>
      <c r="BV496" s="461"/>
      <c r="BW496" s="461"/>
      <c r="BX496" s="461"/>
      <c r="BY496" s="461"/>
      <c r="BZ496" s="461"/>
      <c r="CA496" s="461"/>
      <c r="CB496" s="461"/>
      <c r="CC496" s="461"/>
    </row>
    <row r="497" spans="1:81" s="495" customFormat="1" hidden="1">
      <c r="A497" s="475"/>
      <c r="B497" s="475"/>
      <c r="C497" s="689"/>
      <c r="D497" s="652"/>
      <c r="E497" s="690"/>
      <c r="F497" s="1970" t="s">
        <v>299</v>
      </c>
      <c r="G497" s="1970"/>
      <c r="H497" s="1970"/>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2">
        <f>IF($C$494="Yes",(VLOOKUP($F$497,$AO$470:$AP$472,2,FALSE)),0)</f>
        <v>0</v>
      </c>
      <c r="AH497" s="693" t="s">
        <v>1983</v>
      </c>
      <c r="AI497" s="583"/>
      <c r="AJ497" s="583"/>
      <c r="AK497" s="667"/>
      <c r="AL497" s="475"/>
      <c r="AM497" s="475"/>
      <c r="AN497" s="459"/>
      <c r="AO497" s="461"/>
      <c r="AP497" s="713"/>
      <c r="AQ497" s="713"/>
      <c r="AR497" s="713"/>
      <c r="AS497" s="712"/>
      <c r="AT497" s="475"/>
      <c r="AU497" s="714"/>
      <c r="AV497" s="714"/>
      <c r="AW497" s="714"/>
      <c r="AX497" s="714"/>
      <c r="AY497" s="714"/>
      <c r="AZ497" s="714"/>
      <c r="BA497" s="714"/>
      <c r="BB497" s="461"/>
      <c r="BC497" s="461"/>
      <c r="BD497" s="461"/>
      <c r="BE497" s="713"/>
      <c r="BF497" s="713"/>
      <c r="BG497" s="713"/>
      <c r="BH497" s="712"/>
      <c r="BI497" s="475"/>
      <c r="BJ497" s="715"/>
      <c r="BK497" s="714"/>
      <c r="BL497" s="714"/>
      <c r="BM497" s="714"/>
      <c r="BN497" s="714"/>
      <c r="BO497" s="714"/>
      <c r="BP497" s="714"/>
      <c r="BQ497" s="461"/>
      <c r="BR497" s="475"/>
      <c r="BS497" s="461"/>
      <c r="BT497" s="461"/>
      <c r="BU497" s="461"/>
      <c r="BV497" s="461"/>
      <c r="BW497" s="461"/>
      <c r="BX497" s="461"/>
      <c r="BY497" s="461"/>
      <c r="BZ497" s="461"/>
      <c r="CA497" s="461"/>
      <c r="CB497" s="461"/>
      <c r="CC497" s="461"/>
    </row>
    <row r="498" spans="1:81" s="495" customFormat="1" hidden="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3"/>
      <c r="AQ498" s="713"/>
      <c r="AR498" s="713"/>
      <c r="AS498" s="712"/>
      <c r="AT498" s="475"/>
      <c r="AU498" s="714"/>
      <c r="AV498" s="714"/>
      <c r="AW498" s="714"/>
      <c r="AX498" s="714"/>
      <c r="AY498" s="714"/>
      <c r="AZ498" s="714"/>
      <c r="BA498" s="714"/>
      <c r="BB498" s="461"/>
      <c r="BC498" s="461"/>
      <c r="BD498" s="461"/>
      <c r="BE498" s="713"/>
      <c r="BF498" s="713"/>
      <c r="BG498" s="713"/>
      <c r="BH498" s="712"/>
      <c r="BI498" s="475"/>
      <c r="BJ498" s="715"/>
      <c r="BK498" s="714"/>
      <c r="BL498" s="714"/>
      <c r="BM498" s="714"/>
      <c r="BN498" s="714"/>
      <c r="BO498" s="714"/>
      <c r="BP498" s="714"/>
      <c r="BQ498" s="461"/>
      <c r="BR498" s="475"/>
      <c r="BS498" s="461"/>
      <c r="BT498" s="461"/>
      <c r="BU498" s="461"/>
      <c r="BV498" s="461"/>
      <c r="BW498" s="461"/>
      <c r="BX498" s="461"/>
      <c r="BY498" s="461"/>
      <c r="BZ498" s="461"/>
      <c r="CA498" s="461"/>
      <c r="CB498" s="461"/>
      <c r="CC498" s="461"/>
    </row>
    <row r="499" spans="1:81" s="495" customFormat="1" hidden="1">
      <c r="A499" s="475"/>
      <c r="B499" s="475"/>
      <c r="C499" s="1960" t="s">
        <v>299</v>
      </c>
      <c r="D499" s="1961"/>
      <c r="E499" s="686" t="s">
        <v>2228</v>
      </c>
      <c r="F499" s="705" t="s">
        <v>2229</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6"/>
      <c r="AD499" s="639"/>
      <c r="AE499" s="639"/>
      <c r="AF499" s="639"/>
      <c r="AG499" s="717"/>
      <c r="AH499" s="717"/>
      <c r="AI499" s="717"/>
      <c r="AJ499" s="717"/>
      <c r="AK499" s="670"/>
      <c r="AL499" s="475"/>
      <c r="AM499" s="475"/>
      <c r="AN499" s="459"/>
      <c r="AO499" s="461"/>
      <c r="AP499" s="713"/>
      <c r="AQ499" s="713"/>
      <c r="AR499" s="713"/>
      <c r="AS499" s="712"/>
      <c r="AT499" s="475"/>
      <c r="AU499" s="714"/>
      <c r="AV499" s="714"/>
      <c r="AW499" s="714"/>
      <c r="AX499" s="714"/>
      <c r="AY499" s="714"/>
      <c r="AZ499" s="714"/>
      <c r="BA499" s="714"/>
      <c r="BB499" s="461"/>
      <c r="BC499" s="461"/>
      <c r="BD499" s="461"/>
      <c r="BE499" s="713"/>
      <c r="BF499" s="713"/>
      <c r="BG499" s="713"/>
      <c r="BH499" s="712"/>
      <c r="BI499" s="475"/>
      <c r="BJ499" s="715"/>
      <c r="BK499" s="714"/>
      <c r="BL499" s="714"/>
      <c r="BM499" s="714"/>
      <c r="BN499" s="714"/>
      <c r="BO499" s="714"/>
      <c r="BP499" s="714"/>
      <c r="BQ499" s="461"/>
      <c r="BR499" s="475"/>
      <c r="BS499" s="461"/>
      <c r="BT499" s="461"/>
      <c r="BU499" s="461"/>
      <c r="BV499" s="461"/>
      <c r="BW499" s="461"/>
      <c r="BX499" s="461"/>
      <c r="BY499" s="461"/>
      <c r="BZ499" s="461"/>
      <c r="CA499" s="461"/>
      <c r="CB499" s="461"/>
      <c r="CC499" s="461"/>
    </row>
    <row r="500" spans="1:81" s="495" customFormat="1" hidden="1">
      <c r="A500" s="475"/>
      <c r="B500" s="475"/>
      <c r="C500" s="687"/>
      <c r="D500" s="475"/>
      <c r="E500" s="688"/>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3"/>
      <c r="AQ500" s="713"/>
      <c r="AR500" s="713"/>
      <c r="AS500" s="712"/>
      <c r="AT500" s="475"/>
      <c r="AU500" s="714"/>
      <c r="AV500" s="714"/>
      <c r="AW500" s="714"/>
      <c r="AX500" s="714"/>
      <c r="AY500" s="714"/>
      <c r="AZ500" s="714"/>
      <c r="BA500" s="714"/>
      <c r="BB500" s="461"/>
      <c r="BC500" s="461"/>
      <c r="BD500" s="461"/>
      <c r="BE500" s="713"/>
      <c r="BF500" s="713"/>
      <c r="BG500" s="713"/>
      <c r="BH500" s="712"/>
      <c r="BI500" s="475"/>
      <c r="BJ500" s="715"/>
      <c r="BK500" s="714"/>
      <c r="BL500" s="714"/>
      <c r="BM500" s="714"/>
      <c r="BN500" s="714"/>
      <c r="BO500" s="714"/>
      <c r="BP500" s="714"/>
      <c r="BQ500" s="461"/>
      <c r="BR500" s="14"/>
      <c r="BS500" s="461"/>
      <c r="BT500" s="461"/>
      <c r="BU500" s="461"/>
      <c r="BV500" s="461"/>
      <c r="BW500" s="461"/>
      <c r="BX500" s="461"/>
      <c r="BY500" s="461"/>
      <c r="BZ500" s="461"/>
      <c r="CA500" s="461"/>
      <c r="CB500" s="461"/>
      <c r="CC500" s="461"/>
    </row>
    <row r="501" spans="1:81" s="495" customFormat="1" hidden="1">
      <c r="A501" s="475"/>
      <c r="B501" s="475"/>
      <c r="C501" s="1983"/>
      <c r="D501" s="1971"/>
      <c r="E501" s="697"/>
      <c r="F501" s="476" t="s">
        <v>2230</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1983</v>
      </c>
      <c r="AI501" s="476"/>
      <c r="AJ501" s="538"/>
      <c r="AK501" s="657"/>
      <c r="AL501" s="475"/>
      <c r="AM501" s="475"/>
      <c r="AN501" s="459"/>
      <c r="AO501" s="461"/>
      <c r="AP501" s="713"/>
      <c r="AQ501" s="713"/>
      <c r="AR501" s="713"/>
      <c r="AS501" s="712"/>
      <c r="AT501" s="475"/>
      <c r="AU501" s="714"/>
      <c r="AV501" s="714"/>
      <c r="AW501" s="714"/>
      <c r="AX501" s="714"/>
      <c r="AY501" s="714"/>
      <c r="AZ501" s="714"/>
      <c r="BA501" s="714"/>
      <c r="BB501" s="461"/>
      <c r="BC501" s="461"/>
      <c r="BD501" s="461"/>
      <c r="BE501" s="713"/>
      <c r="BF501" s="713"/>
      <c r="BG501" s="713"/>
      <c r="BH501" s="712"/>
      <c r="BI501" s="475"/>
      <c r="BJ501" s="715"/>
      <c r="BK501" s="714"/>
      <c r="BL501" s="714"/>
      <c r="BM501" s="714"/>
      <c r="BN501" s="714"/>
      <c r="BO501" s="714"/>
      <c r="BP501" s="714"/>
      <c r="BQ501" s="461"/>
      <c r="BR501" s="475"/>
      <c r="BS501" s="461"/>
      <c r="BT501" s="461"/>
      <c r="BU501" s="461"/>
      <c r="BV501" s="461"/>
      <c r="BW501" s="461"/>
      <c r="BX501" s="461"/>
      <c r="BY501" s="461"/>
      <c r="BZ501" s="461"/>
      <c r="CA501" s="461"/>
      <c r="CB501" s="461"/>
      <c r="CC501" s="461"/>
    </row>
    <row r="502" spans="1:81" s="495" customFormat="1" hidden="1">
      <c r="A502" s="475"/>
      <c r="B502" s="475"/>
      <c r="C502" s="687"/>
      <c r="D502" s="475"/>
      <c r="E502" s="688"/>
      <c r="F502" s="476"/>
      <c r="G502" s="1984" t="s">
        <v>299</v>
      </c>
      <c r="H502" s="1984"/>
      <c r="I502" s="1984"/>
      <c r="J502" s="1984"/>
      <c r="K502" s="1984"/>
      <c r="L502" s="1984"/>
      <c r="M502" s="1984"/>
      <c r="N502" s="1984"/>
      <c r="O502" s="1984"/>
      <c r="P502" s="1984"/>
      <c r="Q502" s="1984"/>
      <c r="R502" s="1984"/>
      <c r="S502" s="1984"/>
      <c r="T502" s="1984"/>
      <c r="U502" s="1984"/>
      <c r="V502" s="1984"/>
      <c r="W502" s="1984"/>
      <c r="X502" s="1984"/>
      <c r="Y502" s="1984"/>
      <c r="Z502" s="1984"/>
      <c r="AA502" s="1984"/>
      <c r="AB502" s="1984"/>
      <c r="AC502" s="1984"/>
      <c r="AD502" s="1984"/>
      <c r="AE502" s="1984"/>
      <c r="AF502" s="1984"/>
      <c r="AG502" s="475"/>
      <c r="AH502" s="475"/>
      <c r="AI502" s="475"/>
      <c r="AJ502" s="476"/>
      <c r="AK502" s="657"/>
      <c r="AL502" s="475"/>
      <c r="AM502" s="475"/>
      <c r="AN502" s="459"/>
      <c r="AO502" s="461"/>
      <c r="AP502" s="713"/>
      <c r="AQ502" s="713"/>
      <c r="AR502" s="713"/>
      <c r="AS502" s="712"/>
      <c r="AT502" s="475"/>
      <c r="AU502" s="714"/>
      <c r="AV502" s="714"/>
      <c r="AW502" s="714"/>
      <c r="AX502" s="714"/>
      <c r="AY502" s="714"/>
      <c r="AZ502" s="714"/>
      <c r="BA502" s="714"/>
      <c r="BB502" s="461"/>
      <c r="BC502" s="461"/>
      <c r="BD502" s="461"/>
      <c r="BE502" s="713"/>
      <c r="BF502" s="713"/>
      <c r="BG502" s="713"/>
      <c r="BH502" s="712"/>
      <c r="BI502" s="475"/>
      <c r="BJ502" s="715"/>
      <c r="BK502" s="714"/>
      <c r="BL502" s="714"/>
      <c r="BM502" s="714"/>
      <c r="BN502" s="714"/>
      <c r="BO502" s="714"/>
      <c r="BP502" s="714"/>
      <c r="BQ502" s="461"/>
      <c r="BR502" s="475"/>
      <c r="BS502" s="461"/>
      <c r="BT502" s="461"/>
      <c r="BU502" s="461"/>
      <c r="BV502" s="461"/>
      <c r="BW502" s="461"/>
      <c r="BX502" s="461"/>
      <c r="BY502" s="461"/>
      <c r="BZ502" s="461"/>
      <c r="CA502" s="461"/>
      <c r="CB502" s="461"/>
      <c r="CC502" s="461"/>
    </row>
    <row r="503" spans="1:81" s="495" customFormat="1" hidden="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3"/>
      <c r="AQ503" s="713"/>
      <c r="AR503" s="713"/>
      <c r="AS503" s="712"/>
      <c r="AT503" s="475"/>
      <c r="AU503" s="714"/>
      <c r="AV503" s="714"/>
      <c r="AW503" s="714"/>
      <c r="AX503" s="714"/>
      <c r="AY503" s="714"/>
      <c r="AZ503" s="714"/>
      <c r="BA503" s="714"/>
      <c r="BB503" s="461"/>
      <c r="BC503" s="461"/>
      <c r="BD503" s="461"/>
      <c r="BE503" s="713"/>
      <c r="BF503" s="713"/>
      <c r="BG503" s="713"/>
      <c r="BH503" s="712"/>
      <c r="BI503" s="475"/>
      <c r="BJ503" s="715"/>
      <c r="BK503" s="714"/>
      <c r="BL503" s="714"/>
      <c r="BM503" s="714"/>
      <c r="BN503" s="714"/>
      <c r="BO503" s="714"/>
      <c r="BP503" s="714"/>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85" t="s">
        <v>299</v>
      </c>
      <c r="D504" s="1986"/>
      <c r="F504" s="476" t="s">
        <v>2231</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1983</v>
      </c>
      <c r="AI504" s="476"/>
      <c r="AJ504" s="519"/>
      <c r="AK504" s="657"/>
      <c r="AL504" s="475"/>
      <c r="AM504" s="475"/>
      <c r="AN504" s="459"/>
      <c r="AO504" s="461"/>
      <c r="AP504" s="713"/>
      <c r="AQ504" s="713"/>
      <c r="AR504" s="713"/>
      <c r="AS504" s="712"/>
      <c r="AT504" s="475"/>
      <c r="AU504" s="714"/>
      <c r="AV504" s="714"/>
      <c r="AW504" s="714"/>
      <c r="AX504" s="714"/>
      <c r="AY504" s="714"/>
      <c r="AZ504" s="714"/>
      <c r="BA504" s="714"/>
      <c r="BB504" s="461"/>
      <c r="BC504" s="461"/>
      <c r="BD504" s="461"/>
      <c r="BE504" s="713"/>
      <c r="BF504" s="713"/>
      <c r="BG504" s="713"/>
      <c r="BH504" s="712"/>
      <c r="BI504" s="475"/>
      <c r="BJ504" s="715"/>
      <c r="BK504" s="714"/>
      <c r="BL504" s="714"/>
      <c r="BM504" s="714"/>
      <c r="BN504" s="714"/>
      <c r="BO504" s="714"/>
      <c r="BP504" s="714"/>
      <c r="BQ504" s="461"/>
      <c r="BR504" s="475"/>
      <c r="BS504" s="461"/>
      <c r="BT504" s="461"/>
      <c r="BU504" s="461"/>
      <c r="BV504" s="461"/>
      <c r="BW504" s="461"/>
      <c r="BX504" s="461"/>
      <c r="BY504" s="461"/>
      <c r="BZ504" s="461"/>
      <c r="CA504" s="461"/>
      <c r="CB504" s="461"/>
      <c r="CC504" s="461"/>
    </row>
    <row r="505" spans="1:81" s="495" customFormat="1" hidden="1">
      <c r="A505" s="14"/>
      <c r="B505" s="475"/>
      <c r="C505" s="706"/>
      <c r="D505" s="655"/>
      <c r="E505" s="655"/>
      <c r="F505" s="476"/>
      <c r="G505" s="476" t="s">
        <v>2232</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3"/>
      <c r="AQ505" s="713"/>
      <c r="AR505" s="713"/>
      <c r="AS505" s="712"/>
      <c r="AT505" s="475"/>
      <c r="AU505" s="714"/>
      <c r="AV505" s="714"/>
      <c r="AW505" s="714"/>
      <c r="AX505" s="714"/>
      <c r="AY505" s="714"/>
      <c r="AZ505" s="714"/>
      <c r="BA505" s="714"/>
      <c r="BB505" s="461"/>
      <c r="BC505" s="461"/>
      <c r="BD505" s="461"/>
      <c r="BE505" s="713"/>
      <c r="BF505" s="713"/>
      <c r="BG505" s="713"/>
      <c r="BH505" s="712"/>
      <c r="BI505" s="475"/>
      <c r="BJ505" s="715"/>
      <c r="BK505" s="714"/>
      <c r="BL505" s="714"/>
      <c r="BM505" s="714"/>
      <c r="BN505" s="714"/>
      <c r="BO505" s="714"/>
      <c r="BP505" s="714"/>
      <c r="BQ505" s="461"/>
      <c r="BR505" s="475"/>
      <c r="BS505" s="461"/>
      <c r="BT505" s="461"/>
      <c r="BU505" s="461"/>
      <c r="BV505" s="461"/>
      <c r="BW505" s="461"/>
      <c r="BX505" s="461"/>
      <c r="BY505" s="461"/>
      <c r="BZ505" s="461"/>
      <c r="CA505" s="461"/>
      <c r="CB505" s="461"/>
      <c r="CC505" s="461"/>
    </row>
    <row r="506" spans="1:81" s="475" customFormat="1" ht="12.75" hidden="1" customHeight="1">
      <c r="A506" s="14"/>
      <c r="C506" s="706"/>
      <c r="D506" s="655"/>
      <c r="E506" s="655"/>
      <c r="F506" s="476"/>
      <c r="G506" s="476" t="s">
        <v>2233</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8"/>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19"/>
      <c r="AL507" s="14"/>
      <c r="AM507" s="14"/>
      <c r="AN507" s="460"/>
      <c r="AO507" s="461"/>
      <c r="AP507" s="461"/>
      <c r="AQ507" s="461"/>
      <c r="AR507" s="461"/>
    </row>
    <row r="508" spans="1:81" s="475" customFormat="1" ht="12.75" hidden="1" customHeight="1">
      <c r="A508" s="562"/>
      <c r="C508" s="1985" t="s">
        <v>299</v>
      </c>
      <c r="D508" s="1986"/>
      <c r="F508" s="720" t="s">
        <v>2234</v>
      </c>
      <c r="G508" s="1938" t="s">
        <v>2235</v>
      </c>
      <c r="H508" s="1938"/>
      <c r="I508" s="1938"/>
      <c r="J508" s="1938"/>
      <c r="K508" s="1938"/>
      <c r="L508" s="1938"/>
      <c r="M508" s="1938"/>
      <c r="N508" s="1938"/>
      <c r="O508" s="1938"/>
      <c r="P508" s="1938"/>
      <c r="Q508" s="1938"/>
      <c r="R508" s="1938"/>
      <c r="S508" s="1938"/>
      <c r="T508" s="1938"/>
      <c r="U508" s="1938"/>
      <c r="V508" s="1938"/>
      <c r="W508" s="1938"/>
      <c r="X508" s="1938"/>
      <c r="Y508" s="1938"/>
      <c r="Z508" s="1938"/>
      <c r="AA508" s="1938"/>
      <c r="AB508" s="1938"/>
      <c r="AC508" s="1938"/>
      <c r="AD508" s="1938"/>
      <c r="AE508" s="1938"/>
      <c r="AF508" s="1938"/>
      <c r="AG508" s="538">
        <f>IF(AND($C$508="Yes",$C$499="Yes"),2,0)</f>
        <v>0</v>
      </c>
      <c r="AH508" s="565" t="s">
        <v>1983</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1"/>
      <c r="D509" s="652"/>
      <c r="E509" s="690"/>
      <c r="F509" s="651"/>
      <c r="G509" s="1957"/>
      <c r="H509" s="1957"/>
      <c r="I509" s="1957"/>
      <c r="J509" s="1957"/>
      <c r="K509" s="1957"/>
      <c r="L509" s="1957"/>
      <c r="M509" s="1957"/>
      <c r="N509" s="1957"/>
      <c r="O509" s="1957"/>
      <c r="P509" s="1957"/>
      <c r="Q509" s="1957"/>
      <c r="R509" s="1957"/>
      <c r="S509" s="1957"/>
      <c r="T509" s="1957"/>
      <c r="U509" s="1957"/>
      <c r="V509" s="1957"/>
      <c r="W509" s="1957"/>
      <c r="X509" s="1957"/>
      <c r="Y509" s="1957"/>
      <c r="Z509" s="1957"/>
      <c r="AA509" s="1957"/>
      <c r="AB509" s="1957"/>
      <c r="AC509" s="1957"/>
      <c r="AD509" s="1957"/>
      <c r="AE509" s="1957"/>
      <c r="AF509" s="1957"/>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8"/>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2"/>
      <c r="BK510" s="722"/>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3" t="s">
        <v>2236</v>
      </c>
      <c r="D511" s="639"/>
      <c r="E511" s="724"/>
      <c r="F511" s="725"/>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2"/>
      <c r="BK511" s="722"/>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73" t="s">
        <v>299</v>
      </c>
      <c r="D512" s="1974"/>
      <c r="E512" s="727" t="s">
        <v>2237</v>
      </c>
      <c r="F512" s="696" t="s">
        <v>2238</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1983</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2"/>
      <c r="BK512" s="722"/>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8"/>
      <c r="F513" s="1975" t="s">
        <v>299</v>
      </c>
      <c r="G513" s="1975"/>
      <c r="H513" s="1975"/>
      <c r="I513" s="1975"/>
      <c r="J513" s="1975"/>
      <c r="K513" s="1975"/>
      <c r="L513" s="1975"/>
      <c r="M513" s="1975"/>
      <c r="N513" s="1975"/>
      <c r="O513" s="1975"/>
      <c r="P513" s="1975"/>
      <c r="Q513" s="1975"/>
      <c r="R513" s="1975"/>
      <c r="S513" s="1975"/>
      <c r="T513" s="1975"/>
      <c r="U513" s="1975"/>
      <c r="V513" s="1975"/>
      <c r="W513" s="1975"/>
      <c r="X513" s="1975"/>
      <c r="Y513" s="1975"/>
      <c r="Z513" s="1975"/>
      <c r="AA513" s="1975"/>
      <c r="AB513" s="1975"/>
      <c r="AC513" s="1975"/>
      <c r="AD513" s="1975"/>
      <c r="AE513" s="1975"/>
      <c r="AF513" s="1975"/>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1"/>
      <c r="D514" s="652"/>
      <c r="E514" s="690"/>
      <c r="F514" s="1976"/>
      <c r="G514" s="1976"/>
      <c r="H514" s="1976"/>
      <c r="I514" s="1976"/>
      <c r="J514" s="1976"/>
      <c r="K514" s="1976"/>
      <c r="L514" s="1976"/>
      <c r="M514" s="1976"/>
      <c r="N514" s="1976"/>
      <c r="O514" s="1976"/>
      <c r="P514" s="1976"/>
      <c r="Q514" s="1976"/>
      <c r="R514" s="1976"/>
      <c r="S514" s="1976"/>
      <c r="T514" s="1976"/>
      <c r="U514" s="1976"/>
      <c r="V514" s="1976"/>
      <c r="W514" s="1976"/>
      <c r="X514" s="1976"/>
      <c r="Y514" s="1976"/>
      <c r="Z514" s="1976"/>
      <c r="AA514" s="1976"/>
      <c r="AB514" s="1976"/>
      <c r="AC514" s="1976"/>
      <c r="AD514" s="1976"/>
      <c r="AE514" s="1976"/>
      <c r="AF514" s="1976"/>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6"/>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2239</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1"/>
      <c r="AQ516" s="711"/>
      <c r="AR516" s="711"/>
      <c r="AS516" s="711"/>
      <c r="AT516" s="711"/>
      <c r="AU516" s="711"/>
      <c r="AV516" s="711"/>
      <c r="AW516" s="711"/>
      <c r="AX516" s="711"/>
      <c r="AY516" s="711"/>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2240</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8"/>
      <c r="AQ517" s="728"/>
      <c r="AR517" s="728"/>
      <c r="AS517" s="728"/>
      <c r="AT517" s="728"/>
      <c r="AU517" s="728"/>
      <c r="AV517" s="728"/>
      <c r="AW517" s="728"/>
      <c r="AX517" s="728"/>
      <c r="AY517" s="728"/>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2241</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8"/>
      <c r="AQ518" s="728"/>
      <c r="AR518" s="728"/>
      <c r="AS518" s="728"/>
      <c r="AT518" s="728"/>
      <c r="AU518" s="728"/>
      <c r="AV518" s="728"/>
      <c r="AW518" s="728"/>
      <c r="AX518" s="728"/>
      <c r="AY518" s="728"/>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2242</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8"/>
      <c r="AQ519" s="728"/>
      <c r="AR519" s="728"/>
      <c r="AS519" s="728"/>
      <c r="AT519" s="728"/>
      <c r="AU519" s="728"/>
      <c r="AV519" s="728"/>
      <c r="AW519" s="728"/>
      <c r="AX519" s="728"/>
      <c r="AY519" s="728"/>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2243</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8"/>
      <c r="AQ520" s="728"/>
      <c r="AR520" s="728"/>
      <c r="AS520" s="728"/>
      <c r="AT520" s="728"/>
      <c r="AU520" s="728"/>
      <c r="AV520" s="728"/>
      <c r="AW520" s="728"/>
      <c r="AX520" s="728"/>
      <c r="AY520" s="728"/>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2244</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8"/>
      <c r="AQ521" s="728"/>
      <c r="AR521" s="728"/>
      <c r="AS521" s="728"/>
      <c r="AT521" s="728"/>
      <c r="AU521" s="728"/>
      <c r="AV521" s="728"/>
      <c r="AW521" s="728"/>
      <c r="AX521" s="728"/>
      <c r="AY521" s="728"/>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2245</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29"/>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2246</v>
      </c>
      <c r="AK524" s="1894">
        <f>SUM(AG468:AG513)</f>
        <v>0</v>
      </c>
      <c r="AL524" s="1895"/>
      <c r="AM524" s="1896"/>
      <c r="AN524" s="522"/>
      <c r="AP524" s="461"/>
      <c r="AQ524" s="461"/>
      <c r="AR524" s="461"/>
      <c r="AS524" s="461"/>
      <c r="AT524" s="461"/>
      <c r="AU524" s="461"/>
      <c r="AV524" s="461"/>
      <c r="AW524" s="461"/>
      <c r="AX524" s="461"/>
      <c r="AY524" s="461"/>
      <c r="AZ524" s="461"/>
    </row>
    <row r="525" spans="1:81" s="475" customFormat="1" ht="12.75" hidden="1" customHeigh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2247</v>
      </c>
      <c r="B527" s="464" t="s">
        <v>2248</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29" t="s">
        <v>2249</v>
      </c>
      <c r="AF527" s="1829"/>
      <c r="AG527" s="1829"/>
      <c r="AH527" s="1829"/>
      <c r="AI527" s="1829"/>
      <c r="AJ527" s="1829"/>
      <c r="AK527" s="1829"/>
      <c r="AL527" s="520"/>
      <c r="AM527" s="520"/>
      <c r="AN527" s="522"/>
    </row>
    <row r="528" spans="1:81" s="475" customFormat="1" ht="12.75" customHeight="1">
      <c r="A528" s="464"/>
      <c r="B528" s="464" t="s">
        <v>1979</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91" t="s">
        <v>891</v>
      </c>
      <c r="D530" s="1891"/>
      <c r="E530" s="476"/>
      <c r="F530" s="1977" t="s">
        <v>2250</v>
      </c>
      <c r="G530" s="1978"/>
      <c r="H530" s="1978"/>
      <c r="I530" s="1978"/>
      <c r="J530" s="1978"/>
      <c r="K530" s="1978"/>
      <c r="L530" s="1978"/>
      <c r="M530" s="1978"/>
      <c r="N530" s="1978"/>
      <c r="O530" s="1978"/>
      <c r="P530" s="1978"/>
      <c r="Q530" s="1978"/>
      <c r="R530" s="1978"/>
      <c r="S530" s="1978"/>
      <c r="T530" s="1978"/>
      <c r="U530" s="1978"/>
      <c r="V530" s="1978"/>
      <c r="W530" s="1978"/>
      <c r="X530" s="1978"/>
      <c r="Y530" s="1978"/>
      <c r="Z530" s="1978"/>
      <c r="AA530" s="1978"/>
      <c r="AB530" s="1978"/>
      <c r="AC530" s="1978"/>
      <c r="AD530" s="1978"/>
      <c r="AE530" s="1978"/>
      <c r="AF530" s="1978"/>
      <c r="AG530" s="1978"/>
      <c r="AH530" s="1978"/>
      <c r="AI530" s="1978"/>
      <c r="AJ530" s="1978"/>
      <c r="AK530" s="1978"/>
      <c r="AL530" s="1979"/>
      <c r="AM530" s="520"/>
      <c r="AN530" s="522"/>
    </row>
    <row r="531" spans="1:49" s="475" customFormat="1" ht="12.75" customHeight="1">
      <c r="A531" s="464"/>
      <c r="B531" s="464"/>
      <c r="C531" s="476"/>
      <c r="D531" s="476"/>
      <c r="E531" s="476"/>
      <c r="F531" s="1980"/>
      <c r="G531" s="1981"/>
      <c r="H531" s="1981"/>
      <c r="I531" s="1981"/>
      <c r="J531" s="1981"/>
      <c r="K531" s="1981"/>
      <c r="L531" s="1981"/>
      <c r="M531" s="1981"/>
      <c r="N531" s="1981"/>
      <c r="O531" s="1981"/>
      <c r="P531" s="1981"/>
      <c r="Q531" s="1981"/>
      <c r="R531" s="1981"/>
      <c r="S531" s="1981"/>
      <c r="T531" s="1981"/>
      <c r="U531" s="1981"/>
      <c r="V531" s="1981"/>
      <c r="W531" s="1981"/>
      <c r="X531" s="1981"/>
      <c r="Y531" s="1981"/>
      <c r="Z531" s="1981"/>
      <c r="AA531" s="1981"/>
      <c r="AB531" s="1981"/>
      <c r="AC531" s="1981"/>
      <c r="AD531" s="1981"/>
      <c r="AE531" s="1981"/>
      <c r="AF531" s="1981"/>
      <c r="AG531" s="1981"/>
      <c r="AH531" s="1981"/>
      <c r="AI531" s="1981"/>
      <c r="AJ531" s="1981"/>
      <c r="AK531" s="1981"/>
      <c r="AL531" s="1982"/>
      <c r="AM531" s="520"/>
      <c r="AN531" s="522"/>
    </row>
    <row r="532" spans="1:49" s="475" customFormat="1" ht="12.75" customHeight="1">
      <c r="A532" s="464"/>
      <c r="B532" s="464"/>
      <c r="C532" s="476"/>
      <c r="D532" s="476"/>
      <c r="E532" s="476"/>
      <c r="F532" s="730"/>
      <c r="G532" s="730"/>
      <c r="H532" s="730"/>
      <c r="I532" s="730"/>
      <c r="J532" s="730"/>
      <c r="K532" s="730"/>
      <c r="L532" s="730"/>
      <c r="M532" s="730"/>
      <c r="N532" s="730"/>
      <c r="O532" s="730"/>
      <c r="P532" s="730"/>
      <c r="Q532" s="730"/>
      <c r="R532" s="730"/>
      <c r="S532" s="730"/>
      <c r="T532" s="730"/>
      <c r="U532" s="730"/>
      <c r="V532" s="730"/>
      <c r="W532" s="730"/>
      <c r="X532" s="730"/>
      <c r="Y532" s="730"/>
      <c r="Z532" s="730"/>
      <c r="AA532" s="730"/>
      <c r="AB532" s="730"/>
      <c r="AC532" s="730"/>
      <c r="AD532" s="730"/>
      <c r="AE532" s="730"/>
      <c r="AF532" s="730"/>
      <c r="AG532" s="730"/>
      <c r="AH532" s="730"/>
      <c r="AI532" s="730"/>
      <c r="AJ532" s="730"/>
      <c r="AK532" s="730"/>
      <c r="AL532" s="730"/>
      <c r="AM532" s="520"/>
      <c r="AN532" s="522"/>
    </row>
    <row r="533" spans="1:49" s="475" customFormat="1" ht="12.75" customHeight="1">
      <c r="A533" s="464"/>
      <c r="B533" s="731"/>
      <c r="C533" s="1891" t="s">
        <v>299</v>
      </c>
      <c r="D533" s="1891"/>
      <c r="E533" s="731"/>
      <c r="F533" s="569" t="s">
        <v>2251</v>
      </c>
      <c r="G533" s="732"/>
      <c r="H533" s="733"/>
      <c r="I533" s="733"/>
      <c r="J533" s="733"/>
      <c r="K533" s="733"/>
      <c r="L533" s="733"/>
      <c r="M533" s="733"/>
      <c r="N533" s="733"/>
      <c r="O533" s="733"/>
      <c r="P533" s="733"/>
      <c r="Q533" s="733"/>
      <c r="R533" s="733"/>
      <c r="S533" s="733"/>
      <c r="T533" s="733"/>
      <c r="U533" s="733"/>
      <c r="V533" s="733"/>
      <c r="W533" s="733"/>
      <c r="X533" s="733"/>
      <c r="Y533" s="733"/>
      <c r="Z533" s="733"/>
      <c r="AA533" s="733"/>
      <c r="AB533" s="733"/>
      <c r="AC533" s="733"/>
      <c r="AD533" s="733"/>
      <c r="AE533" s="733"/>
      <c r="AF533" s="733"/>
      <c r="AG533" s="733"/>
      <c r="AH533" s="733"/>
      <c r="AI533" s="733"/>
      <c r="AJ533" s="733"/>
      <c r="AK533" s="734"/>
      <c r="AL533" s="735"/>
      <c r="AM533" s="520"/>
      <c r="AN533" s="522"/>
    </row>
    <row r="534" spans="1:49" s="475" customFormat="1" ht="12.75" customHeight="1">
      <c r="B534" s="731"/>
      <c r="C534" s="731"/>
      <c r="D534" s="731"/>
      <c r="E534" s="731"/>
      <c r="F534" s="1913" t="s">
        <v>2252</v>
      </c>
      <c r="G534" s="1914"/>
      <c r="H534" s="1914"/>
      <c r="I534" s="1914"/>
      <c r="J534" s="1914"/>
      <c r="K534" s="1914"/>
      <c r="L534" s="1914"/>
      <c r="M534" s="1914"/>
      <c r="N534" s="1914"/>
      <c r="O534" s="1914"/>
      <c r="P534" s="1914"/>
      <c r="Q534" s="1914"/>
      <c r="R534" s="1914"/>
      <c r="S534" s="1914"/>
      <c r="T534" s="1914"/>
      <c r="U534" s="1914"/>
      <c r="V534" s="1914"/>
      <c r="W534" s="1914"/>
      <c r="X534" s="1914"/>
      <c r="Y534" s="1914"/>
      <c r="Z534" s="1914"/>
      <c r="AA534" s="1914"/>
      <c r="AB534" s="1914"/>
      <c r="AC534" s="1914"/>
      <c r="AD534" s="1914"/>
      <c r="AE534" s="1914"/>
      <c r="AF534" s="1914"/>
      <c r="AG534" s="1914"/>
      <c r="AH534" s="1914"/>
      <c r="AI534" s="1914"/>
      <c r="AJ534" s="1914"/>
      <c r="AK534" s="1914"/>
      <c r="AL534" s="1915"/>
      <c r="AM534" s="520"/>
      <c r="AN534" s="522"/>
      <c r="AS534" s="794"/>
      <c r="AT534" s="794"/>
      <c r="AU534" s="794"/>
      <c r="AV534" s="794"/>
      <c r="AW534" s="794"/>
    </row>
    <row r="535" spans="1:49" s="475" customFormat="1" ht="12.75" customHeight="1">
      <c r="B535" s="731"/>
      <c r="C535" s="731"/>
      <c r="D535" s="731"/>
      <c r="E535" s="731"/>
      <c r="F535" s="1913"/>
      <c r="G535" s="1914"/>
      <c r="H535" s="1914"/>
      <c r="I535" s="1914"/>
      <c r="J535" s="1914"/>
      <c r="K535" s="1914"/>
      <c r="L535" s="1914"/>
      <c r="M535" s="1914"/>
      <c r="N535" s="1914"/>
      <c r="O535" s="1914"/>
      <c r="P535" s="1914"/>
      <c r="Q535" s="1914"/>
      <c r="R535" s="1914"/>
      <c r="S535" s="1914"/>
      <c r="T535" s="1914"/>
      <c r="U535" s="1914"/>
      <c r="V535" s="1914"/>
      <c r="W535" s="1914"/>
      <c r="X535" s="1914"/>
      <c r="Y535" s="1914"/>
      <c r="Z535" s="1914"/>
      <c r="AA535" s="1914"/>
      <c r="AB535" s="1914"/>
      <c r="AC535" s="1914"/>
      <c r="AD535" s="1914"/>
      <c r="AE535" s="1914"/>
      <c r="AF535" s="1914"/>
      <c r="AG535" s="1914"/>
      <c r="AH535" s="1914"/>
      <c r="AI535" s="1914"/>
      <c r="AJ535" s="1914"/>
      <c r="AK535" s="1914"/>
      <c r="AL535" s="1915"/>
      <c r="AM535" s="520"/>
      <c r="AN535" s="522"/>
    </row>
    <row r="536" spans="1:49" s="475" customFormat="1" ht="12.75" customHeight="1">
      <c r="B536" s="731"/>
      <c r="C536" s="731"/>
      <c r="D536" s="731"/>
      <c r="E536" s="731"/>
      <c r="F536" s="736" t="s">
        <v>2253</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7"/>
      <c r="AM536" s="520"/>
      <c r="AN536" s="522"/>
    </row>
    <row r="537" spans="1:49" s="475" customFormat="1" ht="12.75" customHeight="1">
      <c r="B537" s="731"/>
      <c r="C537" s="731"/>
      <c r="D537" s="731"/>
      <c r="E537" s="731"/>
      <c r="F537" s="1913" t="s">
        <v>2254</v>
      </c>
      <c r="G537" s="1914"/>
      <c r="H537" s="1914"/>
      <c r="I537" s="1914"/>
      <c r="J537" s="1914"/>
      <c r="K537" s="1914"/>
      <c r="L537" s="1914"/>
      <c r="M537" s="1914"/>
      <c r="N537" s="1914"/>
      <c r="O537" s="1914"/>
      <c r="P537" s="1914"/>
      <c r="Q537" s="1914"/>
      <c r="R537" s="1914"/>
      <c r="S537" s="1914"/>
      <c r="T537" s="1914"/>
      <c r="U537" s="1914"/>
      <c r="V537" s="1914"/>
      <c r="W537" s="1914"/>
      <c r="X537" s="1914"/>
      <c r="Y537" s="1914"/>
      <c r="Z537" s="1914"/>
      <c r="AA537" s="1914"/>
      <c r="AB537" s="1914"/>
      <c r="AC537" s="1914"/>
      <c r="AD537" s="1914"/>
      <c r="AE537" s="1914"/>
      <c r="AF537" s="1914"/>
      <c r="AG537" s="1914"/>
      <c r="AH537" s="1914"/>
      <c r="AI537" s="1914"/>
      <c r="AJ537" s="1914"/>
      <c r="AK537" s="1914"/>
      <c r="AL537" s="738"/>
      <c r="AM537" s="520"/>
      <c r="AN537" s="522"/>
    </row>
    <row r="538" spans="1:49" s="475" customFormat="1" ht="12.75" customHeight="1">
      <c r="B538" s="731"/>
      <c r="C538" s="731"/>
      <c r="D538" s="731"/>
      <c r="E538" s="731"/>
      <c r="F538" s="1916"/>
      <c r="G538" s="1917"/>
      <c r="H538" s="1917"/>
      <c r="I538" s="1917"/>
      <c r="J538" s="1917"/>
      <c r="K538" s="1917"/>
      <c r="L538" s="1917"/>
      <c r="M538" s="1917"/>
      <c r="N538" s="1917"/>
      <c r="O538" s="1917"/>
      <c r="P538" s="1917"/>
      <c r="Q538" s="1917"/>
      <c r="R538" s="1917"/>
      <c r="S538" s="1917"/>
      <c r="T538" s="1917"/>
      <c r="U538" s="1917"/>
      <c r="V538" s="1917"/>
      <c r="W538" s="1917"/>
      <c r="X538" s="1917"/>
      <c r="Y538" s="1917"/>
      <c r="Z538" s="1917"/>
      <c r="AA538" s="1917"/>
      <c r="AB538" s="1917"/>
      <c r="AC538" s="1917"/>
      <c r="AD538" s="1917"/>
      <c r="AE538" s="1917"/>
      <c r="AF538" s="1917"/>
      <c r="AG538" s="1917"/>
      <c r="AH538" s="1917"/>
      <c r="AI538" s="1917"/>
      <c r="AJ538" s="1917"/>
      <c r="AK538" s="1917"/>
      <c r="AL538" s="739"/>
      <c r="AM538" s="520"/>
      <c r="AN538" s="522"/>
    </row>
    <row r="539" spans="1:49" s="475" customFormat="1" ht="12.75" customHeight="1">
      <c r="B539" s="731"/>
      <c r="C539" s="731"/>
      <c r="D539" s="731"/>
      <c r="E539" s="731"/>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2041">
        <f>Application!AJ991</f>
        <v>112982883</v>
      </c>
      <c r="AQ539" s="2041"/>
      <c r="AR539" s="2041"/>
      <c r="AS539" s="475" t="s">
        <v>2255</v>
      </c>
    </row>
    <row r="540" spans="1:49" s="475" customFormat="1" ht="12.75" customHeight="1">
      <c r="A540" s="424"/>
      <c r="B540" s="374" t="s">
        <v>2256</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97">
        <f>'Sources and Uses Budget'!S107+'Sources and Uses Budget'!T107</f>
        <v>136800328.06856</v>
      </c>
      <c r="AG540" s="1897"/>
      <c r="AH540" s="1897"/>
      <c r="AI540" s="1897"/>
      <c r="AJ540" s="1897"/>
      <c r="AK540" s="520"/>
      <c r="AL540" s="520"/>
      <c r="AM540" s="520"/>
      <c r="AN540" s="522"/>
    </row>
    <row r="541" spans="1:49" s="475" customFormat="1" ht="12.75" customHeight="1">
      <c r="A541" s="550"/>
      <c r="B541" s="550" t="s">
        <v>2257</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2046">
        <f>IFERROR(AP548,0)</f>
        <v>254211486.40000004</v>
      </c>
      <c r="AG541" s="2046"/>
      <c r="AH541" s="2046"/>
      <c r="AI541" s="2046"/>
      <c r="AJ541" s="2046"/>
      <c r="AK541" s="520"/>
      <c r="AL541" s="520"/>
      <c r="AM541" s="520"/>
      <c r="AN541" s="522"/>
      <c r="AP541" s="2041">
        <f>Application!AJ1044</f>
        <v>24856234.260000002</v>
      </c>
      <c r="AQ541" s="2041"/>
      <c r="AR541" s="2041"/>
      <c r="AS541" s="475" t="s">
        <v>1773</v>
      </c>
    </row>
    <row r="542" spans="1:49" s="475" customFormat="1" ht="12.75" customHeight="1">
      <c r="A542" s="549"/>
      <c r="B542" s="549" t="s">
        <v>1708</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2047">
        <f>IFERROR(ROUNDDOWN(IF(C533="YES",((1-(AF540/AF541))*2),(1-(AF540/AF541))),2),0)</f>
        <v>0.46</v>
      </c>
      <c r="AG542" s="2047"/>
      <c r="AH542" s="2047"/>
      <c r="AI542" s="2047"/>
      <c r="AJ542" s="2047"/>
      <c r="AK542" s="520"/>
      <c r="AL542" s="520"/>
      <c r="AM542" s="520"/>
      <c r="AN542" s="522"/>
      <c r="AP542" s="2044">
        <f>Application!AJ1048</f>
        <v>110723225.34</v>
      </c>
      <c r="AQ542" s="2044"/>
      <c r="AR542" s="2044"/>
      <c r="AS542" s="475" t="s">
        <v>1778</v>
      </c>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0"/>
      <c r="AG543" s="740"/>
      <c r="AH543" s="740"/>
      <c r="AI543" s="740"/>
      <c r="AJ543" s="740"/>
      <c r="AK543" s="520"/>
      <c r="AL543" s="520"/>
      <c r="AM543" s="520"/>
      <c r="AN543" s="522"/>
      <c r="AP543" s="2040">
        <f>IF(((AP541+AP542)/AP539)&gt;0.8,0.8,((AP541+AP542)/AP539))</f>
        <v>0.8</v>
      </c>
      <c r="AQ543" s="2040"/>
      <c r="AR543" s="2040"/>
      <c r="AS543" s="475" t="s">
        <v>2258</v>
      </c>
    </row>
    <row r="544" spans="1:49" s="475" customFormat="1" ht="12.75" customHeight="1">
      <c r="A544" s="549"/>
      <c r="B544" s="1993" t="s">
        <v>2259</v>
      </c>
      <c r="C544" s="1994"/>
      <c r="D544" s="1994"/>
      <c r="E544" s="1994"/>
      <c r="F544" s="1994"/>
      <c r="G544" s="1994"/>
      <c r="H544" s="1994"/>
      <c r="I544" s="1994"/>
      <c r="J544" s="1994"/>
      <c r="K544" s="1994"/>
      <c r="L544" s="1994"/>
      <c r="M544" s="1994"/>
      <c r="N544" s="1994"/>
      <c r="O544" s="1994"/>
      <c r="P544" s="1994"/>
      <c r="Q544" s="1994"/>
      <c r="R544" s="1994"/>
      <c r="S544" s="1994"/>
      <c r="T544" s="1994"/>
      <c r="U544" s="1994"/>
      <c r="V544" s="1994"/>
      <c r="W544" s="1994"/>
      <c r="X544" s="1994"/>
      <c r="Y544" s="1994"/>
      <c r="Z544" s="1994"/>
      <c r="AA544" s="1994"/>
      <c r="AB544" s="1994"/>
      <c r="AC544" s="1994"/>
      <c r="AD544" s="1994"/>
      <c r="AE544" s="1994"/>
      <c r="AF544" s="1994"/>
      <c r="AG544" s="1994"/>
      <c r="AH544" s="1994"/>
      <c r="AI544" s="1994"/>
      <c r="AJ544" s="1995"/>
      <c r="AK544" s="520"/>
      <c r="AL544" s="520"/>
      <c r="AM544" s="520"/>
      <c r="AN544" s="522"/>
    </row>
    <row r="545" spans="1:45" s="475" customFormat="1" ht="12.75" customHeight="1">
      <c r="A545" s="549"/>
      <c r="B545" s="1996"/>
      <c r="C545" s="1997"/>
      <c r="D545" s="1997"/>
      <c r="E545" s="1997"/>
      <c r="F545" s="1997"/>
      <c r="G545" s="1997"/>
      <c r="H545" s="1997"/>
      <c r="I545" s="1997"/>
      <c r="J545" s="1997"/>
      <c r="K545" s="1997"/>
      <c r="L545" s="1997"/>
      <c r="M545" s="1997"/>
      <c r="N545" s="1997"/>
      <c r="O545" s="1997"/>
      <c r="P545" s="1997"/>
      <c r="Q545" s="1997"/>
      <c r="R545" s="1997"/>
      <c r="S545" s="1997"/>
      <c r="T545" s="1997"/>
      <c r="U545" s="1997"/>
      <c r="V545" s="1997"/>
      <c r="W545" s="1997"/>
      <c r="X545" s="1997"/>
      <c r="Y545" s="1997"/>
      <c r="Z545" s="1997"/>
      <c r="AA545" s="1997"/>
      <c r="AB545" s="1997"/>
      <c r="AC545" s="1997"/>
      <c r="AD545" s="1997"/>
      <c r="AE545" s="1997"/>
      <c r="AF545" s="1997"/>
      <c r="AG545" s="1997"/>
      <c r="AH545" s="1997"/>
      <c r="AI545" s="1997"/>
      <c r="AJ545" s="1998"/>
      <c r="AK545" s="520"/>
      <c r="AL545" s="520"/>
      <c r="AM545" s="520"/>
      <c r="AN545" s="522"/>
      <c r="AP545" s="2041">
        <f>AP546-AP541-AP542</f>
        <v>163825180.00000003</v>
      </c>
      <c r="AQ545" s="1949"/>
      <c r="AR545" s="1949"/>
      <c r="AS545" s="475" t="s">
        <v>2260</v>
      </c>
    </row>
    <row r="546" spans="1:45" s="475" customFormat="1" ht="12.75" customHeight="1">
      <c r="A546" s="549"/>
      <c r="B546" s="1999"/>
      <c r="C546" s="2000"/>
      <c r="D546" s="2000"/>
      <c r="E546" s="2000"/>
      <c r="F546" s="2000"/>
      <c r="G546" s="2000"/>
      <c r="H546" s="2000"/>
      <c r="I546" s="2000"/>
      <c r="J546" s="2000"/>
      <c r="K546" s="2000"/>
      <c r="L546" s="2000"/>
      <c r="M546" s="2000"/>
      <c r="N546" s="2000"/>
      <c r="O546" s="2000"/>
      <c r="P546" s="2000"/>
      <c r="Q546" s="2000"/>
      <c r="R546" s="2000"/>
      <c r="S546" s="2000"/>
      <c r="T546" s="2000"/>
      <c r="U546" s="2000"/>
      <c r="V546" s="2000"/>
      <c r="W546" s="2000"/>
      <c r="X546" s="2000"/>
      <c r="Y546" s="2000"/>
      <c r="Z546" s="2000"/>
      <c r="AA546" s="2000"/>
      <c r="AB546" s="2000"/>
      <c r="AC546" s="2000"/>
      <c r="AD546" s="2000"/>
      <c r="AE546" s="2000"/>
      <c r="AF546" s="2000"/>
      <c r="AG546" s="2000"/>
      <c r="AH546" s="2000"/>
      <c r="AI546" s="2000"/>
      <c r="AJ546" s="2001"/>
      <c r="AK546" s="520"/>
      <c r="AL546" s="520"/>
      <c r="AM546" s="520"/>
      <c r="AN546" s="522"/>
      <c r="AP546" s="2041">
        <f>Application!AJ1052</f>
        <v>299404639.60000002</v>
      </c>
      <c r="AQ546" s="2041"/>
      <c r="AR546" s="2041"/>
      <c r="AS546" s="475" t="s">
        <v>2261</v>
      </c>
    </row>
    <row r="547" spans="1:45"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5"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2262</v>
      </c>
      <c r="AK548" s="2002">
        <f>IFERROR(IF(AND(C530="N/A",C533="N/A"),0,IF(AF542=0,0,IF((AF542*100)&gt;12,12,(AF542*100)))),0)</f>
        <v>12</v>
      </c>
      <c r="AL548" s="2002"/>
      <c r="AM548" s="2003"/>
      <c r="AN548" s="522"/>
      <c r="AP548" s="2057">
        <f>AP545+(AP539*AP543)</f>
        <v>254211486.40000004</v>
      </c>
      <c r="AQ548" s="2058"/>
      <c r="AR548" s="2059"/>
    </row>
    <row r="549" spans="1:45" s="475" customFormat="1" ht="12.75" customHeight="1" thickBot="1">
      <c r="A549" s="684"/>
      <c r="B549" s="684"/>
      <c r="C549" s="684"/>
      <c r="D549" s="684"/>
      <c r="E549" s="684"/>
      <c r="F549" s="684"/>
      <c r="G549" s="684"/>
      <c r="H549" s="684"/>
      <c r="I549" s="684"/>
      <c r="J549" s="684"/>
      <c r="K549" s="684"/>
      <c r="L549" s="684"/>
      <c r="M549" s="684"/>
      <c r="N549" s="684"/>
      <c r="O549" s="684"/>
      <c r="P549" s="684"/>
      <c r="Q549" s="684"/>
      <c r="R549" s="684"/>
      <c r="S549" s="684"/>
      <c r="T549" s="684"/>
      <c r="U549" s="684"/>
      <c r="V549" s="684"/>
      <c r="W549" s="684"/>
      <c r="X549" s="684"/>
      <c r="Y549" s="684"/>
      <c r="Z549" s="684"/>
      <c r="AA549" s="684"/>
      <c r="AB549" s="684"/>
      <c r="AC549" s="684"/>
      <c r="AD549" s="684"/>
      <c r="AE549" s="684"/>
      <c r="AF549" s="684"/>
      <c r="AG549" s="684"/>
      <c r="AH549" s="684"/>
      <c r="AI549" s="684"/>
      <c r="AJ549" s="684"/>
      <c r="AK549" s="684"/>
      <c r="AL549" s="684"/>
      <c r="AM549" s="685"/>
      <c r="AN549" s="522"/>
    </row>
    <row r="550" spans="1:45"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5" s="475" customFormat="1" ht="12.75" customHeight="1">
      <c r="A551" s="463" t="s">
        <v>2263</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29" t="s">
        <v>1963</v>
      </c>
      <c r="AF551" s="1829"/>
      <c r="AG551" s="1829"/>
      <c r="AH551" s="1829"/>
      <c r="AI551" s="1829"/>
      <c r="AJ551" s="1829"/>
      <c r="AK551" s="1829"/>
      <c r="AL551" s="516"/>
      <c r="AM551" s="528"/>
      <c r="AN551" s="522"/>
    </row>
    <row r="552" spans="1:45"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5" s="475" customFormat="1" ht="12.75" customHeight="1">
      <c r="A553" s="528"/>
      <c r="B553" s="1914" t="s">
        <v>2264</v>
      </c>
      <c r="C553" s="1914"/>
      <c r="D553" s="1914"/>
      <c r="E553" s="1914"/>
      <c r="F553" s="1914"/>
      <c r="G553" s="1914"/>
      <c r="H553" s="1914"/>
      <c r="I553" s="1914"/>
      <c r="J553" s="1914"/>
      <c r="K553" s="1914"/>
      <c r="L553" s="1914"/>
      <c r="M553" s="1914"/>
      <c r="N553" s="1914"/>
      <c r="O553" s="1914"/>
      <c r="P553" s="1914"/>
      <c r="Q553" s="1914"/>
      <c r="R553" s="1914"/>
      <c r="S553" s="1914"/>
      <c r="T553" s="1914"/>
      <c r="U553" s="1914"/>
      <c r="V553" s="1914"/>
      <c r="W553" s="1914"/>
      <c r="X553" s="1914"/>
      <c r="Y553" s="1914"/>
      <c r="Z553" s="1914"/>
      <c r="AA553" s="1914"/>
      <c r="AB553" s="1914"/>
      <c r="AC553" s="1914"/>
      <c r="AD553" s="1914"/>
      <c r="AE553" s="1914"/>
      <c r="AF553" s="1914"/>
      <c r="AG553" s="1914"/>
      <c r="AH553" s="1914"/>
      <c r="AI553" s="1914"/>
      <c r="AJ553" s="1914"/>
      <c r="AK553" s="567"/>
      <c r="AL553" s="498"/>
      <c r="AM553" s="528"/>
      <c r="AN553" s="522"/>
    </row>
    <row r="554" spans="1:45" s="475" customFormat="1" ht="12.75" customHeight="1">
      <c r="A554" s="528"/>
      <c r="B554" s="1914"/>
      <c r="C554" s="1914"/>
      <c r="D554" s="1914"/>
      <c r="E554" s="1914"/>
      <c r="F554" s="1914"/>
      <c r="G554" s="1914"/>
      <c r="H554" s="1914"/>
      <c r="I554" s="1914"/>
      <c r="J554" s="1914"/>
      <c r="K554" s="1914"/>
      <c r="L554" s="1914"/>
      <c r="M554" s="1914"/>
      <c r="N554" s="1914"/>
      <c r="O554" s="1914"/>
      <c r="P554" s="1914"/>
      <c r="Q554" s="1914"/>
      <c r="R554" s="1914"/>
      <c r="S554" s="1914"/>
      <c r="T554" s="1914"/>
      <c r="U554" s="1914"/>
      <c r="V554" s="1914"/>
      <c r="W554" s="1914"/>
      <c r="X554" s="1914"/>
      <c r="Y554" s="1914"/>
      <c r="Z554" s="1914"/>
      <c r="AA554" s="1914"/>
      <c r="AB554" s="1914"/>
      <c r="AC554" s="1914"/>
      <c r="AD554" s="1914"/>
      <c r="AE554" s="1914"/>
      <c r="AF554" s="1914"/>
      <c r="AG554" s="1914"/>
      <c r="AH554" s="1914"/>
      <c r="AI554" s="1914"/>
      <c r="AJ554" s="1914"/>
      <c r="AK554" s="567"/>
      <c r="AL554" s="498"/>
      <c r="AM554" s="528"/>
      <c r="AN554" s="522"/>
    </row>
    <row r="555" spans="1:45" s="475" customFormat="1" ht="12.75" customHeight="1">
      <c r="A555" s="528"/>
      <c r="B555" s="1914"/>
      <c r="C555" s="1914"/>
      <c r="D555" s="1914"/>
      <c r="E555" s="1914"/>
      <c r="F555" s="1914"/>
      <c r="G555" s="1914"/>
      <c r="H555" s="1914"/>
      <c r="I555" s="1914"/>
      <c r="J555" s="1914"/>
      <c r="K555" s="1914"/>
      <c r="L555" s="1914"/>
      <c r="M555" s="1914"/>
      <c r="N555" s="1914"/>
      <c r="O555" s="1914"/>
      <c r="P555" s="1914"/>
      <c r="Q555" s="1914"/>
      <c r="R555" s="1914"/>
      <c r="S555" s="1914"/>
      <c r="T555" s="1914"/>
      <c r="U555" s="1914"/>
      <c r="V555" s="1914"/>
      <c r="W555" s="1914"/>
      <c r="X555" s="1914"/>
      <c r="Y555" s="1914"/>
      <c r="Z555" s="1914"/>
      <c r="AA555" s="1914"/>
      <c r="AB555" s="1914"/>
      <c r="AC555" s="1914"/>
      <c r="AD555" s="1914"/>
      <c r="AE555" s="1914"/>
      <c r="AF555" s="1914"/>
      <c r="AG555" s="1914"/>
      <c r="AH555" s="1914"/>
      <c r="AI555" s="1914"/>
      <c r="AJ555" s="1914"/>
      <c r="AK555" s="567"/>
      <c r="AL555" s="498"/>
      <c r="AM555" s="528"/>
      <c r="AN555" s="522"/>
    </row>
    <row r="556" spans="1:45" s="475" customFormat="1" ht="12.75" customHeight="1">
      <c r="A556" s="528"/>
      <c r="B556" s="1914"/>
      <c r="C556" s="1914"/>
      <c r="D556" s="1914"/>
      <c r="E556" s="1914"/>
      <c r="F556" s="1914"/>
      <c r="G556" s="1914"/>
      <c r="H556" s="1914"/>
      <c r="I556" s="1914"/>
      <c r="J556" s="1914"/>
      <c r="K556" s="1914"/>
      <c r="L556" s="1914"/>
      <c r="M556" s="1914"/>
      <c r="N556" s="1914"/>
      <c r="O556" s="1914"/>
      <c r="P556" s="1914"/>
      <c r="Q556" s="1914"/>
      <c r="R556" s="1914"/>
      <c r="S556" s="1914"/>
      <c r="T556" s="1914"/>
      <c r="U556" s="1914"/>
      <c r="V556" s="1914"/>
      <c r="W556" s="1914"/>
      <c r="X556" s="1914"/>
      <c r="Y556" s="1914"/>
      <c r="Z556" s="1914"/>
      <c r="AA556" s="1914"/>
      <c r="AB556" s="1914"/>
      <c r="AC556" s="1914"/>
      <c r="AD556" s="1914"/>
      <c r="AE556" s="1914"/>
      <c r="AF556" s="1914"/>
      <c r="AG556" s="1914"/>
      <c r="AH556" s="1914"/>
      <c r="AI556" s="1914"/>
      <c r="AJ556" s="1914"/>
      <c r="AK556" s="567"/>
      <c r="AL556" s="498"/>
      <c r="AM556" s="528"/>
      <c r="AN556" s="522"/>
    </row>
    <row r="557" spans="1:45" s="475" customFormat="1" ht="12.75" customHeight="1">
      <c r="A557" s="528"/>
      <c r="B557" s="1914"/>
      <c r="C557" s="1914"/>
      <c r="D557" s="1914"/>
      <c r="E557" s="1914"/>
      <c r="F557" s="1914"/>
      <c r="G557" s="1914"/>
      <c r="H557" s="1914"/>
      <c r="I557" s="1914"/>
      <c r="J557" s="1914"/>
      <c r="K557" s="1914"/>
      <c r="L557" s="1914"/>
      <c r="M557" s="1914"/>
      <c r="N557" s="1914"/>
      <c r="O557" s="1914"/>
      <c r="P557" s="1914"/>
      <c r="Q557" s="1914"/>
      <c r="R557" s="1914"/>
      <c r="S557" s="1914"/>
      <c r="T557" s="1914"/>
      <c r="U557" s="1914"/>
      <c r="V557" s="1914"/>
      <c r="W557" s="1914"/>
      <c r="X557" s="1914"/>
      <c r="Y557" s="1914"/>
      <c r="Z557" s="1914"/>
      <c r="AA557" s="1914"/>
      <c r="AB557" s="1914"/>
      <c r="AC557" s="1914"/>
      <c r="AD557" s="1914"/>
      <c r="AE557" s="1914"/>
      <c r="AF557" s="1914"/>
      <c r="AG557" s="1914"/>
      <c r="AH557" s="1914"/>
      <c r="AI557" s="1914"/>
      <c r="AJ557" s="1914"/>
      <c r="AK557" s="567"/>
      <c r="AL557" s="498"/>
      <c r="AM557" s="528"/>
      <c r="AN557" s="522"/>
    </row>
    <row r="558" spans="1:45" s="475" customFormat="1" ht="12.75" customHeight="1">
      <c r="A558" s="528"/>
      <c r="B558" s="1914"/>
      <c r="C558" s="1914"/>
      <c r="D558" s="1914"/>
      <c r="E558" s="1914"/>
      <c r="F558" s="1914"/>
      <c r="G558" s="1914"/>
      <c r="H558" s="1914"/>
      <c r="I558" s="1914"/>
      <c r="J558" s="1914"/>
      <c r="K558" s="1914"/>
      <c r="L558" s="1914"/>
      <c r="M558" s="1914"/>
      <c r="N558" s="1914"/>
      <c r="O558" s="1914"/>
      <c r="P558" s="1914"/>
      <c r="Q558" s="1914"/>
      <c r="R558" s="1914"/>
      <c r="S558" s="1914"/>
      <c r="T558" s="1914"/>
      <c r="U558" s="1914"/>
      <c r="V558" s="1914"/>
      <c r="W558" s="1914"/>
      <c r="X558" s="1914"/>
      <c r="Y558" s="1914"/>
      <c r="Z558" s="1914"/>
      <c r="AA558" s="1914"/>
      <c r="AB558" s="1914"/>
      <c r="AC558" s="1914"/>
      <c r="AD558" s="1914"/>
      <c r="AE558" s="1914"/>
      <c r="AF558" s="1914"/>
      <c r="AG558" s="1914"/>
      <c r="AH558" s="1914"/>
      <c r="AI558" s="1914"/>
      <c r="AJ558" s="1914"/>
      <c r="AK558" s="567"/>
      <c r="AL558" s="498"/>
      <c r="AM558" s="528"/>
      <c r="AN558" s="522"/>
    </row>
    <row r="559" spans="1:45" s="475" customFormat="1" ht="12.75" customHeight="1">
      <c r="A559" s="528"/>
      <c r="B559" s="1914"/>
      <c r="C559" s="1914"/>
      <c r="D559" s="1914"/>
      <c r="E559" s="1914"/>
      <c r="F559" s="1914"/>
      <c r="G559" s="1914"/>
      <c r="H559" s="1914"/>
      <c r="I559" s="1914"/>
      <c r="J559" s="1914"/>
      <c r="K559" s="1914"/>
      <c r="L559" s="1914"/>
      <c r="M559" s="1914"/>
      <c r="N559" s="1914"/>
      <c r="O559" s="1914"/>
      <c r="P559" s="1914"/>
      <c r="Q559" s="1914"/>
      <c r="R559" s="1914"/>
      <c r="S559" s="1914"/>
      <c r="T559" s="1914"/>
      <c r="U559" s="1914"/>
      <c r="V559" s="1914"/>
      <c r="W559" s="1914"/>
      <c r="X559" s="1914"/>
      <c r="Y559" s="1914"/>
      <c r="Z559" s="1914"/>
      <c r="AA559" s="1914"/>
      <c r="AB559" s="1914"/>
      <c r="AC559" s="1914"/>
      <c r="AD559" s="1914"/>
      <c r="AE559" s="1914"/>
      <c r="AF559" s="1914"/>
      <c r="AG559" s="1914"/>
      <c r="AH559" s="1914"/>
      <c r="AI559" s="1914"/>
      <c r="AJ559" s="1914"/>
      <c r="AK559" s="567"/>
      <c r="AL559" s="498"/>
      <c r="AM559" s="528"/>
      <c r="AN559" s="522"/>
    </row>
    <row r="560" spans="1:45" ht="12.75" customHeight="1">
      <c r="A560" s="528"/>
      <c r="B560" s="1914"/>
      <c r="C560" s="1914"/>
      <c r="D560" s="1914"/>
      <c r="E560" s="1914"/>
      <c r="F560" s="1914"/>
      <c r="G560" s="1914"/>
      <c r="H560" s="1914"/>
      <c r="I560" s="1914"/>
      <c r="J560" s="1914"/>
      <c r="K560" s="1914"/>
      <c r="L560" s="1914"/>
      <c r="M560" s="1914"/>
      <c r="N560" s="1914"/>
      <c r="O560" s="1914"/>
      <c r="P560" s="1914"/>
      <c r="Q560" s="1914"/>
      <c r="R560" s="1914"/>
      <c r="S560" s="1914"/>
      <c r="T560" s="1914"/>
      <c r="U560" s="1914"/>
      <c r="V560" s="1914"/>
      <c r="W560" s="1914"/>
      <c r="X560" s="1914"/>
      <c r="Y560" s="1914"/>
      <c r="Z560" s="1914"/>
      <c r="AA560" s="1914"/>
      <c r="AB560" s="1914"/>
      <c r="AC560" s="1914"/>
      <c r="AD560" s="1914"/>
      <c r="AE560" s="1914"/>
      <c r="AF560" s="1914"/>
      <c r="AG560" s="1914"/>
      <c r="AH560" s="1914"/>
      <c r="AI560" s="1914"/>
      <c r="AJ560" s="1914"/>
      <c r="AK560" s="567"/>
      <c r="AL560" s="498"/>
      <c r="AM560" s="528"/>
    </row>
    <row r="561" spans="1:42" s="475" customFormat="1" ht="12.75" customHeight="1">
      <c r="B561" s="1914"/>
      <c r="C561" s="1914"/>
      <c r="D561" s="1914"/>
      <c r="E561" s="1914"/>
      <c r="F561" s="1914"/>
      <c r="G561" s="1914"/>
      <c r="H561" s="1914"/>
      <c r="I561" s="1914"/>
      <c r="J561" s="1914"/>
      <c r="K561" s="1914"/>
      <c r="L561" s="1914"/>
      <c r="M561" s="1914"/>
      <c r="N561" s="1914"/>
      <c r="O561" s="1914"/>
      <c r="P561" s="1914"/>
      <c r="Q561" s="1914"/>
      <c r="R561" s="1914"/>
      <c r="S561" s="1914"/>
      <c r="T561" s="1914"/>
      <c r="U561" s="1914"/>
      <c r="V561" s="1914"/>
      <c r="W561" s="1914"/>
      <c r="X561" s="1914"/>
      <c r="Y561" s="1914"/>
      <c r="Z561" s="1914"/>
      <c r="AA561" s="1914"/>
      <c r="AB561" s="1914"/>
      <c r="AC561" s="1914"/>
      <c r="AD561" s="1914"/>
      <c r="AE561" s="1914"/>
      <c r="AF561" s="1914"/>
      <c r="AG561" s="1914"/>
      <c r="AH561" s="1914"/>
      <c r="AI561" s="1914"/>
      <c r="AJ561" s="1914"/>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2265</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891</v>
      </c>
    </row>
    <row r="565" spans="1:42" s="475" customFormat="1" ht="12.75" customHeight="1">
      <c r="C565" s="464" t="s">
        <v>2266</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3" t="s">
        <v>2267</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861" t="s">
        <v>2008</v>
      </c>
      <c r="AG567" s="1861"/>
      <c r="AH567" s="1861"/>
      <c r="AI567" s="1861"/>
      <c r="AJ567" s="1861"/>
      <c r="AK567" s="1861"/>
      <c r="AL567" s="1861"/>
      <c r="AN567" s="522"/>
    </row>
    <row r="568" spans="1:42" s="475" customFormat="1" ht="12.75" customHeight="1">
      <c r="B568" s="461"/>
      <c r="C568" s="541"/>
      <c r="D568" s="588"/>
      <c r="E568" s="763" t="s">
        <v>2268</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3" t="s">
        <v>2269</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3" t="s">
        <v>2270</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3" t="s">
        <v>2271</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c r="AO571" s="20" t="s">
        <v>2272</v>
      </c>
      <c r="AP571" s="475" t="b">
        <f>IF(Application!AF418&gt;=25,TRUE,FALSE)</f>
        <v>1</v>
      </c>
    </row>
    <row r="572" spans="1:42" s="475" customFormat="1" ht="12.75" customHeight="1">
      <c r="B572" s="461"/>
      <c r="C572" s="541"/>
      <c r="D572" s="588"/>
      <c r="E572" s="763" t="s">
        <v>2273</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c r="AO572" s="20" t="s">
        <v>2274</v>
      </c>
      <c r="AP572" s="475" t="b">
        <f>Application!Z199="Yes"</f>
        <v>0</v>
      </c>
    </row>
    <row r="573" spans="1:42" s="475" customFormat="1" ht="12.75" customHeight="1">
      <c r="B573" s="461"/>
      <c r="C573" s="541"/>
      <c r="D573" s="588"/>
      <c r="E573" s="763"/>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1"/>
      <c r="D574" s="588" t="s">
        <v>26</v>
      </c>
      <c r="E574" s="763" t="s">
        <v>2275</v>
      </c>
      <c r="F574" s="852"/>
      <c r="G574" s="852"/>
      <c r="H574" s="852"/>
      <c r="I574" s="852"/>
      <c r="J574" s="852"/>
      <c r="K574" s="852"/>
      <c r="L574" s="852"/>
      <c r="M574" s="852"/>
      <c r="N574" s="852"/>
      <c r="O574" s="852"/>
      <c r="P574" s="852"/>
      <c r="Q574" s="852"/>
      <c r="R574" s="852"/>
      <c r="S574" s="852"/>
      <c r="T574" s="852"/>
      <c r="U574" s="852"/>
      <c r="V574" s="852"/>
      <c r="W574" s="852"/>
      <c r="X574" s="852"/>
      <c r="Y574" s="852"/>
      <c r="Z574" s="852"/>
      <c r="AA574" s="852"/>
      <c r="AB574" s="852"/>
      <c r="AC574" s="461"/>
      <c r="AD574" s="461"/>
      <c r="AE574" s="461"/>
      <c r="AF574" s="1861" t="s">
        <v>2276</v>
      </c>
      <c r="AG574" s="1861"/>
      <c r="AH574" s="1861"/>
      <c r="AI574" s="1861"/>
      <c r="AJ574" s="1861"/>
      <c r="AK574" s="1861"/>
      <c r="AL574" s="1861"/>
      <c r="AN574" s="522"/>
    </row>
    <row r="575" spans="1:42" s="475" customFormat="1" ht="12.75" customHeight="1">
      <c r="B575" s="461"/>
      <c r="C575" s="853"/>
      <c r="D575" s="588"/>
      <c r="E575" s="763" t="s">
        <v>2277</v>
      </c>
      <c r="F575" s="852"/>
      <c r="G575" s="852"/>
      <c r="H575" s="852"/>
      <c r="I575" s="852"/>
      <c r="J575" s="852"/>
      <c r="K575" s="852"/>
      <c r="L575" s="852"/>
      <c r="M575" s="852"/>
      <c r="N575" s="852"/>
      <c r="O575" s="852"/>
      <c r="P575" s="852"/>
      <c r="Q575" s="852"/>
      <c r="R575" s="852"/>
      <c r="S575" s="852"/>
      <c r="T575" s="852"/>
      <c r="U575" s="852"/>
      <c r="V575" s="852"/>
      <c r="W575" s="852"/>
      <c r="X575" s="852"/>
      <c r="Y575" s="852"/>
      <c r="Z575" s="852"/>
      <c r="AA575" s="852"/>
      <c r="AB575" s="852"/>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1"/>
      <c r="D576" s="588"/>
      <c r="E576" s="763" t="s">
        <v>2278</v>
      </c>
      <c r="F576" s="852"/>
      <c r="G576" s="852"/>
      <c r="H576" s="852"/>
      <c r="I576" s="852"/>
      <c r="J576" s="852"/>
      <c r="K576" s="852"/>
      <c r="L576" s="852"/>
      <c r="M576" s="852"/>
      <c r="N576" s="852"/>
      <c r="O576" s="852"/>
      <c r="P576" s="852"/>
      <c r="Q576" s="852"/>
      <c r="R576" s="852"/>
      <c r="S576" s="852"/>
      <c r="T576" s="852"/>
      <c r="U576" s="852"/>
      <c r="V576" s="852"/>
      <c r="W576" s="852"/>
      <c r="X576" s="852"/>
      <c r="Y576" s="852"/>
      <c r="Z576" s="852"/>
      <c r="AA576" s="852"/>
      <c r="AB576" s="852"/>
      <c r="AC576" s="461"/>
      <c r="AD576" s="461"/>
      <c r="AE576" s="461"/>
      <c r="AF576" s="461"/>
      <c r="AG576" s="461"/>
      <c r="AH576" s="461"/>
      <c r="AI576" s="461"/>
      <c r="AJ576" s="461"/>
      <c r="AK576" s="461"/>
      <c r="AL576" s="461"/>
      <c r="AN576" s="522"/>
      <c r="AO576" s="536" t="s">
        <v>21</v>
      </c>
      <c r="AP576" s="475">
        <f>7*AP571</f>
        <v>7</v>
      </c>
    </row>
    <row r="577" spans="1:53" s="475" customFormat="1" ht="12.75" customHeight="1">
      <c r="B577" s="535"/>
      <c r="C577" s="851"/>
      <c r="D577" s="588"/>
      <c r="E577" s="763" t="s">
        <v>2279</v>
      </c>
      <c r="F577" s="852"/>
      <c r="G577" s="852"/>
      <c r="H577" s="852"/>
      <c r="I577" s="852"/>
      <c r="J577" s="852"/>
      <c r="K577" s="852"/>
      <c r="L577" s="852"/>
      <c r="M577" s="852"/>
      <c r="N577" s="852"/>
      <c r="O577" s="852"/>
      <c r="P577" s="852"/>
      <c r="Q577" s="852"/>
      <c r="R577" s="852"/>
      <c r="S577" s="852"/>
      <c r="T577" s="852"/>
      <c r="U577" s="852"/>
      <c r="V577" s="852"/>
      <c r="W577" s="852"/>
      <c r="X577" s="852"/>
      <c r="Y577" s="852"/>
      <c r="Z577" s="852"/>
      <c r="AA577" s="852"/>
      <c r="AB577" s="852"/>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1"/>
      <c r="D578" s="588"/>
      <c r="E578" s="763" t="s">
        <v>2280</v>
      </c>
      <c r="F578" s="852"/>
      <c r="G578" s="852"/>
      <c r="H578" s="852"/>
      <c r="I578" s="852"/>
      <c r="J578" s="852"/>
      <c r="K578" s="852"/>
      <c r="L578" s="852"/>
      <c r="M578" s="852"/>
      <c r="N578" s="852"/>
      <c r="O578" s="852"/>
      <c r="P578" s="852"/>
      <c r="Q578" s="852"/>
      <c r="R578" s="852"/>
      <c r="S578" s="852"/>
      <c r="T578" s="852"/>
      <c r="U578" s="852"/>
      <c r="V578" s="852"/>
      <c r="W578" s="852"/>
      <c r="X578" s="852"/>
      <c r="Y578" s="852"/>
      <c r="Z578" s="852"/>
      <c r="AA578" s="852"/>
      <c r="AB578" s="852"/>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1"/>
      <c r="D579" s="588"/>
      <c r="E579" s="854"/>
      <c r="F579" s="855"/>
      <c r="G579" s="855"/>
      <c r="H579" s="855"/>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2281</v>
      </c>
      <c r="AP579" s="475">
        <v>4</v>
      </c>
    </row>
    <row r="580" spans="1:53" s="475" customFormat="1" ht="12.75" customHeight="1">
      <c r="B580" s="461"/>
      <c r="C580" s="851"/>
      <c r="D580" s="588" t="s">
        <v>48</v>
      </c>
      <c r="E580" s="763" t="s">
        <v>2282</v>
      </c>
      <c r="F580" s="852"/>
      <c r="G580" s="852"/>
      <c r="H580" s="852"/>
      <c r="I580" s="852"/>
      <c r="J580" s="852"/>
      <c r="K580" s="852"/>
      <c r="L580" s="852"/>
      <c r="M580" s="852"/>
      <c r="N580" s="852"/>
      <c r="O580" s="852"/>
      <c r="P580" s="852"/>
      <c r="Q580" s="852"/>
      <c r="R580" s="852"/>
      <c r="S580" s="852"/>
      <c r="T580" s="852"/>
      <c r="U580" s="852"/>
      <c r="V580" s="852"/>
      <c r="W580" s="852"/>
      <c r="X580" s="852"/>
      <c r="Y580" s="852"/>
      <c r="Z580" s="852"/>
      <c r="AA580" s="852"/>
      <c r="AB580" s="852"/>
      <c r="AC580" s="461"/>
      <c r="AD580" s="461"/>
      <c r="AE580" s="461"/>
      <c r="AF580" s="1861" t="s">
        <v>2283</v>
      </c>
      <c r="AG580" s="1861"/>
      <c r="AH580" s="1861"/>
      <c r="AI580" s="1861"/>
      <c r="AJ580" s="1861"/>
      <c r="AK580" s="1861"/>
      <c r="AL580" s="1861"/>
      <c r="AN580" s="522"/>
      <c r="AO580" s="536" t="s">
        <v>2284</v>
      </c>
      <c r="AP580" s="475">
        <v>3</v>
      </c>
    </row>
    <row r="581" spans="1:53" s="475" customFormat="1" ht="12.75" customHeight="1">
      <c r="B581" s="461"/>
      <c r="C581" s="853"/>
      <c r="D581" s="588"/>
      <c r="E581" s="763" t="s">
        <v>2277</v>
      </c>
      <c r="F581" s="852"/>
      <c r="G581" s="852"/>
      <c r="H581" s="852"/>
      <c r="I581" s="852"/>
      <c r="J581" s="852"/>
      <c r="K581" s="852"/>
      <c r="L581" s="852"/>
      <c r="M581" s="852"/>
      <c r="N581" s="852"/>
      <c r="O581" s="852"/>
      <c r="P581" s="852"/>
      <c r="Q581" s="852"/>
      <c r="R581" s="852"/>
      <c r="S581" s="852"/>
      <c r="T581" s="852"/>
      <c r="U581" s="852"/>
      <c r="V581" s="852"/>
      <c r="W581" s="852"/>
      <c r="X581" s="852"/>
      <c r="Y581" s="852"/>
      <c r="Z581" s="852"/>
      <c r="AA581" s="852"/>
      <c r="AB581" s="852"/>
      <c r="AC581" s="461"/>
      <c r="AD581" s="461"/>
      <c r="AE581" s="461"/>
      <c r="AF581" s="461"/>
      <c r="AG581" s="461"/>
      <c r="AH581" s="461"/>
      <c r="AI581" s="461"/>
      <c r="AJ581" s="461"/>
      <c r="AK581" s="461"/>
      <c r="AL581" s="461"/>
      <c r="AN581" s="522"/>
    </row>
    <row r="582" spans="1:53" s="475" customFormat="1" ht="12.75" customHeight="1">
      <c r="B582" s="461"/>
      <c r="C582" s="853"/>
      <c r="D582" s="588"/>
      <c r="E582" s="763" t="s">
        <v>2278</v>
      </c>
      <c r="F582" s="852"/>
      <c r="G582" s="852"/>
      <c r="H582" s="852"/>
      <c r="I582" s="852"/>
      <c r="J582" s="852"/>
      <c r="K582" s="852"/>
      <c r="L582" s="852"/>
      <c r="M582" s="852"/>
      <c r="N582" s="852"/>
      <c r="O582" s="852"/>
      <c r="P582" s="852"/>
      <c r="Q582" s="852"/>
      <c r="R582" s="852"/>
      <c r="S582" s="852"/>
      <c r="T582" s="852"/>
      <c r="U582" s="852"/>
      <c r="V582" s="852"/>
      <c r="W582" s="852"/>
      <c r="X582" s="852"/>
      <c r="Y582" s="852"/>
      <c r="Z582" s="852"/>
      <c r="AA582" s="852"/>
      <c r="AB582" s="852"/>
      <c r="AC582" s="461"/>
      <c r="AD582" s="461"/>
      <c r="AE582" s="461"/>
      <c r="AF582" s="461"/>
      <c r="AG582" s="461"/>
      <c r="AH582" s="461"/>
      <c r="AI582" s="461"/>
      <c r="AJ582" s="461"/>
      <c r="AK582" s="461"/>
      <c r="AL582" s="461"/>
      <c r="AN582" s="522"/>
      <c r="AO582" s="20" t="s">
        <v>2285</v>
      </c>
    </row>
    <row r="583" spans="1:53" s="475" customFormat="1" ht="12.75" customHeight="1">
      <c r="B583" s="461"/>
      <c r="C583" s="853"/>
      <c r="D583" s="588"/>
      <c r="E583" s="763" t="s">
        <v>2279</v>
      </c>
      <c r="F583" s="852"/>
      <c r="G583" s="852"/>
      <c r="H583" s="852"/>
      <c r="I583" s="852"/>
      <c r="J583" s="852"/>
      <c r="K583" s="852"/>
      <c r="L583" s="852"/>
      <c r="M583" s="852"/>
      <c r="N583" s="852"/>
      <c r="O583" s="852"/>
      <c r="P583" s="852"/>
      <c r="Q583" s="852"/>
      <c r="R583" s="852"/>
      <c r="S583" s="852"/>
      <c r="T583" s="852"/>
      <c r="U583" s="852"/>
      <c r="V583" s="852"/>
      <c r="W583" s="852"/>
      <c r="X583" s="852"/>
      <c r="Y583" s="852"/>
      <c r="Z583" s="852"/>
      <c r="AA583" s="852"/>
      <c r="AB583" s="852"/>
      <c r="AC583" s="461"/>
      <c r="AD583" s="461"/>
      <c r="AE583" s="461"/>
      <c r="AF583" s="461"/>
      <c r="AG583" s="461"/>
      <c r="AH583" s="461"/>
      <c r="AI583" s="461"/>
      <c r="AJ583" s="461"/>
      <c r="AK583" s="461"/>
      <c r="AL583" s="461"/>
      <c r="AN583" s="522"/>
      <c r="AO583" s="20" t="s">
        <v>2286</v>
      </c>
    </row>
    <row r="584" spans="1:53" s="475" customFormat="1" ht="12.75" customHeight="1">
      <c r="B584" s="461"/>
      <c r="C584" s="853"/>
      <c r="D584" s="588"/>
      <c r="E584" s="763" t="s">
        <v>2280</v>
      </c>
      <c r="F584" s="852"/>
      <c r="G584" s="852"/>
      <c r="H584" s="852"/>
      <c r="I584" s="852"/>
      <c r="J584" s="852"/>
      <c r="K584" s="852"/>
      <c r="L584" s="852"/>
      <c r="M584" s="852"/>
      <c r="N584" s="852"/>
      <c r="O584" s="852"/>
      <c r="P584" s="852"/>
      <c r="Q584" s="852"/>
      <c r="R584" s="852"/>
      <c r="S584" s="852"/>
      <c r="T584" s="852"/>
      <c r="U584" s="852"/>
      <c r="V584" s="852"/>
      <c r="W584" s="852"/>
      <c r="X584" s="852"/>
      <c r="Y584" s="852"/>
      <c r="Z584" s="852"/>
      <c r="AA584" s="852"/>
      <c r="AB584" s="852"/>
      <c r="AC584" s="461"/>
      <c r="AD584" s="461"/>
      <c r="AE584" s="461"/>
      <c r="AF584" s="461"/>
      <c r="AG584" s="461"/>
      <c r="AH584" s="461"/>
      <c r="AI584" s="461"/>
      <c r="AJ584" s="461"/>
      <c r="AK584" s="461"/>
      <c r="AL584" s="461"/>
      <c r="AN584" s="522"/>
      <c r="AO584" s="20" t="s">
        <v>2287</v>
      </c>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1"/>
      <c r="D586" s="588" t="s">
        <v>2281</v>
      </c>
      <c r="E586" s="763" t="s">
        <v>2288</v>
      </c>
      <c r="F586" s="852"/>
      <c r="G586" s="852"/>
      <c r="H586" s="852"/>
      <c r="I586" s="852"/>
      <c r="J586" s="852"/>
      <c r="K586" s="852"/>
      <c r="L586" s="852"/>
      <c r="M586" s="852"/>
      <c r="N586" s="852"/>
      <c r="O586" s="852"/>
      <c r="P586" s="852"/>
      <c r="Q586" s="852"/>
      <c r="R586" s="852"/>
      <c r="S586" s="852"/>
      <c r="T586" s="852"/>
      <c r="U586" s="852"/>
      <c r="V586" s="852"/>
      <c r="W586" s="852"/>
      <c r="X586" s="852"/>
      <c r="Y586" s="852"/>
      <c r="Z586" s="852"/>
      <c r="AA586" s="852"/>
      <c r="AB586" s="852"/>
      <c r="AC586" s="461"/>
      <c r="AD586" s="461"/>
      <c r="AE586" s="461"/>
      <c r="AF586" s="1861" t="s">
        <v>2289</v>
      </c>
      <c r="AG586" s="1861"/>
      <c r="AH586" s="1861"/>
      <c r="AI586" s="1861"/>
      <c r="AJ586" s="1861"/>
      <c r="AK586" s="1861"/>
      <c r="AL586" s="1861"/>
      <c r="AN586" s="522"/>
      <c r="AO586" s="475" t="str">
        <f>X623</f>
        <v>N/A</v>
      </c>
    </row>
    <row r="587" spans="1:53" s="475" customFormat="1" ht="12.75" customHeight="1">
      <c r="B587" s="461"/>
      <c r="C587" s="853"/>
      <c r="D587" s="588"/>
      <c r="E587" s="763" t="s">
        <v>2290</v>
      </c>
      <c r="F587" s="852"/>
      <c r="G587" s="852"/>
      <c r="H587" s="852"/>
      <c r="I587" s="852"/>
      <c r="J587" s="852"/>
      <c r="K587" s="852"/>
      <c r="L587" s="852"/>
      <c r="M587" s="852"/>
      <c r="N587" s="852"/>
      <c r="O587" s="852"/>
      <c r="P587" s="852"/>
      <c r="Q587" s="852"/>
      <c r="R587" s="852"/>
      <c r="S587" s="852"/>
      <c r="T587" s="852"/>
      <c r="U587" s="852"/>
      <c r="V587" s="852"/>
      <c r="W587" s="852"/>
      <c r="X587" s="852"/>
      <c r="Y587" s="852"/>
      <c r="Z587" s="852"/>
      <c r="AA587" s="852"/>
      <c r="AB587" s="852"/>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1"/>
      <c r="D588" s="588"/>
      <c r="E588" s="763" t="s">
        <v>2291</v>
      </c>
      <c r="F588" s="852"/>
      <c r="G588" s="852"/>
      <c r="H588" s="852"/>
      <c r="I588" s="852"/>
      <c r="J588" s="852"/>
      <c r="K588" s="852"/>
      <c r="L588" s="852"/>
      <c r="M588" s="852"/>
      <c r="N588" s="852"/>
      <c r="O588" s="852"/>
      <c r="P588" s="852"/>
      <c r="Q588" s="852"/>
      <c r="R588" s="852"/>
      <c r="S588" s="852"/>
      <c r="T588" s="852"/>
      <c r="U588" s="852"/>
      <c r="V588" s="852"/>
      <c r="W588" s="852"/>
      <c r="X588" s="852"/>
      <c r="Y588" s="852"/>
      <c r="Z588" s="852"/>
      <c r="AA588" s="852"/>
      <c r="AB588" s="852"/>
      <c r="AC588" s="461"/>
      <c r="AD588" s="461"/>
      <c r="AE588" s="461"/>
      <c r="AF588" s="461"/>
      <c r="AG588" s="461"/>
      <c r="AH588" s="461"/>
      <c r="AI588" s="461"/>
      <c r="AJ588" s="461"/>
      <c r="AK588" s="461"/>
      <c r="AL588" s="461"/>
      <c r="AN588" s="522"/>
      <c r="AO588" s="20" t="s">
        <v>2292</v>
      </c>
    </row>
    <row r="589" spans="1:53" s="475" customFormat="1" ht="12.75" customHeight="1">
      <c r="B589" s="535"/>
      <c r="C589" s="851"/>
      <c r="D589" s="588"/>
      <c r="E589" s="763"/>
      <c r="F589" s="852"/>
      <c r="G589" s="852"/>
      <c r="H589" s="852"/>
      <c r="I589" s="852"/>
      <c r="J589" s="852"/>
      <c r="K589" s="852"/>
      <c r="L589" s="852"/>
      <c r="M589" s="852"/>
      <c r="N589" s="852"/>
      <c r="O589" s="852"/>
      <c r="P589" s="852"/>
      <c r="Q589" s="852"/>
      <c r="R589" s="852"/>
      <c r="S589" s="852"/>
      <c r="T589" s="852"/>
      <c r="U589" s="852"/>
      <c r="V589" s="852"/>
      <c r="W589" s="852"/>
      <c r="X589" s="852"/>
      <c r="Y589" s="852"/>
      <c r="Z589" s="852"/>
      <c r="AA589" s="852"/>
      <c r="AB589" s="852"/>
      <c r="AC589" s="461"/>
      <c r="AD589" s="461"/>
      <c r="AE589" s="461"/>
      <c r="AF589" s="461"/>
      <c r="AG589" s="461"/>
      <c r="AH589" s="461"/>
      <c r="AI589" s="461"/>
      <c r="AJ589" s="461"/>
      <c r="AK589" s="461"/>
      <c r="AL589" s="461"/>
      <c r="AN589" s="522"/>
      <c r="AO589" s="20" t="s">
        <v>2293</v>
      </c>
    </row>
    <row r="590" spans="1:53" s="475" customFormat="1" ht="12.75" customHeight="1">
      <c r="B590" s="535"/>
      <c r="C590" s="851"/>
      <c r="D590" s="588"/>
      <c r="E590" s="461" t="s">
        <v>2294</v>
      </c>
      <c r="O590" s="1945" t="s">
        <v>1071</v>
      </c>
      <c r="P590" s="1945"/>
      <c r="Q590" s="1945"/>
      <c r="R590" s="1945"/>
      <c r="S590" s="1945"/>
      <c r="T590" s="1945"/>
      <c r="U590" s="1945"/>
      <c r="V590" s="1945"/>
      <c r="W590" s="1945"/>
      <c r="X590" s="1945"/>
      <c r="Y590" s="1945"/>
      <c r="Z590" s="1945"/>
      <c r="AA590" s="1945"/>
      <c r="AB590" s="1945"/>
      <c r="AH590" s="461"/>
      <c r="AI590" s="461"/>
      <c r="AJ590" s="461"/>
      <c r="AK590" s="461"/>
      <c r="AL590" s="461"/>
      <c r="AN590" s="522"/>
    </row>
    <row r="591" spans="1:53" s="475" customFormat="1" ht="12.75" customHeight="1">
      <c r="B591" s="535"/>
      <c r="C591" s="851"/>
      <c r="D591" s="588"/>
      <c r="E591" s="763"/>
      <c r="F591" s="852"/>
      <c r="G591" s="852"/>
      <c r="H591" s="852"/>
      <c r="I591" s="852"/>
      <c r="J591" s="852"/>
      <c r="K591" s="852"/>
      <c r="L591" s="852"/>
      <c r="M591" s="852"/>
      <c r="N591" s="852"/>
      <c r="O591" s="852"/>
      <c r="P591" s="852"/>
      <c r="Q591" s="852"/>
      <c r="R591" s="852"/>
      <c r="S591" s="852"/>
      <c r="T591" s="852"/>
      <c r="U591" s="852"/>
      <c r="V591" s="852"/>
      <c r="W591" s="852"/>
      <c r="X591" s="852"/>
      <c r="Y591" s="852"/>
      <c r="Z591" s="852"/>
      <c r="AA591" s="852"/>
      <c r="AB591" s="852"/>
      <c r="AC591" s="461"/>
      <c r="AD591" s="461"/>
      <c r="AE591" s="461"/>
      <c r="AF591" s="461"/>
      <c r="AG591" s="461"/>
      <c r="AH591" s="461"/>
      <c r="AI591" s="461"/>
      <c r="AJ591" s="461"/>
      <c r="AK591" s="461"/>
      <c r="AL591" s="461"/>
      <c r="AN591" s="522"/>
    </row>
    <row r="592" spans="1:53" s="475" customFormat="1" ht="12.75" customHeight="1">
      <c r="B592" s="461"/>
      <c r="C592" s="851"/>
      <c r="D592" s="588" t="s">
        <v>2284</v>
      </c>
      <c r="E592" s="763" t="s">
        <v>2295</v>
      </c>
      <c r="F592" s="852"/>
      <c r="G592" s="852"/>
      <c r="H592" s="852"/>
      <c r="I592" s="852"/>
      <c r="J592" s="852"/>
      <c r="K592" s="852"/>
      <c r="L592" s="852"/>
      <c r="M592" s="852"/>
      <c r="N592" s="852"/>
      <c r="O592" s="852"/>
      <c r="P592" s="852"/>
      <c r="Q592" s="852"/>
      <c r="R592" s="852"/>
      <c r="S592" s="852"/>
      <c r="T592" s="852"/>
      <c r="U592" s="852"/>
      <c r="V592" s="852"/>
      <c r="W592" s="852"/>
      <c r="X592" s="852"/>
      <c r="Y592" s="852"/>
      <c r="Z592" s="852"/>
      <c r="AA592" s="852"/>
      <c r="AB592" s="852"/>
      <c r="AC592" s="461"/>
      <c r="AD592" s="461"/>
      <c r="AE592" s="461"/>
      <c r="AF592" s="1861" t="s">
        <v>2021</v>
      </c>
      <c r="AG592" s="1861"/>
      <c r="AH592" s="1861"/>
      <c r="AI592" s="1861"/>
      <c r="AJ592" s="1861"/>
      <c r="AK592" s="1861"/>
      <c r="AL592" s="1861"/>
      <c r="AN592" s="522"/>
    </row>
    <row r="593" spans="2:47" s="475" customFormat="1" ht="12.75" customHeight="1">
      <c r="B593" s="461"/>
      <c r="C593" s="851"/>
      <c r="D593" s="588"/>
      <c r="E593" s="763" t="s">
        <v>2296</v>
      </c>
      <c r="F593" s="852"/>
      <c r="G593" s="852"/>
      <c r="H593" s="852"/>
      <c r="I593" s="852"/>
      <c r="J593" s="852"/>
      <c r="K593" s="852"/>
      <c r="L593" s="852"/>
      <c r="M593" s="852"/>
      <c r="N593" s="852"/>
      <c r="O593" s="852"/>
      <c r="P593" s="852"/>
      <c r="Q593" s="852"/>
      <c r="R593" s="852"/>
      <c r="S593" s="852"/>
      <c r="T593" s="852"/>
      <c r="U593" s="852"/>
      <c r="V593" s="852"/>
      <c r="W593" s="852"/>
      <c r="X593" s="852"/>
      <c r="Y593" s="852"/>
      <c r="Z593" s="852"/>
      <c r="AA593" s="852"/>
      <c r="AB593" s="852"/>
      <c r="AC593" s="461"/>
      <c r="AD593" s="461"/>
      <c r="AE593" s="519"/>
      <c r="AF593" s="461"/>
      <c r="AG593" s="461"/>
      <c r="AH593" s="461"/>
      <c r="AI593" s="461"/>
      <c r="AJ593" s="461"/>
      <c r="AK593" s="461"/>
      <c r="AL593" s="461"/>
      <c r="AN593" s="522"/>
    </row>
    <row r="594" spans="2:47" s="475" customFormat="1" ht="12.75" customHeight="1">
      <c r="B594" s="461"/>
      <c r="C594" s="853"/>
      <c r="D594" s="461"/>
      <c r="E594" s="541"/>
      <c r="F594" s="856"/>
      <c r="G594" s="856"/>
      <c r="H594" s="856"/>
      <c r="I594" s="856"/>
      <c r="J594" s="856"/>
      <c r="K594" s="856"/>
      <c r="L594" s="856"/>
      <c r="M594" s="856"/>
      <c r="N594" s="856"/>
      <c r="O594" s="856"/>
      <c r="P594" s="856"/>
      <c r="Q594" s="856"/>
      <c r="R594" s="856"/>
      <c r="S594" s="856"/>
      <c r="T594" s="856"/>
      <c r="U594" s="856"/>
      <c r="V594" s="856"/>
      <c r="W594" s="856"/>
      <c r="X594" s="856"/>
      <c r="Y594" s="856"/>
      <c r="Z594" s="856"/>
      <c r="AA594" s="856"/>
      <c r="AB594" s="856"/>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3"/>
      <c r="D595" s="461" t="s">
        <v>2297</v>
      </c>
      <c r="E595" s="856"/>
      <c r="F595" s="856"/>
      <c r="G595" s="856"/>
      <c r="H595" s="1943" t="s">
        <v>21</v>
      </c>
      <c r="I595" s="1943"/>
      <c r="J595" s="856"/>
      <c r="K595" s="856"/>
      <c r="L595" s="856"/>
      <c r="N595" s="20"/>
      <c r="O595" s="20"/>
      <c r="P595" s="20"/>
      <c r="Q595" s="1075" t="s">
        <v>2298</v>
      </c>
      <c r="R595" s="1946"/>
      <c r="S595" s="1946"/>
      <c r="T595" s="1946"/>
      <c r="U595" s="1946"/>
      <c r="V595" s="1946"/>
      <c r="W595" s="1946"/>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3"/>
      <c r="D596" s="461"/>
      <c r="E596" s="856"/>
      <c r="F596" s="856"/>
      <c r="G596" s="856"/>
      <c r="H596" s="856"/>
      <c r="I596" s="856"/>
      <c r="J596" s="856"/>
      <c r="K596" s="856"/>
      <c r="L596" s="856"/>
      <c r="M596" s="856"/>
      <c r="N596" s="461"/>
      <c r="O596" s="461"/>
      <c r="P596" s="461"/>
      <c r="Q596" s="461"/>
      <c r="R596" s="461"/>
      <c r="S596" s="461"/>
      <c r="T596" s="461"/>
      <c r="U596" s="461"/>
      <c r="V596" s="461"/>
      <c r="W596" s="461"/>
      <c r="X596" s="461"/>
      <c r="Y596" s="1947" t="str">
        <f>IF(AND(H595="(i)",NOT(AP571)),AO588,IF(AND(H595="(iv)",OR(R595=AO584,R595=AO583),NOT(AP572)),AO589,""))</f>
        <v/>
      </c>
      <c r="Z596" s="1947"/>
      <c r="AA596" s="1947"/>
      <c r="AB596" s="1947"/>
      <c r="AC596" s="1947"/>
      <c r="AD596" s="1947"/>
      <c r="AE596" s="1947"/>
      <c r="AF596" s="1947"/>
      <c r="AG596" s="1947"/>
      <c r="AH596" s="1947"/>
      <c r="AI596" s="1947"/>
      <c r="AJ596" s="1947"/>
      <c r="AK596" s="1947"/>
      <c r="AL596" s="1947"/>
      <c r="AM596" s="1948"/>
      <c r="AN596" s="522"/>
      <c r="AO596" s="536" t="s">
        <v>26</v>
      </c>
      <c r="AP596" s="475">
        <v>2</v>
      </c>
      <c r="AT596" s="536" t="s">
        <v>26</v>
      </c>
      <c r="AU596" s="475">
        <v>2</v>
      </c>
    </row>
    <row r="597" spans="2:47" s="475" customFormat="1" ht="12.75" customHeight="1">
      <c r="B597" s="461"/>
      <c r="C597" s="853"/>
      <c r="D597" s="461"/>
      <c r="E597" s="856"/>
      <c r="F597" s="856"/>
      <c r="G597" s="856"/>
      <c r="H597" s="856"/>
      <c r="I597" s="856"/>
      <c r="J597" s="856"/>
      <c r="K597" s="856"/>
      <c r="L597" s="856"/>
      <c r="M597" s="856"/>
      <c r="N597" s="461"/>
      <c r="O597" s="461"/>
      <c r="P597" s="461"/>
      <c r="Q597" s="461"/>
      <c r="X597" s="461"/>
      <c r="Y597" s="1947"/>
      <c r="Z597" s="1947"/>
      <c r="AA597" s="1947"/>
      <c r="AB597" s="1947"/>
      <c r="AC597" s="1947"/>
      <c r="AD597" s="1947"/>
      <c r="AE597" s="1947"/>
      <c r="AF597" s="1947"/>
      <c r="AG597" s="1947"/>
      <c r="AH597" s="1947"/>
      <c r="AI597" s="1947"/>
      <c r="AJ597" s="1947"/>
      <c r="AK597" s="1947"/>
      <c r="AL597" s="1947"/>
      <c r="AM597" s="1948"/>
      <c r="AN597" s="522"/>
      <c r="AO597" s="536"/>
      <c r="AT597" s="536"/>
    </row>
    <row r="598" spans="2:47" s="475" customFormat="1" ht="12.75" customHeight="1">
      <c r="B598" s="461"/>
      <c r="C598" s="853"/>
      <c r="D598" s="461" t="s">
        <v>2299</v>
      </c>
      <c r="E598" s="856"/>
      <c r="F598" s="856"/>
      <c r="G598" s="856"/>
      <c r="H598" s="856"/>
      <c r="I598" s="856"/>
      <c r="J598" s="856"/>
      <c r="K598" s="856"/>
      <c r="L598" s="856"/>
      <c r="M598" s="856"/>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3"/>
      <c r="D599" s="461" t="s">
        <v>2300</v>
      </c>
      <c r="E599" s="856"/>
      <c r="F599" s="856"/>
      <c r="G599" s="856"/>
      <c r="H599" s="856"/>
      <c r="I599" s="856"/>
      <c r="J599" s="856"/>
      <c r="K599" s="856"/>
      <c r="L599" s="856"/>
      <c r="M599" s="856"/>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3"/>
      <c r="D600" s="461" t="s">
        <v>2301</v>
      </c>
      <c r="E600" s="856"/>
      <c r="F600" s="856"/>
      <c r="G600" s="856"/>
      <c r="H600" s="856"/>
      <c r="I600" s="856"/>
      <c r="J600" s="856"/>
      <c r="K600" s="856"/>
      <c r="L600" s="856"/>
      <c r="M600" s="856"/>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3"/>
      <c r="D601" s="530" t="s">
        <v>2302</v>
      </c>
      <c r="E601" s="856"/>
      <c r="F601" s="856"/>
      <c r="G601" s="856"/>
      <c r="H601" s="856"/>
      <c r="I601" s="856"/>
      <c r="J601" s="856"/>
      <c r="K601" s="856"/>
      <c r="L601" s="856"/>
      <c r="M601" s="856"/>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3"/>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3"/>
      <c r="D603" s="461"/>
      <c r="E603" s="461" t="s">
        <v>2297</v>
      </c>
      <c r="F603" s="856"/>
      <c r="G603" s="856"/>
      <c r="I603" s="1944" t="s">
        <v>299</v>
      </c>
      <c r="J603" s="1944"/>
      <c r="K603" s="1944"/>
      <c r="L603" s="1944"/>
      <c r="M603" s="1944"/>
      <c r="N603" s="1944"/>
      <c r="O603" s="1944"/>
      <c r="P603" s="1944"/>
      <c r="Q603" s="1944"/>
      <c r="R603" s="1944"/>
      <c r="S603" s="1944"/>
      <c r="T603" s="1944"/>
      <c r="U603" s="1944"/>
      <c r="V603" s="1944"/>
      <c r="W603" s="1944"/>
      <c r="X603" s="1944"/>
      <c r="Y603" s="1944"/>
      <c r="Z603" s="1944"/>
      <c r="AA603" s="1944"/>
      <c r="AB603" s="1944"/>
      <c r="AC603" s="1944"/>
      <c r="AD603" s="1944"/>
      <c r="AE603" s="1944"/>
      <c r="AF603" s="461"/>
      <c r="AG603" s="461"/>
      <c r="AH603" s="461"/>
      <c r="AI603" s="461"/>
      <c r="AJ603" s="461"/>
      <c r="AK603" s="461"/>
      <c r="AL603" s="461"/>
      <c r="AN603" s="522"/>
      <c r="AO603" s="475" t="s">
        <v>2303</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2304</v>
      </c>
      <c r="AP604" s="475">
        <v>2</v>
      </c>
    </row>
    <row r="605" spans="2:47" s="475" customFormat="1" ht="12.75" customHeight="1">
      <c r="B605" s="1888" t="s">
        <v>299</v>
      </c>
      <c r="C605" s="1888"/>
      <c r="D605" s="567"/>
      <c r="E605" s="1914" t="s">
        <v>2305</v>
      </c>
      <c r="F605" s="1914"/>
      <c r="G605" s="1914"/>
      <c r="H605" s="1914"/>
      <c r="I605" s="1914"/>
      <c r="J605" s="1914"/>
      <c r="K605" s="1914"/>
      <c r="L605" s="1914"/>
      <c r="M605" s="1914"/>
      <c r="N605" s="1914"/>
      <c r="O605" s="1914"/>
      <c r="P605" s="1914"/>
      <c r="Q605" s="1914"/>
      <c r="R605" s="1914"/>
      <c r="S605" s="1914"/>
      <c r="T605" s="1914"/>
      <c r="U605" s="1914"/>
      <c r="V605" s="1914"/>
      <c r="W605" s="1914"/>
      <c r="X605" s="1914"/>
      <c r="Y605" s="1914"/>
      <c r="Z605" s="1914"/>
      <c r="AA605" s="1914"/>
      <c r="AB605" s="1914"/>
      <c r="AC605" s="1914"/>
      <c r="AD605" s="1914"/>
      <c r="AE605" s="1914"/>
      <c r="AF605" s="1914"/>
      <c r="AG605" s="1914"/>
      <c r="AH605" s="567"/>
      <c r="AI605" s="567"/>
      <c r="AJ605" s="567"/>
      <c r="AK605" s="567"/>
      <c r="AL605" s="567"/>
      <c r="AN605" s="522"/>
    </row>
    <row r="606" spans="2:47" s="475" customFormat="1" ht="12.75" customHeight="1">
      <c r="B606" s="461"/>
      <c r="C606" s="853"/>
      <c r="D606" s="567"/>
      <c r="E606" s="1914"/>
      <c r="F606" s="1914"/>
      <c r="G606" s="1914"/>
      <c r="H606" s="1914"/>
      <c r="I606" s="1914"/>
      <c r="J606" s="1914"/>
      <c r="K606" s="1914"/>
      <c r="L606" s="1914"/>
      <c r="M606" s="1914"/>
      <c r="N606" s="1914"/>
      <c r="O606" s="1914"/>
      <c r="P606" s="1914"/>
      <c r="Q606" s="1914"/>
      <c r="R606" s="1914"/>
      <c r="S606" s="1914"/>
      <c r="T606" s="1914"/>
      <c r="U606" s="1914"/>
      <c r="V606" s="1914"/>
      <c r="W606" s="1914"/>
      <c r="X606" s="1914"/>
      <c r="Y606" s="1914"/>
      <c r="Z606" s="1914"/>
      <c r="AA606" s="1914"/>
      <c r="AB606" s="1914"/>
      <c r="AC606" s="1914"/>
      <c r="AD606" s="1914"/>
      <c r="AE606" s="1914"/>
      <c r="AF606" s="1914"/>
      <c r="AG606" s="1914"/>
      <c r="AH606" s="567"/>
      <c r="AI606" s="567"/>
      <c r="AJ606" s="567"/>
      <c r="AK606" s="567"/>
      <c r="AL606" s="567"/>
      <c r="AN606" s="522"/>
    </row>
    <row r="607" spans="2:47" s="475" customFormat="1" ht="12.75" customHeight="1">
      <c r="B607" s="461"/>
      <c r="C607" s="853"/>
      <c r="D607" s="567"/>
      <c r="E607" s="1914"/>
      <c r="F607" s="1914"/>
      <c r="G607" s="1914"/>
      <c r="H607" s="1914"/>
      <c r="I607" s="1914"/>
      <c r="J607" s="1914"/>
      <c r="K607" s="1914"/>
      <c r="L607" s="1914"/>
      <c r="M607" s="1914"/>
      <c r="N607" s="1914"/>
      <c r="O607" s="1914"/>
      <c r="P607" s="1914"/>
      <c r="Q607" s="1914"/>
      <c r="R607" s="1914"/>
      <c r="S607" s="1914"/>
      <c r="T607" s="1914"/>
      <c r="U607" s="1914"/>
      <c r="V607" s="1914"/>
      <c r="W607" s="1914"/>
      <c r="X607" s="1914"/>
      <c r="Y607" s="1914"/>
      <c r="Z607" s="1914"/>
      <c r="AA607" s="1914"/>
      <c r="AB607" s="1914"/>
      <c r="AC607" s="1914"/>
      <c r="AD607" s="1914"/>
      <c r="AE607" s="1914"/>
      <c r="AF607" s="1914"/>
      <c r="AG607" s="1914"/>
      <c r="AH607" s="567"/>
      <c r="AI607" s="567"/>
      <c r="AJ607" s="567"/>
      <c r="AK607" s="567"/>
      <c r="AL607" s="567"/>
      <c r="AN607" s="522"/>
    </row>
    <row r="608" spans="2:47" s="475" customFormat="1" ht="12.75" customHeight="1">
      <c r="B608" s="461"/>
      <c r="C608" s="853"/>
      <c r="D608" s="567"/>
      <c r="E608" s="1914"/>
      <c r="F608" s="1914"/>
      <c r="G608" s="1914"/>
      <c r="H608" s="1914"/>
      <c r="I608" s="1914"/>
      <c r="J608" s="1914"/>
      <c r="K608" s="1914"/>
      <c r="L608" s="1914"/>
      <c r="M608" s="1914"/>
      <c r="N608" s="1914"/>
      <c r="O608" s="1914"/>
      <c r="P608" s="1914"/>
      <c r="Q608" s="1914"/>
      <c r="R608" s="1914"/>
      <c r="S608" s="1914"/>
      <c r="T608" s="1914"/>
      <c r="U608" s="1914"/>
      <c r="V608" s="1914"/>
      <c r="W608" s="1914"/>
      <c r="X608" s="1914"/>
      <c r="Y608" s="1914"/>
      <c r="Z608" s="1914"/>
      <c r="AA608" s="1914"/>
      <c r="AB608" s="1914"/>
      <c r="AC608" s="1914"/>
      <c r="AD608" s="1914"/>
      <c r="AE608" s="1914"/>
      <c r="AF608" s="1914"/>
      <c r="AG608" s="1914"/>
      <c r="AH608" s="567"/>
      <c r="AI608" s="567"/>
      <c r="AJ608" s="567"/>
      <c r="AK608" s="567"/>
      <c r="AL608" s="567"/>
      <c r="AN608" s="522"/>
    </row>
    <row r="609" spans="1:42" s="475" customFormat="1" ht="12.75" customHeight="1">
      <c r="B609" s="461"/>
      <c r="C609" s="853"/>
      <c r="D609" s="857"/>
      <c r="E609" s="877"/>
      <c r="F609" s="877"/>
      <c r="G609" s="877"/>
      <c r="H609" s="877"/>
      <c r="I609" s="877"/>
      <c r="J609" s="877"/>
      <c r="K609" s="877"/>
      <c r="L609" s="877"/>
      <c r="M609" s="877"/>
      <c r="N609" s="877"/>
      <c r="O609" s="877"/>
      <c r="P609" s="877"/>
      <c r="Q609" s="877"/>
      <c r="R609" s="877"/>
      <c r="S609" s="877"/>
      <c r="T609" s="877"/>
      <c r="U609" s="877"/>
      <c r="V609" s="877"/>
      <c r="W609" s="877"/>
      <c r="X609" s="877"/>
      <c r="Y609" s="877"/>
      <c r="Z609" s="877"/>
      <c r="AA609" s="877"/>
      <c r="AB609" s="877"/>
      <c r="AC609" s="877"/>
      <c r="AD609" s="877"/>
      <c r="AE609" s="877"/>
      <c r="AF609" s="877"/>
      <c r="AG609" s="877"/>
      <c r="AH609" s="857"/>
      <c r="AI609" s="857"/>
      <c r="AJ609" s="857"/>
      <c r="AK609" s="857"/>
      <c r="AL609" s="567"/>
      <c r="AN609" s="522"/>
    </row>
    <row r="610" spans="1:42" s="475" customFormat="1" ht="12.75" customHeight="1">
      <c r="A610" s="531"/>
      <c r="B610" s="526"/>
      <c r="C610" s="858"/>
      <c r="D610" s="526"/>
      <c r="E610" s="859"/>
      <c r="F610" s="859"/>
      <c r="G610" s="859"/>
      <c r="H610" s="859"/>
      <c r="I610" s="859"/>
      <c r="J610" s="859"/>
      <c r="K610" s="859"/>
      <c r="L610" s="859"/>
      <c r="M610" s="859"/>
      <c r="N610" s="859"/>
      <c r="O610" s="859"/>
      <c r="P610" s="859"/>
      <c r="Q610" s="859"/>
      <c r="R610" s="859"/>
      <c r="S610" s="859"/>
      <c r="T610" s="859"/>
      <c r="U610" s="859"/>
      <c r="V610" s="859"/>
      <c r="W610" s="859"/>
      <c r="X610" s="859"/>
      <c r="Y610" s="859"/>
      <c r="Z610" s="859"/>
      <c r="AA610" s="859"/>
      <c r="AB610" s="526"/>
      <c r="AC610" s="526"/>
      <c r="AD610" s="526"/>
      <c r="AE610" s="526"/>
      <c r="AF610" s="526"/>
      <c r="AG610" s="526"/>
      <c r="AH610" s="526"/>
      <c r="AI610" s="490" t="s">
        <v>2306</v>
      </c>
      <c r="AJ610" s="1894">
        <f>VLOOKUP($H$595,$AO$575:$AP$580,2,FALSE)+IF(R595=AO583,0,VLOOKUP($I$603,$AO$602:$AP$604,2,FALSE))</f>
        <v>7</v>
      </c>
      <c r="AK610" s="1896"/>
      <c r="AL610" s="520"/>
      <c r="AM610" s="600"/>
      <c r="AN610" s="522"/>
    </row>
    <row r="611" spans="1:42" s="475" customFormat="1" ht="12.75" customHeight="1">
      <c r="B611" s="461"/>
      <c r="C611" s="853"/>
      <c r="D611" s="461"/>
      <c r="E611" s="856"/>
      <c r="F611" s="856"/>
      <c r="G611" s="856"/>
      <c r="H611" s="856"/>
      <c r="I611" s="856"/>
      <c r="J611" s="856"/>
      <c r="K611" s="856"/>
      <c r="L611" s="856"/>
      <c r="M611" s="856"/>
      <c r="N611" s="856"/>
      <c r="O611" s="856"/>
      <c r="P611" s="856"/>
      <c r="Q611" s="856"/>
      <c r="R611" s="856"/>
      <c r="S611" s="856"/>
      <c r="T611" s="856"/>
      <c r="U611" s="856"/>
      <c r="V611" s="856"/>
      <c r="W611" s="856"/>
      <c r="X611" s="856"/>
      <c r="Y611" s="856"/>
      <c r="Z611" s="856"/>
      <c r="AA611" s="856"/>
      <c r="AB611" s="856"/>
      <c r="AC611" s="461"/>
      <c r="AD611" s="461"/>
      <c r="AE611" s="856"/>
      <c r="AF611" s="856"/>
      <c r="AG611" s="856"/>
      <c r="AH611" s="856"/>
      <c r="AI611" s="856"/>
      <c r="AJ611" s="856"/>
      <c r="AK611" s="856"/>
      <c r="AL611" s="856"/>
      <c r="AM611" s="600"/>
      <c r="AN611" s="522"/>
    </row>
    <row r="612" spans="1:42" s="475" customFormat="1" ht="12.75" customHeight="1">
      <c r="B612" s="461"/>
      <c r="C612" s="464" t="s">
        <v>2307</v>
      </c>
      <c r="D612" s="464"/>
      <c r="E612" s="856"/>
      <c r="F612" s="856"/>
      <c r="G612" s="856"/>
      <c r="H612" s="856"/>
      <c r="I612" s="856"/>
      <c r="J612" s="856"/>
      <c r="K612" s="856"/>
      <c r="L612" s="856"/>
      <c r="M612" s="856"/>
      <c r="N612" s="856"/>
      <c r="O612" s="856"/>
      <c r="P612" s="856"/>
      <c r="Q612" s="856"/>
      <c r="R612" s="856"/>
      <c r="S612" s="856"/>
      <c r="T612" s="856"/>
      <c r="U612" s="856"/>
      <c r="V612" s="856"/>
      <c r="W612" s="856"/>
      <c r="X612" s="856"/>
      <c r="Y612" s="856"/>
      <c r="Z612" s="856"/>
      <c r="AA612" s="856"/>
      <c r="AB612" s="856"/>
      <c r="AC612" s="461"/>
      <c r="AD612" s="461"/>
      <c r="AE612" s="461"/>
      <c r="AF612" s="461"/>
      <c r="AG612" s="461"/>
      <c r="AH612" s="461"/>
      <c r="AI612" s="461"/>
      <c r="AJ612" s="461"/>
      <c r="AK612" s="461"/>
      <c r="AL612" s="461"/>
      <c r="AN612" s="522"/>
    </row>
    <row r="613" spans="1:42" s="475" customFormat="1" ht="12.75" customHeight="1">
      <c r="B613" s="535"/>
      <c r="C613" s="461"/>
      <c r="D613" s="855"/>
      <c r="E613" s="856"/>
      <c r="F613" s="856"/>
      <c r="G613" s="856"/>
      <c r="H613" s="856"/>
      <c r="I613" s="856"/>
      <c r="J613" s="856"/>
      <c r="K613" s="856"/>
      <c r="L613" s="856"/>
      <c r="M613" s="856"/>
      <c r="N613" s="856"/>
      <c r="O613" s="856"/>
      <c r="P613" s="856"/>
      <c r="Q613" s="856"/>
      <c r="R613" s="856"/>
      <c r="S613" s="856"/>
      <c r="T613" s="856"/>
      <c r="U613" s="856"/>
      <c r="V613" s="856"/>
      <c r="W613" s="856"/>
      <c r="X613" s="856"/>
      <c r="Y613" s="856"/>
      <c r="Z613" s="856"/>
      <c r="AA613" s="856"/>
      <c r="AB613" s="856"/>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42" t="s">
        <v>2308</v>
      </c>
      <c r="F614" s="1942"/>
      <c r="G614" s="1942"/>
      <c r="H614" s="1942"/>
      <c r="I614" s="1942"/>
      <c r="J614" s="1942"/>
      <c r="K614" s="1942"/>
      <c r="L614" s="1942"/>
      <c r="M614" s="1942"/>
      <c r="N614" s="1942"/>
      <c r="O614" s="1942"/>
      <c r="P614" s="1942"/>
      <c r="Q614" s="1942"/>
      <c r="R614" s="1942"/>
      <c r="S614" s="1942"/>
      <c r="T614" s="1942"/>
      <c r="U614" s="1942"/>
      <c r="V614" s="1942"/>
      <c r="W614" s="1942"/>
      <c r="X614" s="1942"/>
      <c r="Y614" s="1942"/>
      <c r="Z614" s="1942"/>
      <c r="AA614" s="1942"/>
      <c r="AB614" s="1942"/>
      <c r="AC614" s="1942"/>
      <c r="AD614" s="1942"/>
      <c r="AE614" s="464"/>
      <c r="AF614" s="1861" t="s">
        <v>2021</v>
      </c>
      <c r="AG614" s="1861"/>
      <c r="AH614" s="1861"/>
      <c r="AI614" s="1861"/>
      <c r="AJ614" s="1861"/>
      <c r="AK614" s="1861"/>
      <c r="AL614" s="1861"/>
      <c r="AM614" s="475"/>
      <c r="AN614" s="603"/>
    </row>
    <row r="615" spans="1:42" s="475" customFormat="1" ht="12.75" customHeight="1">
      <c r="A615" s="604"/>
      <c r="B615" s="461"/>
      <c r="C615" s="853"/>
      <c r="D615" s="588"/>
      <c r="E615" s="1942"/>
      <c r="F615" s="1942"/>
      <c r="G615" s="1942"/>
      <c r="H615" s="1942"/>
      <c r="I615" s="1942"/>
      <c r="J615" s="1942"/>
      <c r="K615" s="1942"/>
      <c r="L615" s="1942"/>
      <c r="M615" s="1942"/>
      <c r="N615" s="1942"/>
      <c r="O615" s="1942"/>
      <c r="P615" s="1942"/>
      <c r="Q615" s="1942"/>
      <c r="R615" s="1942"/>
      <c r="S615" s="1942"/>
      <c r="T615" s="1942"/>
      <c r="U615" s="1942"/>
      <c r="V615" s="1942"/>
      <c r="W615" s="1942"/>
      <c r="X615" s="1942"/>
      <c r="Y615" s="1942"/>
      <c r="Z615" s="1942"/>
      <c r="AA615" s="1942"/>
      <c r="AB615" s="1942"/>
      <c r="AC615" s="1942"/>
      <c r="AD615" s="1942"/>
      <c r="AE615" s="461"/>
      <c r="AF615" s="461"/>
      <c r="AG615" s="461"/>
      <c r="AH615" s="461"/>
      <c r="AI615" s="461"/>
      <c r="AJ615" s="461"/>
      <c r="AK615" s="461"/>
      <c r="AL615" s="461"/>
      <c r="AN615" s="522"/>
    </row>
    <row r="616" spans="1:42" s="475" customFormat="1" ht="12.75" customHeight="1">
      <c r="B616" s="461"/>
      <c r="C616" s="851"/>
      <c r="D616" s="588"/>
      <c r="E616" s="1942"/>
      <c r="F616" s="1942"/>
      <c r="G616" s="1942"/>
      <c r="H616" s="1942"/>
      <c r="I616" s="1942"/>
      <c r="J616" s="1942"/>
      <c r="K616" s="1942"/>
      <c r="L616" s="1942"/>
      <c r="M616" s="1942"/>
      <c r="N616" s="1942"/>
      <c r="O616" s="1942"/>
      <c r="P616" s="1942"/>
      <c r="Q616" s="1942"/>
      <c r="R616" s="1942"/>
      <c r="S616" s="1942"/>
      <c r="T616" s="1942"/>
      <c r="U616" s="1942"/>
      <c r="V616" s="1942"/>
      <c r="W616" s="1942"/>
      <c r="X616" s="1942"/>
      <c r="Y616" s="1942"/>
      <c r="Z616" s="1942"/>
      <c r="AA616" s="1942"/>
      <c r="AB616" s="1942"/>
      <c r="AC616" s="1942"/>
      <c r="AD616" s="1942"/>
      <c r="AE616" s="461"/>
      <c r="AF616" s="461"/>
      <c r="AG616" s="461"/>
      <c r="AH616" s="461"/>
      <c r="AI616" s="461"/>
      <c r="AJ616" s="461"/>
      <c r="AK616" s="461"/>
      <c r="AL616" s="461"/>
      <c r="AN616" s="522"/>
    </row>
    <row r="617" spans="1:42" s="475" customFormat="1" ht="12.75" customHeight="1">
      <c r="B617" s="461"/>
      <c r="C617" s="851"/>
      <c r="D617" s="588"/>
      <c r="E617" s="1942"/>
      <c r="F617" s="1942"/>
      <c r="G617" s="1942"/>
      <c r="H617" s="1942"/>
      <c r="I617" s="1942"/>
      <c r="J617" s="1942"/>
      <c r="K617" s="1942"/>
      <c r="L617" s="1942"/>
      <c r="M617" s="1942"/>
      <c r="N617" s="1942"/>
      <c r="O617" s="1942"/>
      <c r="P617" s="1942"/>
      <c r="Q617" s="1942"/>
      <c r="R617" s="1942"/>
      <c r="S617" s="1942"/>
      <c r="T617" s="1942"/>
      <c r="U617" s="1942"/>
      <c r="V617" s="1942"/>
      <c r="W617" s="1942"/>
      <c r="X617" s="1942"/>
      <c r="Y617" s="1942"/>
      <c r="Z617" s="1942"/>
      <c r="AA617" s="1942"/>
      <c r="AB617" s="1942"/>
      <c r="AC617" s="1942"/>
      <c r="AD617" s="1942"/>
      <c r="AE617" s="461"/>
      <c r="AF617" s="461"/>
      <c r="AG617" s="461"/>
      <c r="AH617" s="461"/>
      <c r="AI617" s="461"/>
      <c r="AJ617" s="461"/>
      <c r="AK617" s="461"/>
      <c r="AL617" s="461"/>
      <c r="AN617" s="522"/>
    </row>
    <row r="618" spans="1:42" s="475" customFormat="1" ht="12.75" customHeight="1">
      <c r="B618" s="461"/>
      <c r="C618" s="851"/>
      <c r="D618" s="588"/>
      <c r="E618" s="1942"/>
      <c r="F618" s="1942"/>
      <c r="G618" s="1942"/>
      <c r="H618" s="1942"/>
      <c r="I618" s="1942"/>
      <c r="J618" s="1942"/>
      <c r="K618" s="1942"/>
      <c r="L618" s="1942"/>
      <c r="M618" s="1942"/>
      <c r="N618" s="1942"/>
      <c r="O618" s="1942"/>
      <c r="P618" s="1942"/>
      <c r="Q618" s="1942"/>
      <c r="R618" s="1942"/>
      <c r="S618" s="1942"/>
      <c r="T618" s="1942"/>
      <c r="U618" s="1942"/>
      <c r="V618" s="1942"/>
      <c r="W618" s="1942"/>
      <c r="X618" s="1942"/>
      <c r="Y618" s="1942"/>
      <c r="Z618" s="1942"/>
      <c r="AA618" s="1942"/>
      <c r="AB618" s="1942"/>
      <c r="AC618" s="1942"/>
      <c r="AD618" s="1942"/>
      <c r="AE618" s="461"/>
      <c r="AF618" s="461"/>
      <c r="AG618" s="461"/>
      <c r="AH618" s="461"/>
      <c r="AI618" s="461"/>
      <c r="AJ618" s="461"/>
      <c r="AK618" s="461"/>
      <c r="AL618" s="461"/>
      <c r="AN618" s="522"/>
    </row>
    <row r="619" spans="1:42" s="475" customFormat="1" ht="12.75" customHeight="1">
      <c r="B619" s="461"/>
      <c r="C619" s="851"/>
      <c r="D619" s="588"/>
      <c r="E619" s="1942"/>
      <c r="F619" s="1942"/>
      <c r="G619" s="1942"/>
      <c r="H619" s="1942"/>
      <c r="I619" s="1942"/>
      <c r="J619" s="1942"/>
      <c r="K619" s="1942"/>
      <c r="L619" s="1942"/>
      <c r="M619" s="1942"/>
      <c r="N619" s="1942"/>
      <c r="O619" s="1942"/>
      <c r="P619" s="1942"/>
      <c r="Q619" s="1942"/>
      <c r="R619" s="1942"/>
      <c r="S619" s="1942"/>
      <c r="T619" s="1942"/>
      <c r="U619" s="1942"/>
      <c r="V619" s="1942"/>
      <c r="W619" s="1942"/>
      <c r="X619" s="1942"/>
      <c r="Y619" s="1942"/>
      <c r="Z619" s="1942"/>
      <c r="AA619" s="1942"/>
      <c r="AB619" s="1942"/>
      <c r="AC619" s="1942"/>
      <c r="AD619" s="1942"/>
      <c r="AE619" s="461"/>
      <c r="AF619" s="461"/>
      <c r="AG619" s="461"/>
      <c r="AH619" s="461"/>
      <c r="AI619" s="461"/>
      <c r="AJ619" s="461"/>
      <c r="AK619" s="461"/>
      <c r="AL619" s="461"/>
      <c r="AN619" s="522"/>
    </row>
    <row r="620" spans="1:42" s="475" customFormat="1" ht="12.75" customHeight="1">
      <c r="A620" s="562"/>
      <c r="B620" s="541"/>
      <c r="C620" s="860"/>
      <c r="D620" s="588"/>
      <c r="E620" s="1942"/>
      <c r="F620" s="1942"/>
      <c r="G620" s="1942"/>
      <c r="H620" s="1942"/>
      <c r="I620" s="1942"/>
      <c r="J620" s="1942"/>
      <c r="K620" s="1942"/>
      <c r="L620" s="1942"/>
      <c r="M620" s="1942"/>
      <c r="N620" s="1942"/>
      <c r="O620" s="1942"/>
      <c r="P620" s="1942"/>
      <c r="Q620" s="1942"/>
      <c r="R620" s="1942"/>
      <c r="S620" s="1942"/>
      <c r="T620" s="1942"/>
      <c r="U620" s="1942"/>
      <c r="V620" s="1942"/>
      <c r="W620" s="1942"/>
      <c r="X620" s="1942"/>
      <c r="Y620" s="1942"/>
      <c r="Z620" s="1942"/>
      <c r="AA620" s="1942"/>
      <c r="AB620" s="1942"/>
      <c r="AC620" s="1942"/>
      <c r="AD620" s="1942"/>
      <c r="AE620" s="541"/>
      <c r="AF620" s="541"/>
      <c r="AG620" s="541"/>
      <c r="AH620" s="541"/>
      <c r="AI620" s="541"/>
      <c r="AJ620" s="541"/>
      <c r="AK620" s="461"/>
      <c r="AL620" s="461"/>
      <c r="AN620" s="522"/>
    </row>
    <row r="621" spans="1:42" s="475" customFormat="1" ht="12.75" customHeight="1">
      <c r="B621" s="541"/>
      <c r="C621" s="860"/>
      <c r="D621" s="588"/>
      <c r="E621" s="1942"/>
      <c r="F621" s="1942"/>
      <c r="G621" s="1942"/>
      <c r="H621" s="1942"/>
      <c r="I621" s="1942"/>
      <c r="J621" s="1942"/>
      <c r="K621" s="1942"/>
      <c r="L621" s="1942"/>
      <c r="M621" s="1942"/>
      <c r="N621" s="1942"/>
      <c r="O621" s="1942"/>
      <c r="P621" s="1942"/>
      <c r="Q621" s="1942"/>
      <c r="R621" s="1942"/>
      <c r="S621" s="1942"/>
      <c r="T621" s="1942"/>
      <c r="U621" s="1942"/>
      <c r="V621" s="1942"/>
      <c r="W621" s="1942"/>
      <c r="X621" s="1942"/>
      <c r="Y621" s="1942"/>
      <c r="Z621" s="1942"/>
      <c r="AA621" s="1942"/>
      <c r="AB621" s="1942"/>
      <c r="AC621" s="1942"/>
      <c r="AD621" s="1942"/>
      <c r="AE621" s="541"/>
      <c r="AF621" s="541"/>
      <c r="AG621" s="541"/>
      <c r="AH621" s="541"/>
      <c r="AI621" s="541"/>
      <c r="AJ621" s="541"/>
      <c r="AK621" s="461"/>
      <c r="AL621" s="461"/>
      <c r="AN621" s="522"/>
    </row>
    <row r="622" spans="1:42" s="475" customFormat="1" ht="12" customHeight="1">
      <c r="B622" s="541"/>
      <c r="C622" s="860"/>
      <c r="D622" s="588"/>
      <c r="E622" s="876"/>
      <c r="F622" s="876"/>
      <c r="G622" s="876"/>
      <c r="H622" s="876"/>
      <c r="I622" s="876"/>
      <c r="J622" s="876"/>
      <c r="K622" s="876"/>
      <c r="L622" s="876"/>
      <c r="M622" s="876"/>
      <c r="N622" s="876"/>
      <c r="O622" s="876"/>
      <c r="P622" s="876"/>
      <c r="Q622" s="876"/>
      <c r="R622" s="876"/>
      <c r="S622" s="876"/>
      <c r="T622" s="876"/>
      <c r="U622" s="876"/>
      <c r="V622" s="876"/>
      <c r="W622" s="876"/>
      <c r="X622" s="876"/>
      <c r="Y622" s="876"/>
      <c r="Z622" s="876"/>
      <c r="AA622" s="876"/>
      <c r="AB622" s="876"/>
      <c r="AC622" s="876"/>
      <c r="AD622" s="876"/>
      <c r="AE622" s="541"/>
      <c r="AF622" s="541"/>
      <c r="AG622" s="541"/>
      <c r="AH622" s="541"/>
      <c r="AI622" s="541"/>
      <c r="AJ622" s="541"/>
      <c r="AK622" s="461"/>
      <c r="AL622" s="461"/>
      <c r="AN622" s="522"/>
      <c r="AO622" s="475" t="s">
        <v>299</v>
      </c>
      <c r="AP622" s="598">
        <v>0</v>
      </c>
    </row>
    <row r="623" spans="1:42" s="475" customFormat="1" ht="12.75" customHeight="1">
      <c r="B623" s="541"/>
      <c r="C623" s="851"/>
      <c r="D623" s="588"/>
      <c r="E623" s="541" t="s">
        <v>2309</v>
      </c>
      <c r="F623" s="861"/>
      <c r="G623" s="861"/>
      <c r="H623" s="861"/>
      <c r="I623" s="861"/>
      <c r="J623" s="861"/>
      <c r="K623" s="861"/>
      <c r="L623" s="861"/>
      <c r="M623" s="861"/>
      <c r="N623" s="861"/>
      <c r="O623" s="861"/>
      <c r="P623" s="861"/>
      <c r="Q623" s="861"/>
      <c r="R623" s="861"/>
      <c r="U623" s="861"/>
      <c r="V623" s="861"/>
      <c r="W623" s="861"/>
      <c r="X623" s="1888" t="s">
        <v>299</v>
      </c>
      <c r="Y623" s="1888"/>
      <c r="Z623" s="861"/>
      <c r="AA623" s="861"/>
      <c r="AB623" s="861"/>
      <c r="AC623" s="861"/>
      <c r="AD623" s="861"/>
      <c r="AE623" s="461"/>
      <c r="AF623" s="541"/>
      <c r="AG623" s="541"/>
      <c r="AH623" s="541"/>
      <c r="AI623" s="541"/>
      <c r="AJ623" s="541"/>
      <c r="AK623" s="461"/>
      <c r="AL623" s="461"/>
      <c r="AN623" s="522"/>
      <c r="AO623" s="536" t="s">
        <v>21</v>
      </c>
      <c r="AP623" s="475">
        <v>5</v>
      </c>
    </row>
    <row r="624" spans="1:42" s="475" customFormat="1" ht="12.75" customHeight="1">
      <c r="B624" s="541"/>
      <c r="C624" s="860"/>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1"/>
      <c r="D625" s="588" t="s">
        <v>26</v>
      </c>
      <c r="E625" s="480" t="s">
        <v>2310</v>
      </c>
      <c r="F625" s="862"/>
      <c r="G625" s="862"/>
      <c r="H625" s="862"/>
      <c r="I625" s="862"/>
      <c r="J625" s="862"/>
      <c r="K625" s="862"/>
      <c r="L625" s="862"/>
      <c r="M625" s="862"/>
      <c r="N625" s="862"/>
      <c r="O625" s="862"/>
      <c r="P625" s="862"/>
      <c r="Q625" s="862"/>
      <c r="R625" s="862"/>
      <c r="S625" s="862"/>
      <c r="T625" s="862"/>
      <c r="U625" s="461"/>
      <c r="V625" s="461"/>
      <c r="W625" s="862"/>
      <c r="X625" s="862"/>
      <c r="Y625" s="862"/>
      <c r="Z625" s="862"/>
      <c r="AA625" s="862"/>
      <c r="AB625" s="862"/>
      <c r="AC625" s="461"/>
      <c r="AD625" s="461"/>
      <c r="AE625" s="461"/>
      <c r="AF625" s="1861" t="s">
        <v>2311</v>
      </c>
      <c r="AG625" s="1861"/>
      <c r="AH625" s="1861"/>
      <c r="AI625" s="1861"/>
      <c r="AJ625" s="1861"/>
      <c r="AK625" s="1861"/>
      <c r="AL625" s="1861"/>
      <c r="AN625" s="522"/>
      <c r="AO625" s="536" t="s">
        <v>48</v>
      </c>
      <c r="AP625" s="475">
        <v>3</v>
      </c>
    </row>
    <row r="626" spans="1:42" s="475" customFormat="1" ht="12.75" customHeight="1">
      <c r="B626" s="461"/>
      <c r="C626" s="851"/>
      <c r="D626" s="461"/>
      <c r="E626" s="461"/>
      <c r="F626" s="862"/>
      <c r="G626" s="862"/>
      <c r="H626" s="862"/>
      <c r="I626" s="862"/>
      <c r="J626" s="862"/>
      <c r="K626" s="862"/>
      <c r="L626" s="862"/>
      <c r="M626" s="862"/>
      <c r="N626" s="862"/>
      <c r="O626" s="862"/>
      <c r="P626" s="862"/>
      <c r="Q626" s="862"/>
      <c r="R626" s="862"/>
      <c r="S626" s="862"/>
      <c r="T626" s="862"/>
      <c r="U626" s="461"/>
      <c r="V626" s="461"/>
      <c r="W626" s="461"/>
      <c r="X626" s="862"/>
      <c r="Y626" s="862"/>
      <c r="Z626" s="862"/>
      <c r="AA626" s="862"/>
      <c r="AB626" s="862"/>
      <c r="AC626" s="461"/>
      <c r="AD626" s="461"/>
      <c r="AE626" s="461"/>
      <c r="AF626" s="461"/>
      <c r="AG626" s="461"/>
      <c r="AH626" s="461"/>
      <c r="AI626" s="461"/>
      <c r="AJ626" s="461"/>
      <c r="AK626" s="461"/>
      <c r="AL626" s="461"/>
      <c r="AN626" s="522"/>
      <c r="AO626" s="536" t="s">
        <v>2281</v>
      </c>
      <c r="AP626" s="605">
        <v>4</v>
      </c>
    </row>
    <row r="627" spans="1:42" s="475" customFormat="1" ht="12.75" customHeight="1">
      <c r="B627" s="461"/>
      <c r="C627" s="851"/>
      <c r="D627" s="461" t="s">
        <v>2297</v>
      </c>
      <c r="E627" s="856"/>
      <c r="F627" s="856"/>
      <c r="G627" s="856"/>
      <c r="H627" s="1943" t="s">
        <v>21</v>
      </c>
      <c r="I627" s="1943"/>
      <c r="J627" s="862"/>
      <c r="K627" s="862"/>
      <c r="L627" s="862"/>
      <c r="M627" s="862"/>
      <c r="N627" s="862"/>
      <c r="O627" s="862"/>
      <c r="P627" s="862"/>
      <c r="Q627" s="862"/>
      <c r="R627" s="862"/>
      <c r="S627" s="862"/>
      <c r="T627" s="862"/>
      <c r="U627" s="856"/>
      <c r="V627" s="856"/>
      <c r="W627" s="856"/>
      <c r="X627" s="461"/>
      <c r="Y627" s="461"/>
      <c r="Z627" s="461"/>
      <c r="AA627" s="461"/>
      <c r="AB627" s="461"/>
      <c r="AC627" s="461"/>
      <c r="AD627" s="461"/>
      <c r="AE627" s="461"/>
      <c r="AF627" s="461"/>
      <c r="AG627" s="461"/>
      <c r="AH627" s="461"/>
      <c r="AI627" s="461"/>
      <c r="AJ627" s="461"/>
      <c r="AK627" s="461"/>
      <c r="AL627" s="461"/>
      <c r="AN627" s="522"/>
      <c r="AO627" s="536" t="s">
        <v>2284</v>
      </c>
      <c r="AP627" s="475">
        <v>3</v>
      </c>
    </row>
    <row r="628" spans="1:42" s="475" customFormat="1" ht="12.75" customHeight="1">
      <c r="B628" s="461"/>
      <c r="C628" s="851"/>
      <c r="D628" s="461"/>
      <c r="E628" s="856"/>
      <c r="F628" s="862"/>
      <c r="G628" s="862"/>
      <c r="H628" s="862"/>
      <c r="I628" s="863"/>
      <c r="J628" s="862"/>
      <c r="K628" s="862"/>
      <c r="L628" s="862"/>
      <c r="M628" s="862"/>
      <c r="N628" s="862"/>
      <c r="O628" s="862"/>
      <c r="P628" s="862"/>
      <c r="Q628" s="862"/>
      <c r="R628" s="461"/>
      <c r="S628" s="461"/>
      <c r="T628" s="862"/>
      <c r="U628" s="856"/>
      <c r="V628" s="856"/>
      <c r="W628" s="856"/>
      <c r="X628" s="856"/>
      <c r="Y628" s="856"/>
      <c r="Z628" s="856"/>
      <c r="AA628" s="856"/>
      <c r="AB628" s="856"/>
      <c r="AC628" s="461"/>
      <c r="AD628" s="461"/>
      <c r="AE628" s="461"/>
      <c r="AF628" s="461"/>
      <c r="AG628" s="461"/>
      <c r="AH628" s="461"/>
      <c r="AI628" s="862"/>
      <c r="AJ628" s="862"/>
      <c r="AK628" s="862"/>
      <c r="AL628" s="862"/>
      <c r="AM628" s="606"/>
      <c r="AN628" s="522"/>
      <c r="AO628" s="536" t="s">
        <v>2312</v>
      </c>
      <c r="AP628" s="475">
        <v>2</v>
      </c>
    </row>
    <row r="629" spans="1:42" s="475" customFormat="1" ht="12.75" customHeight="1">
      <c r="A629" s="531"/>
      <c r="B629" s="526"/>
      <c r="C629" s="864"/>
      <c r="D629" s="526"/>
      <c r="E629" s="859"/>
      <c r="F629" s="859"/>
      <c r="G629" s="865"/>
      <c r="H629" s="865"/>
      <c r="I629" s="865"/>
      <c r="J629" s="865"/>
      <c r="K629" s="865"/>
      <c r="L629" s="865"/>
      <c r="M629" s="865"/>
      <c r="N629" s="865"/>
      <c r="O629" s="865"/>
      <c r="P629" s="865"/>
      <c r="Q629" s="865"/>
      <c r="R629" s="865"/>
      <c r="S629" s="865"/>
      <c r="T629" s="859"/>
      <c r="U629" s="859"/>
      <c r="V629" s="859"/>
      <c r="W629" s="859"/>
      <c r="X629" s="859"/>
      <c r="Y629" s="859"/>
      <c r="Z629" s="859"/>
      <c r="AA629" s="859"/>
      <c r="AB629" s="526"/>
      <c r="AC629" s="526"/>
      <c r="AD629" s="526"/>
      <c r="AE629" s="526"/>
      <c r="AF629" s="526"/>
      <c r="AG629" s="526"/>
      <c r="AH629" s="526"/>
      <c r="AI629" s="490" t="s">
        <v>2313</v>
      </c>
      <c r="AJ629" s="1894">
        <f>VLOOKUP($H$627,$AO$594:$AP$596,2,FALSE)</f>
        <v>3</v>
      </c>
      <c r="AK629" s="1896"/>
      <c r="AL629" s="520"/>
      <c r="AN629" s="522"/>
      <c r="AO629" s="536" t="s">
        <v>2314</v>
      </c>
      <c r="AP629" s="475">
        <v>1</v>
      </c>
    </row>
    <row r="630" spans="1:42" s="475" customFormat="1" ht="12.75" customHeight="1">
      <c r="B630" s="461"/>
      <c r="C630" s="851"/>
      <c r="D630" s="461"/>
      <c r="E630" s="856"/>
      <c r="F630" s="856"/>
      <c r="G630" s="856"/>
      <c r="H630" s="461"/>
      <c r="I630" s="461"/>
      <c r="J630" s="862"/>
      <c r="K630" s="862"/>
      <c r="L630" s="862"/>
      <c r="M630" s="862"/>
      <c r="N630" s="862"/>
      <c r="O630" s="862"/>
      <c r="P630" s="862"/>
      <c r="Q630" s="862"/>
      <c r="R630" s="862"/>
      <c r="S630" s="862"/>
      <c r="T630" s="862"/>
      <c r="U630" s="856"/>
      <c r="V630" s="856"/>
      <c r="W630" s="856"/>
      <c r="X630" s="856"/>
      <c r="Y630" s="856"/>
      <c r="Z630" s="856"/>
      <c r="AA630" s="856"/>
      <c r="AB630" s="856"/>
      <c r="AC630" s="461"/>
      <c r="AD630" s="461"/>
      <c r="AE630" s="461"/>
      <c r="AF630" s="461"/>
      <c r="AG630" s="461"/>
      <c r="AH630" s="461"/>
      <c r="AI630" s="461"/>
      <c r="AJ630" s="468"/>
      <c r="AK630" s="461"/>
      <c r="AL630" s="461"/>
      <c r="AN630" s="522"/>
    </row>
    <row r="631" spans="1:42" s="475" customFormat="1" ht="12.75" customHeight="1">
      <c r="B631" s="461"/>
      <c r="C631" s="464" t="s">
        <v>2315</v>
      </c>
      <c r="D631" s="461"/>
      <c r="E631" s="856"/>
      <c r="F631" s="862"/>
      <c r="G631" s="862"/>
      <c r="H631" s="862"/>
      <c r="I631" s="862"/>
      <c r="J631" s="862"/>
      <c r="K631" s="862"/>
      <c r="L631" s="862"/>
      <c r="M631" s="862"/>
      <c r="N631" s="862"/>
      <c r="O631" s="862"/>
      <c r="P631" s="862"/>
      <c r="Q631" s="862"/>
      <c r="R631" s="862"/>
      <c r="S631" s="862"/>
      <c r="T631" s="862"/>
      <c r="U631" s="461"/>
      <c r="V631" s="461"/>
      <c r="W631" s="862"/>
      <c r="X631" s="862"/>
      <c r="Y631" s="862"/>
      <c r="Z631" s="862"/>
      <c r="AA631" s="862"/>
      <c r="AB631" s="862"/>
      <c r="AC631" s="519"/>
      <c r="AD631" s="519"/>
      <c r="AE631" s="519"/>
      <c r="AF631" s="519"/>
      <c r="AG631" s="519"/>
      <c r="AH631" s="519"/>
      <c r="AI631" s="519"/>
      <c r="AJ631" s="461"/>
      <c r="AK631" s="461"/>
      <c r="AL631" s="461"/>
      <c r="AN631" s="522"/>
    </row>
    <row r="632" spans="1:42" s="475" customFormat="1" ht="12.75" customHeight="1">
      <c r="A632" s="562"/>
      <c r="B632" s="461"/>
      <c r="C632" s="853"/>
      <c r="D632" s="461"/>
      <c r="E632" s="862"/>
      <c r="F632" s="862"/>
      <c r="G632" s="862"/>
      <c r="H632" s="862"/>
      <c r="I632" s="862"/>
      <c r="J632" s="862"/>
      <c r="K632" s="862"/>
      <c r="L632" s="862"/>
      <c r="M632" s="862"/>
      <c r="N632" s="862"/>
      <c r="O632" s="862"/>
      <c r="P632" s="862"/>
      <c r="Q632" s="862"/>
      <c r="R632" s="862"/>
      <c r="S632" s="862"/>
      <c r="T632" s="862"/>
      <c r="U632" s="862"/>
      <c r="V632" s="862"/>
      <c r="W632" s="862"/>
      <c r="X632" s="862"/>
      <c r="Y632" s="862"/>
      <c r="Z632" s="862"/>
      <c r="AA632" s="862"/>
      <c r="AB632" s="862"/>
      <c r="AC632" s="461"/>
      <c r="AD632" s="461"/>
      <c r="AE632" s="461"/>
      <c r="AF632" s="461"/>
      <c r="AG632" s="461"/>
      <c r="AH632" s="461"/>
      <c r="AI632" s="461"/>
      <c r="AJ632" s="461"/>
      <c r="AK632" s="461"/>
      <c r="AL632" s="461"/>
      <c r="AN632" s="522"/>
    </row>
    <row r="633" spans="1:42" s="475" customFormat="1" ht="12.75" customHeight="1">
      <c r="B633" s="461"/>
      <c r="C633" s="461"/>
      <c r="D633" s="588" t="s">
        <v>21</v>
      </c>
      <c r="E633" s="1914" t="s">
        <v>2316</v>
      </c>
      <c r="F633" s="1914"/>
      <c r="G633" s="1914"/>
      <c r="H633" s="1914"/>
      <c r="I633" s="1914"/>
      <c r="J633" s="1914"/>
      <c r="K633" s="1914"/>
      <c r="L633" s="1914"/>
      <c r="M633" s="1914"/>
      <c r="N633" s="1914"/>
      <c r="O633" s="1914"/>
      <c r="P633" s="1914"/>
      <c r="Q633" s="1914"/>
      <c r="R633" s="1914"/>
      <c r="S633" s="1914"/>
      <c r="T633" s="1914"/>
      <c r="U633" s="1914"/>
      <c r="V633" s="1914"/>
      <c r="W633" s="1914"/>
      <c r="X633" s="1914"/>
      <c r="Y633" s="1914"/>
      <c r="Z633" s="1914"/>
      <c r="AA633" s="1914"/>
      <c r="AB633" s="1914"/>
      <c r="AC633" s="1914"/>
      <c r="AD633" s="1914"/>
      <c r="AE633" s="461"/>
      <c r="AF633" s="1861" t="s">
        <v>2021</v>
      </c>
      <c r="AG633" s="1861"/>
      <c r="AH633" s="1861"/>
      <c r="AI633" s="1861"/>
      <c r="AJ633" s="1861"/>
      <c r="AK633" s="1861"/>
      <c r="AL633" s="1861"/>
      <c r="AN633" s="522"/>
    </row>
    <row r="634" spans="1:42" s="475" customFormat="1" ht="12.75" customHeight="1">
      <c r="B634" s="461"/>
      <c r="C634" s="461"/>
      <c r="D634" s="588"/>
      <c r="E634" s="1914"/>
      <c r="F634" s="1914"/>
      <c r="G634" s="1914"/>
      <c r="H634" s="1914"/>
      <c r="I634" s="1914"/>
      <c r="J634" s="1914"/>
      <c r="K634" s="1914"/>
      <c r="L634" s="1914"/>
      <c r="M634" s="1914"/>
      <c r="N634" s="1914"/>
      <c r="O634" s="1914"/>
      <c r="P634" s="1914"/>
      <c r="Q634" s="1914"/>
      <c r="R634" s="1914"/>
      <c r="S634" s="1914"/>
      <c r="T634" s="1914"/>
      <c r="U634" s="1914"/>
      <c r="V634" s="1914"/>
      <c r="W634" s="1914"/>
      <c r="X634" s="1914"/>
      <c r="Y634" s="1914"/>
      <c r="Z634" s="1914"/>
      <c r="AA634" s="1914"/>
      <c r="AB634" s="1914"/>
      <c r="AC634" s="1914"/>
      <c r="AD634" s="1914"/>
      <c r="AE634" s="519"/>
      <c r="AF634" s="519"/>
      <c r="AG634" s="519"/>
      <c r="AH634" s="519"/>
      <c r="AI634" s="519"/>
      <c r="AJ634" s="519"/>
      <c r="AK634" s="519"/>
      <c r="AL634" s="519"/>
      <c r="AN634" s="522"/>
    </row>
    <row r="635" spans="1:42" s="475" customFormat="1" ht="12.75" customHeight="1">
      <c r="B635" s="541"/>
      <c r="C635" s="860"/>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1"/>
      <c r="D636" s="588" t="s">
        <v>26</v>
      </c>
      <c r="E636" s="541" t="s">
        <v>2317</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861" t="s">
        <v>2311</v>
      </c>
      <c r="AG636" s="1861"/>
      <c r="AH636" s="1861"/>
      <c r="AI636" s="1861"/>
      <c r="AJ636" s="1861"/>
      <c r="AK636" s="1861"/>
      <c r="AL636" s="1861"/>
      <c r="AN636" s="522"/>
    </row>
    <row r="637" spans="1:42" s="475" customFormat="1" ht="12.75" customHeight="1">
      <c r="B637" s="461"/>
      <c r="C637" s="851"/>
      <c r="D637" s="588"/>
      <c r="E637" s="541" t="s">
        <v>2318</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1"/>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1"/>
      <c r="D639" s="461" t="s">
        <v>2297</v>
      </c>
      <c r="E639" s="856"/>
      <c r="F639" s="856"/>
      <c r="G639" s="856"/>
      <c r="H639" s="1943" t="s">
        <v>299</v>
      </c>
      <c r="I639" s="1943"/>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1"/>
      <c r="D640" s="461"/>
      <c r="E640" s="856"/>
      <c r="F640" s="856"/>
      <c r="G640" s="541"/>
      <c r="H640" s="541"/>
      <c r="I640" s="541"/>
      <c r="J640" s="541"/>
      <c r="K640" s="541"/>
      <c r="L640" s="541"/>
      <c r="M640" s="541"/>
      <c r="N640" s="541"/>
      <c r="O640" s="541"/>
      <c r="P640" s="541"/>
      <c r="Q640" s="541"/>
      <c r="R640" s="541"/>
      <c r="S640" s="541"/>
      <c r="T640" s="541"/>
      <c r="U640" s="541"/>
      <c r="V640" s="541"/>
      <c r="W640" s="541"/>
      <c r="X640" s="541"/>
      <c r="Y640" s="541"/>
      <c r="Z640" s="856"/>
      <c r="AA640" s="856"/>
      <c r="AB640" s="856"/>
      <c r="AC640" s="461"/>
      <c r="AD640" s="461"/>
      <c r="AE640" s="461"/>
      <c r="AF640" s="461"/>
      <c r="AG640" s="461"/>
      <c r="AH640" s="461"/>
      <c r="AI640" s="461"/>
      <c r="AJ640" s="541"/>
      <c r="AK640" s="541"/>
      <c r="AL640" s="541"/>
      <c r="AM640" s="476"/>
      <c r="AN640" s="522"/>
    </row>
    <row r="641" spans="1:42" s="475" customFormat="1" ht="12.75" customHeight="1">
      <c r="A641" s="531"/>
      <c r="B641" s="526"/>
      <c r="C641" s="864"/>
      <c r="D641" s="526"/>
      <c r="E641" s="859"/>
      <c r="F641" s="859"/>
      <c r="G641" s="590"/>
      <c r="H641" s="590"/>
      <c r="I641" s="590"/>
      <c r="J641" s="590"/>
      <c r="K641" s="590"/>
      <c r="L641" s="590"/>
      <c r="M641" s="590"/>
      <c r="N641" s="590"/>
      <c r="O641" s="590"/>
      <c r="P641" s="590"/>
      <c r="Q641" s="590"/>
      <c r="R641" s="590"/>
      <c r="S641" s="590"/>
      <c r="T641" s="590"/>
      <c r="U641" s="590"/>
      <c r="V641" s="590"/>
      <c r="W641" s="590"/>
      <c r="X641" s="590"/>
      <c r="Y641" s="859"/>
      <c r="Z641" s="859"/>
      <c r="AA641" s="859"/>
      <c r="AB641" s="526"/>
      <c r="AC641" s="526"/>
      <c r="AD641" s="526"/>
      <c r="AE641" s="526"/>
      <c r="AF641" s="526"/>
      <c r="AG641" s="526"/>
      <c r="AH641" s="526"/>
      <c r="AI641" s="490" t="s">
        <v>2319</v>
      </c>
      <c r="AJ641" s="1894">
        <f>VLOOKUP(H639,AT594:AU596,2,FALSE)</f>
        <v>0</v>
      </c>
      <c r="AK641" s="1896"/>
      <c r="AL641" s="520"/>
      <c r="AN641" s="522"/>
    </row>
    <row r="642" spans="1:42" s="475" customFormat="1" ht="12.75" customHeight="1">
      <c r="B642" s="461"/>
      <c r="C642" s="851"/>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row>
    <row r="643" spans="1:42" s="475" customFormat="1" ht="12.75" customHeight="1">
      <c r="B643" s="461"/>
      <c r="C643" s="464" t="s">
        <v>2320</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row>
    <row r="644" spans="1:42" s="475" customFormat="1" ht="12.75" customHeight="1">
      <c r="B644" s="461"/>
      <c r="C644" s="464"/>
      <c r="D644" s="607" t="s">
        <v>2321</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914" t="s">
        <v>2322</v>
      </c>
      <c r="F646" s="1914"/>
      <c r="G646" s="1914"/>
      <c r="H646" s="1914"/>
      <c r="I646" s="1914"/>
      <c r="J646" s="1914"/>
      <c r="K646" s="1914"/>
      <c r="L646" s="1914"/>
      <c r="M646" s="1914"/>
      <c r="N646" s="1914"/>
      <c r="O646" s="1914"/>
      <c r="P646" s="1914"/>
      <c r="Q646" s="1914"/>
      <c r="R646" s="1914"/>
      <c r="S646" s="1914"/>
      <c r="T646" s="1914"/>
      <c r="U646" s="1914"/>
      <c r="V646" s="1914"/>
      <c r="W646" s="1914"/>
      <c r="X646" s="1914"/>
      <c r="Y646" s="1914"/>
      <c r="Z646" s="1914"/>
      <c r="AA646" s="1914"/>
      <c r="AB646" s="1914"/>
      <c r="AC646" s="1914"/>
      <c r="AD646" s="461"/>
      <c r="AE646" s="461"/>
      <c r="AF646" s="1861" t="s">
        <v>2283</v>
      </c>
      <c r="AG646" s="1861"/>
      <c r="AH646" s="1861"/>
      <c r="AI646" s="1861"/>
      <c r="AJ646" s="1861"/>
      <c r="AK646" s="1861"/>
      <c r="AL646" s="1861"/>
      <c r="AN646" s="522"/>
    </row>
    <row r="647" spans="1:42" s="475" customFormat="1" ht="12.75" customHeight="1">
      <c r="B647" s="461"/>
      <c r="C647" s="464"/>
      <c r="D647" s="461"/>
      <c r="E647" s="1914"/>
      <c r="F647" s="1914"/>
      <c r="G647" s="1914"/>
      <c r="H647" s="1914"/>
      <c r="I647" s="1914"/>
      <c r="J647" s="1914"/>
      <c r="K647" s="1914"/>
      <c r="L647" s="1914"/>
      <c r="M647" s="1914"/>
      <c r="N647" s="1914"/>
      <c r="O647" s="1914"/>
      <c r="P647" s="1914"/>
      <c r="Q647" s="1914"/>
      <c r="R647" s="1914"/>
      <c r="S647" s="1914"/>
      <c r="T647" s="1914"/>
      <c r="U647" s="1914"/>
      <c r="V647" s="1914"/>
      <c r="W647" s="1914"/>
      <c r="X647" s="1914"/>
      <c r="Y647" s="1914"/>
      <c r="Z647" s="1914"/>
      <c r="AA647" s="1914"/>
      <c r="AB647" s="1914"/>
      <c r="AC647" s="1914"/>
      <c r="AD647" s="461"/>
      <c r="AE647" s="461"/>
      <c r="AF647" s="461"/>
      <c r="AG647" s="461"/>
      <c r="AH647" s="461"/>
      <c r="AI647" s="461"/>
      <c r="AJ647" s="461"/>
      <c r="AK647" s="461"/>
      <c r="AL647" s="461"/>
      <c r="AN647" s="522"/>
    </row>
    <row r="648" spans="1:42" s="475" customFormat="1" ht="12.75" customHeight="1">
      <c r="B648" s="461"/>
      <c r="C648" s="464"/>
      <c r="D648" s="588"/>
      <c r="E648" s="1914"/>
      <c r="F648" s="1914"/>
      <c r="G648" s="1914"/>
      <c r="H648" s="1914"/>
      <c r="I648" s="1914"/>
      <c r="J648" s="1914"/>
      <c r="K648" s="1914"/>
      <c r="L648" s="1914"/>
      <c r="M648" s="1914"/>
      <c r="N648" s="1914"/>
      <c r="O648" s="1914"/>
      <c r="P648" s="1914"/>
      <c r="Q648" s="1914"/>
      <c r="R648" s="1914"/>
      <c r="S648" s="1914"/>
      <c r="T648" s="1914"/>
      <c r="U648" s="1914"/>
      <c r="V648" s="1914"/>
      <c r="W648" s="1914"/>
      <c r="X648" s="1914"/>
      <c r="Y648" s="1914"/>
      <c r="Z648" s="1914"/>
      <c r="AA648" s="1914"/>
      <c r="AB648" s="1914"/>
      <c r="AC648" s="1914"/>
      <c r="AD648" s="461"/>
      <c r="AE648" s="461"/>
      <c r="AF648" s="461"/>
      <c r="AG648" s="461"/>
      <c r="AH648" s="461"/>
      <c r="AI648" s="461"/>
      <c r="AJ648" s="461"/>
      <c r="AK648" s="461"/>
      <c r="AL648" s="461"/>
      <c r="AN648" s="522"/>
    </row>
    <row r="649" spans="1:42" s="475" customFormat="1" ht="15" customHeight="1">
      <c r="B649" s="461"/>
      <c r="C649" s="464"/>
      <c r="D649" s="461"/>
      <c r="E649" s="866"/>
      <c r="F649" s="866"/>
      <c r="G649" s="866"/>
      <c r="H649" s="866"/>
      <c r="I649" s="866"/>
      <c r="J649" s="866"/>
      <c r="K649" s="866"/>
      <c r="L649" s="866"/>
      <c r="M649" s="866"/>
      <c r="N649" s="866"/>
      <c r="O649" s="866"/>
      <c r="P649" s="866"/>
      <c r="Q649" s="866"/>
      <c r="R649" s="866"/>
      <c r="S649" s="866"/>
      <c r="T649" s="866"/>
      <c r="U649" s="866"/>
      <c r="V649" s="866"/>
      <c r="W649" s="866"/>
      <c r="X649" s="866"/>
      <c r="Y649" s="866"/>
      <c r="Z649" s="866"/>
      <c r="AA649" s="866"/>
      <c r="AB649" s="866"/>
      <c r="AC649" s="461"/>
      <c r="AD649" s="461"/>
      <c r="AE649" s="461"/>
      <c r="AF649" s="461"/>
      <c r="AG649" s="461"/>
      <c r="AH649" s="461"/>
      <c r="AI649" s="461"/>
      <c r="AJ649" s="461"/>
      <c r="AK649" s="461"/>
      <c r="AL649" s="461"/>
      <c r="AN649" s="522"/>
    </row>
    <row r="650" spans="1:42" s="475" customFormat="1" ht="12.75" customHeight="1">
      <c r="B650" s="461"/>
      <c r="C650" s="464"/>
      <c r="D650" s="588" t="s">
        <v>26</v>
      </c>
      <c r="E650" s="1914" t="s">
        <v>2323</v>
      </c>
      <c r="F650" s="1914"/>
      <c r="G650" s="1914"/>
      <c r="H650" s="1914"/>
      <c r="I650" s="1914"/>
      <c r="J650" s="1914"/>
      <c r="K650" s="1914"/>
      <c r="L650" s="1914"/>
      <c r="M650" s="1914"/>
      <c r="N650" s="1914"/>
      <c r="O650" s="1914"/>
      <c r="P650" s="1914"/>
      <c r="Q650" s="1914"/>
      <c r="R650" s="1914"/>
      <c r="S650" s="1914"/>
      <c r="T650" s="1914"/>
      <c r="U650" s="1914"/>
      <c r="V650" s="1914"/>
      <c r="W650" s="1914"/>
      <c r="X650" s="1914"/>
      <c r="Y650" s="1914"/>
      <c r="Z650" s="1914"/>
      <c r="AA650" s="1914"/>
      <c r="AB650" s="1914"/>
      <c r="AC650" s="1914"/>
      <c r="AD650" s="461"/>
      <c r="AE650" s="461"/>
      <c r="AF650" s="1861" t="s">
        <v>2289</v>
      </c>
      <c r="AG650" s="1861"/>
      <c r="AH650" s="1861"/>
      <c r="AI650" s="1861"/>
      <c r="AJ650" s="1861"/>
      <c r="AK650" s="1861"/>
      <c r="AL650" s="1861"/>
      <c r="AN650" s="522"/>
    </row>
    <row r="651" spans="1:42" s="475" customFormat="1" ht="12.75" customHeight="1">
      <c r="B651" s="461"/>
      <c r="C651" s="464"/>
      <c r="D651" s="461"/>
      <c r="E651" s="1914"/>
      <c r="F651" s="1914"/>
      <c r="G651" s="1914"/>
      <c r="H651" s="1914"/>
      <c r="I651" s="1914"/>
      <c r="J651" s="1914"/>
      <c r="K651" s="1914"/>
      <c r="L651" s="1914"/>
      <c r="M651" s="1914"/>
      <c r="N651" s="1914"/>
      <c r="O651" s="1914"/>
      <c r="P651" s="1914"/>
      <c r="Q651" s="1914"/>
      <c r="R651" s="1914"/>
      <c r="S651" s="1914"/>
      <c r="T651" s="1914"/>
      <c r="U651" s="1914"/>
      <c r="V651" s="1914"/>
      <c r="W651" s="1914"/>
      <c r="X651" s="1914"/>
      <c r="Y651" s="1914"/>
      <c r="Z651" s="1914"/>
      <c r="AA651" s="1914"/>
      <c r="AB651" s="1914"/>
      <c r="AC651" s="1914"/>
      <c r="AD651" s="461"/>
      <c r="AE651" s="461"/>
      <c r="AF651" s="461"/>
      <c r="AG651" s="461"/>
      <c r="AH651" s="461"/>
      <c r="AI651" s="461"/>
      <c r="AJ651" s="461"/>
      <c r="AK651" s="461"/>
      <c r="AL651" s="461"/>
      <c r="AN651" s="522"/>
    </row>
    <row r="652" spans="1:42" s="475" customFormat="1" ht="15" customHeight="1">
      <c r="B652" s="461"/>
      <c r="C652" s="464"/>
      <c r="D652" s="588"/>
      <c r="E652" s="1914"/>
      <c r="F652" s="1914"/>
      <c r="G652" s="1914"/>
      <c r="H652" s="1914"/>
      <c r="I652" s="1914"/>
      <c r="J652" s="1914"/>
      <c r="K652" s="1914"/>
      <c r="L652" s="1914"/>
      <c r="M652" s="1914"/>
      <c r="N652" s="1914"/>
      <c r="O652" s="1914"/>
      <c r="P652" s="1914"/>
      <c r="Q652" s="1914"/>
      <c r="R652" s="1914"/>
      <c r="S652" s="1914"/>
      <c r="T652" s="1914"/>
      <c r="U652" s="1914"/>
      <c r="V652" s="1914"/>
      <c r="W652" s="1914"/>
      <c r="X652" s="1914"/>
      <c r="Y652" s="1914"/>
      <c r="Z652" s="1914"/>
      <c r="AA652" s="1914"/>
      <c r="AB652" s="1914"/>
      <c r="AC652" s="1914"/>
      <c r="AD652" s="461"/>
      <c r="AE652" s="461"/>
      <c r="AF652" s="461"/>
      <c r="AG652" s="461"/>
      <c r="AH652" s="461"/>
      <c r="AI652" s="461"/>
      <c r="AJ652" s="461"/>
      <c r="AK652" s="461"/>
      <c r="AL652" s="461"/>
      <c r="AN652" s="522"/>
    </row>
    <row r="653" spans="1:42" s="475" customFormat="1" ht="12.75" customHeight="1">
      <c r="B653" s="461"/>
      <c r="C653" s="464"/>
      <c r="D653" s="461"/>
      <c r="E653" s="866"/>
      <c r="F653" s="866"/>
      <c r="G653" s="866"/>
      <c r="H653" s="866"/>
      <c r="I653" s="866"/>
      <c r="J653" s="866"/>
      <c r="K653" s="866"/>
      <c r="L653" s="866"/>
      <c r="M653" s="866"/>
      <c r="N653" s="866"/>
      <c r="O653" s="866"/>
      <c r="P653" s="866"/>
      <c r="Q653" s="866"/>
      <c r="R653" s="866"/>
      <c r="S653" s="866"/>
      <c r="T653" s="866"/>
      <c r="U653" s="866"/>
      <c r="V653" s="866"/>
      <c r="W653" s="866"/>
      <c r="X653" s="866"/>
      <c r="Y653" s="866"/>
      <c r="Z653" s="866"/>
      <c r="AA653" s="866"/>
      <c r="AB653" s="866"/>
      <c r="AC653" s="461"/>
      <c r="AD653" s="461"/>
      <c r="AE653" s="461"/>
      <c r="AF653" s="461"/>
      <c r="AG653" s="461"/>
      <c r="AH653" s="461"/>
      <c r="AI653" s="461"/>
      <c r="AJ653" s="461"/>
      <c r="AK653" s="461"/>
      <c r="AL653" s="461"/>
      <c r="AN653" s="522"/>
    </row>
    <row r="654" spans="1:42" s="475" customFormat="1" ht="12.75" customHeight="1">
      <c r="B654" s="461"/>
      <c r="C654" s="464"/>
      <c r="D654" s="588" t="s">
        <v>48</v>
      </c>
      <c r="E654" s="1914" t="s">
        <v>2324</v>
      </c>
      <c r="F654" s="1914"/>
      <c r="G654" s="1914"/>
      <c r="H654" s="1914"/>
      <c r="I654" s="1914"/>
      <c r="J654" s="1914"/>
      <c r="K654" s="1914"/>
      <c r="L654" s="1914"/>
      <c r="M654" s="1914"/>
      <c r="N654" s="1914"/>
      <c r="O654" s="1914"/>
      <c r="P654" s="1914"/>
      <c r="Q654" s="1914"/>
      <c r="R654" s="1914"/>
      <c r="S654" s="1914"/>
      <c r="T654" s="1914"/>
      <c r="U654" s="1914"/>
      <c r="V654" s="1914"/>
      <c r="W654" s="1914"/>
      <c r="X654" s="1914"/>
      <c r="Y654" s="1914"/>
      <c r="Z654" s="1914"/>
      <c r="AA654" s="1914"/>
      <c r="AB654" s="1914"/>
      <c r="AC654" s="1914"/>
      <c r="AD654" s="461"/>
      <c r="AE654" s="461"/>
      <c r="AF654" s="1861" t="s">
        <v>2021</v>
      </c>
      <c r="AG654" s="1861"/>
      <c r="AH654" s="1861"/>
      <c r="AI654" s="1861"/>
      <c r="AJ654" s="1861"/>
      <c r="AK654" s="1861"/>
      <c r="AL654" s="1861"/>
      <c r="AN654" s="522"/>
    </row>
    <row r="655" spans="1:42" s="475" customFormat="1" ht="12.75" customHeight="1">
      <c r="B655" s="461"/>
      <c r="C655" s="851"/>
      <c r="D655" s="461"/>
      <c r="E655" s="1914"/>
      <c r="F655" s="1914"/>
      <c r="G655" s="1914"/>
      <c r="H655" s="1914"/>
      <c r="I655" s="1914"/>
      <c r="J655" s="1914"/>
      <c r="K655" s="1914"/>
      <c r="L655" s="1914"/>
      <c r="M655" s="1914"/>
      <c r="N655" s="1914"/>
      <c r="O655" s="1914"/>
      <c r="P655" s="1914"/>
      <c r="Q655" s="1914"/>
      <c r="R655" s="1914"/>
      <c r="S655" s="1914"/>
      <c r="T655" s="1914"/>
      <c r="U655" s="1914"/>
      <c r="V655" s="1914"/>
      <c r="W655" s="1914"/>
      <c r="X655" s="1914"/>
      <c r="Y655" s="1914"/>
      <c r="Z655" s="1914"/>
      <c r="AA655" s="1914"/>
      <c r="AB655" s="1914"/>
      <c r="AC655" s="1914"/>
      <c r="AD655" s="461"/>
      <c r="AE655" s="1861"/>
      <c r="AF655" s="1861"/>
      <c r="AG655" s="1861"/>
      <c r="AH655" s="1861"/>
      <c r="AI655" s="1861"/>
      <c r="AJ655" s="1861"/>
      <c r="AK655" s="1861"/>
      <c r="AL655" s="519"/>
      <c r="AN655" s="522"/>
      <c r="AO655" s="475" t="s">
        <v>299</v>
      </c>
      <c r="AP655" s="598">
        <v>0</v>
      </c>
    </row>
    <row r="656" spans="1:42" s="475" customFormat="1" ht="12.75" customHeight="1">
      <c r="A656" s="604"/>
      <c r="B656" s="461"/>
      <c r="C656" s="461"/>
      <c r="D656" s="588"/>
      <c r="E656" s="1914"/>
      <c r="F656" s="1914"/>
      <c r="G656" s="1914"/>
      <c r="H656" s="1914"/>
      <c r="I656" s="1914"/>
      <c r="J656" s="1914"/>
      <c r="K656" s="1914"/>
      <c r="L656" s="1914"/>
      <c r="M656" s="1914"/>
      <c r="N656" s="1914"/>
      <c r="O656" s="1914"/>
      <c r="P656" s="1914"/>
      <c r="Q656" s="1914"/>
      <c r="R656" s="1914"/>
      <c r="S656" s="1914"/>
      <c r="T656" s="1914"/>
      <c r="U656" s="1914"/>
      <c r="V656" s="1914"/>
      <c r="W656" s="1914"/>
      <c r="X656" s="1914"/>
      <c r="Y656" s="1914"/>
      <c r="Z656" s="1914"/>
      <c r="AA656" s="1914"/>
      <c r="AB656" s="1914"/>
      <c r="AC656" s="1914"/>
      <c r="AD656" s="461"/>
      <c r="AE656" s="461"/>
      <c r="AF656" s="461"/>
      <c r="AG656" s="461"/>
      <c r="AH656" s="461"/>
      <c r="AI656" s="461"/>
      <c r="AJ656" s="461"/>
      <c r="AK656" s="461"/>
      <c r="AL656" s="461"/>
      <c r="AN656" s="522"/>
      <c r="AO656" s="536" t="s">
        <v>21</v>
      </c>
      <c r="AP656" s="475">
        <v>3</v>
      </c>
    </row>
    <row r="657" spans="1:42" s="475" customFormat="1" ht="12.75" customHeight="1">
      <c r="B657" s="461"/>
      <c r="C657" s="851"/>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7"/>
      <c r="D658" s="588" t="s">
        <v>2281</v>
      </c>
      <c r="E658" s="1914" t="s">
        <v>2325</v>
      </c>
      <c r="F658" s="1914"/>
      <c r="G658" s="1914"/>
      <c r="H658" s="1914"/>
      <c r="I658" s="1914"/>
      <c r="J658" s="1914"/>
      <c r="K658" s="1914"/>
      <c r="L658" s="1914"/>
      <c r="M658" s="1914"/>
      <c r="N658" s="1914"/>
      <c r="O658" s="1914"/>
      <c r="P658" s="1914"/>
      <c r="Q658" s="1914"/>
      <c r="R658" s="1914"/>
      <c r="S658" s="1914"/>
      <c r="T658" s="1914"/>
      <c r="U658" s="1914"/>
      <c r="V658" s="1914"/>
      <c r="W658" s="1914"/>
      <c r="X658" s="1914"/>
      <c r="Y658" s="1914"/>
      <c r="Z658" s="1914"/>
      <c r="AA658" s="1914"/>
      <c r="AB658" s="1914"/>
      <c r="AC658" s="1914"/>
      <c r="AD658" s="461"/>
      <c r="AE658" s="461"/>
      <c r="AF658" s="1861" t="s">
        <v>2289</v>
      </c>
      <c r="AG658" s="1861"/>
      <c r="AH658" s="1861"/>
      <c r="AI658" s="1861"/>
      <c r="AJ658" s="1861"/>
      <c r="AK658" s="1861"/>
      <c r="AL658" s="1861"/>
      <c r="AN658" s="522"/>
    </row>
    <row r="659" spans="1:42" s="475" customFormat="1" ht="12.75" customHeight="1">
      <c r="A659" s="595"/>
      <c r="B659" s="461"/>
      <c r="C659" s="867"/>
      <c r="D659" s="588"/>
      <c r="E659" s="1914"/>
      <c r="F659" s="1914"/>
      <c r="G659" s="1914"/>
      <c r="H659" s="1914"/>
      <c r="I659" s="1914"/>
      <c r="J659" s="1914"/>
      <c r="K659" s="1914"/>
      <c r="L659" s="1914"/>
      <c r="M659" s="1914"/>
      <c r="N659" s="1914"/>
      <c r="O659" s="1914"/>
      <c r="P659" s="1914"/>
      <c r="Q659" s="1914"/>
      <c r="R659" s="1914"/>
      <c r="S659" s="1914"/>
      <c r="T659" s="1914"/>
      <c r="U659" s="1914"/>
      <c r="V659" s="1914"/>
      <c r="W659" s="1914"/>
      <c r="X659" s="1914"/>
      <c r="Y659" s="1914"/>
      <c r="Z659" s="1914"/>
      <c r="AA659" s="1914"/>
      <c r="AB659" s="1914"/>
      <c r="AC659" s="1914"/>
      <c r="AD659" s="461"/>
      <c r="AE659" s="519"/>
      <c r="AF659" s="519"/>
      <c r="AG659" s="519"/>
      <c r="AH659" s="519"/>
      <c r="AI659" s="519"/>
      <c r="AJ659" s="519"/>
      <c r="AK659" s="519"/>
      <c r="AL659" s="519"/>
      <c r="AM659" s="521"/>
      <c r="AN659" s="522"/>
    </row>
    <row r="660" spans="1:42" s="475" customFormat="1" ht="12.75" customHeight="1">
      <c r="A660" s="595"/>
      <c r="B660" s="461"/>
      <c r="C660" s="867"/>
      <c r="D660" s="588"/>
      <c r="E660" s="1914"/>
      <c r="F660" s="1914"/>
      <c r="G660" s="1914"/>
      <c r="H660" s="1914"/>
      <c r="I660" s="1914"/>
      <c r="J660" s="1914"/>
      <c r="K660" s="1914"/>
      <c r="L660" s="1914"/>
      <c r="M660" s="1914"/>
      <c r="N660" s="1914"/>
      <c r="O660" s="1914"/>
      <c r="P660" s="1914"/>
      <c r="Q660" s="1914"/>
      <c r="R660" s="1914"/>
      <c r="S660" s="1914"/>
      <c r="T660" s="1914"/>
      <c r="U660" s="1914"/>
      <c r="V660" s="1914"/>
      <c r="W660" s="1914"/>
      <c r="X660" s="1914"/>
      <c r="Y660" s="1914"/>
      <c r="Z660" s="1914"/>
      <c r="AA660" s="1914"/>
      <c r="AB660" s="1914"/>
      <c r="AC660" s="1914"/>
      <c r="AD660" s="461"/>
      <c r="AE660" s="519"/>
      <c r="AF660" s="519"/>
      <c r="AG660" s="519"/>
      <c r="AH660" s="519"/>
      <c r="AI660" s="519"/>
      <c r="AJ660" s="519"/>
      <c r="AK660" s="519"/>
      <c r="AL660" s="519"/>
      <c r="AM660" s="521"/>
      <c r="AN660" s="522"/>
    </row>
    <row r="661" spans="1:42" s="475" customFormat="1" ht="12.75" customHeight="1">
      <c r="B661" s="461"/>
      <c r="C661" s="851"/>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1"/>
      <c r="D662" s="588" t="s">
        <v>2284</v>
      </c>
      <c r="E662" s="1914" t="s">
        <v>2326</v>
      </c>
      <c r="F662" s="1914"/>
      <c r="G662" s="1914"/>
      <c r="H662" s="1914"/>
      <c r="I662" s="1914"/>
      <c r="J662" s="1914"/>
      <c r="K662" s="1914"/>
      <c r="L662" s="1914"/>
      <c r="M662" s="1914"/>
      <c r="N662" s="1914"/>
      <c r="O662" s="1914"/>
      <c r="P662" s="1914"/>
      <c r="Q662" s="1914"/>
      <c r="R662" s="1914"/>
      <c r="S662" s="1914"/>
      <c r="T662" s="1914"/>
      <c r="U662" s="1914"/>
      <c r="V662" s="1914"/>
      <c r="W662" s="1914"/>
      <c r="X662" s="1914"/>
      <c r="Y662" s="1914"/>
      <c r="Z662" s="1914"/>
      <c r="AA662" s="1914"/>
      <c r="AB662" s="1914"/>
      <c r="AC662" s="1914"/>
      <c r="AD662" s="461"/>
      <c r="AE662" s="461"/>
      <c r="AF662" s="1861" t="s">
        <v>2021</v>
      </c>
      <c r="AG662" s="1861"/>
      <c r="AH662" s="1861"/>
      <c r="AI662" s="1861"/>
      <c r="AJ662" s="1861"/>
      <c r="AK662" s="1861"/>
      <c r="AL662" s="1861"/>
      <c r="AM662" s="521"/>
      <c r="AN662" s="522"/>
    </row>
    <row r="663" spans="1:42" s="475" customFormat="1" ht="12.75" customHeight="1">
      <c r="B663" s="461"/>
      <c r="C663" s="851"/>
      <c r="D663" s="588"/>
      <c r="E663" s="1914"/>
      <c r="F663" s="1914"/>
      <c r="G663" s="1914"/>
      <c r="H663" s="1914"/>
      <c r="I663" s="1914"/>
      <c r="J663" s="1914"/>
      <c r="K663" s="1914"/>
      <c r="L663" s="1914"/>
      <c r="M663" s="1914"/>
      <c r="N663" s="1914"/>
      <c r="O663" s="1914"/>
      <c r="P663" s="1914"/>
      <c r="Q663" s="1914"/>
      <c r="R663" s="1914"/>
      <c r="S663" s="1914"/>
      <c r="T663" s="1914"/>
      <c r="U663" s="1914"/>
      <c r="V663" s="1914"/>
      <c r="W663" s="1914"/>
      <c r="X663" s="1914"/>
      <c r="Y663" s="1914"/>
      <c r="Z663" s="1914"/>
      <c r="AA663" s="1914"/>
      <c r="AB663" s="1914"/>
      <c r="AC663" s="1914"/>
      <c r="AD663" s="461"/>
      <c r="AE663" s="461"/>
      <c r="AF663" s="461"/>
      <c r="AG663" s="461"/>
      <c r="AH663" s="461"/>
      <c r="AI663" s="461"/>
      <c r="AJ663" s="461"/>
      <c r="AK663" s="461"/>
      <c r="AL663" s="461"/>
      <c r="AM663" s="521"/>
      <c r="AN663" s="522"/>
    </row>
    <row r="664" spans="1:42" s="475" customFormat="1" ht="12.75" customHeight="1">
      <c r="B664" s="461"/>
      <c r="C664" s="851"/>
      <c r="D664" s="588"/>
      <c r="E664" s="1914"/>
      <c r="F664" s="1914"/>
      <c r="G664" s="1914"/>
      <c r="H664" s="1914"/>
      <c r="I664" s="1914"/>
      <c r="J664" s="1914"/>
      <c r="K664" s="1914"/>
      <c r="L664" s="1914"/>
      <c r="M664" s="1914"/>
      <c r="N664" s="1914"/>
      <c r="O664" s="1914"/>
      <c r="P664" s="1914"/>
      <c r="Q664" s="1914"/>
      <c r="R664" s="1914"/>
      <c r="S664" s="1914"/>
      <c r="T664" s="1914"/>
      <c r="U664" s="1914"/>
      <c r="V664" s="1914"/>
      <c r="W664" s="1914"/>
      <c r="X664" s="1914"/>
      <c r="Y664" s="1914"/>
      <c r="Z664" s="1914"/>
      <c r="AA664" s="1914"/>
      <c r="AB664" s="1914"/>
      <c r="AC664" s="1914"/>
      <c r="AD664" s="461"/>
      <c r="AE664" s="461"/>
      <c r="AF664" s="461"/>
      <c r="AG664" s="461"/>
      <c r="AH664" s="461"/>
      <c r="AI664" s="461"/>
      <c r="AJ664" s="461"/>
      <c r="AK664" s="461"/>
      <c r="AL664" s="461"/>
      <c r="AM664" s="521"/>
      <c r="AN664" s="522"/>
    </row>
    <row r="665" spans="1:42" s="475" customFormat="1" ht="12.75" customHeight="1">
      <c r="B665" s="461"/>
      <c r="C665" s="851"/>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1"/>
      <c r="D666" s="588" t="s">
        <v>2312</v>
      </c>
      <c r="E666" s="1914" t="s">
        <v>2327</v>
      </c>
      <c r="F666" s="1914"/>
      <c r="G666" s="1914"/>
      <c r="H666" s="1914"/>
      <c r="I666" s="1914"/>
      <c r="J666" s="1914"/>
      <c r="K666" s="1914"/>
      <c r="L666" s="1914"/>
      <c r="M666" s="1914"/>
      <c r="N666" s="1914"/>
      <c r="O666" s="1914"/>
      <c r="P666" s="1914"/>
      <c r="Q666" s="1914"/>
      <c r="R666" s="1914"/>
      <c r="S666" s="1914"/>
      <c r="T666" s="1914"/>
      <c r="U666" s="1914"/>
      <c r="V666" s="1914"/>
      <c r="W666" s="1914"/>
      <c r="X666" s="1914"/>
      <c r="Y666" s="1914"/>
      <c r="Z666" s="1914"/>
      <c r="AA666" s="1914"/>
      <c r="AB666" s="1914"/>
      <c r="AC666" s="1914"/>
      <c r="AD666" s="461"/>
      <c r="AE666" s="461"/>
      <c r="AF666" s="1861" t="s">
        <v>2311</v>
      </c>
      <c r="AG666" s="1861"/>
      <c r="AH666" s="1861"/>
      <c r="AI666" s="1861"/>
      <c r="AJ666" s="1861"/>
      <c r="AK666" s="1861"/>
      <c r="AL666" s="1861"/>
      <c r="AM666" s="521"/>
      <c r="AN666" s="522"/>
    </row>
    <row r="667" spans="1:42" s="475" customFormat="1" ht="12.75" customHeight="1">
      <c r="A667" s="604"/>
      <c r="B667" s="461"/>
      <c r="C667" s="851"/>
      <c r="D667" s="588"/>
      <c r="E667" s="1914"/>
      <c r="F667" s="1914"/>
      <c r="G667" s="1914"/>
      <c r="H667" s="1914"/>
      <c r="I667" s="1914"/>
      <c r="J667" s="1914"/>
      <c r="K667" s="1914"/>
      <c r="L667" s="1914"/>
      <c r="M667" s="1914"/>
      <c r="N667" s="1914"/>
      <c r="O667" s="1914"/>
      <c r="P667" s="1914"/>
      <c r="Q667" s="1914"/>
      <c r="R667" s="1914"/>
      <c r="S667" s="1914"/>
      <c r="T667" s="1914"/>
      <c r="U667" s="1914"/>
      <c r="V667" s="1914"/>
      <c r="W667" s="1914"/>
      <c r="X667" s="1914"/>
      <c r="Y667" s="1914"/>
      <c r="Z667" s="1914"/>
      <c r="AA667" s="1914"/>
      <c r="AB667" s="1914"/>
      <c r="AC667" s="1914"/>
      <c r="AD667" s="461"/>
      <c r="AE667" s="461"/>
      <c r="AF667" s="519"/>
      <c r="AG667" s="519"/>
      <c r="AH667" s="519"/>
      <c r="AI667" s="519"/>
      <c r="AJ667" s="519"/>
      <c r="AK667" s="519"/>
      <c r="AL667" s="519"/>
      <c r="AM667" s="521"/>
      <c r="AN667" s="522"/>
    </row>
    <row r="668" spans="1:42" s="475" customFormat="1" ht="12.75" customHeight="1">
      <c r="A668" s="604"/>
      <c r="B668" s="461"/>
      <c r="C668" s="851"/>
      <c r="D668" s="588"/>
      <c r="E668" s="1914"/>
      <c r="F668" s="1914"/>
      <c r="G668" s="1914"/>
      <c r="H668" s="1914"/>
      <c r="I668" s="1914"/>
      <c r="J668" s="1914"/>
      <c r="K668" s="1914"/>
      <c r="L668" s="1914"/>
      <c r="M668" s="1914"/>
      <c r="N668" s="1914"/>
      <c r="O668" s="1914"/>
      <c r="P668" s="1914"/>
      <c r="Q668" s="1914"/>
      <c r="R668" s="1914"/>
      <c r="S668" s="1914"/>
      <c r="T668" s="1914"/>
      <c r="U668" s="1914"/>
      <c r="V668" s="1914"/>
      <c r="W668" s="1914"/>
      <c r="X668" s="1914"/>
      <c r="Y668" s="1914"/>
      <c r="Z668" s="1914"/>
      <c r="AA668" s="1914"/>
      <c r="AB668" s="1914"/>
      <c r="AC668" s="1914"/>
      <c r="AD668" s="461"/>
      <c r="AE668" s="519"/>
      <c r="AF668" s="519"/>
      <c r="AG668" s="519"/>
      <c r="AH668" s="519"/>
      <c r="AI668" s="519"/>
      <c r="AJ668" s="519"/>
      <c r="AK668" s="519"/>
      <c r="AL668" s="519"/>
      <c r="AM668" s="521"/>
      <c r="AN668" s="522"/>
    </row>
    <row r="669" spans="1:42" s="475" customFormat="1" ht="12.75" customHeight="1">
      <c r="A669" s="604"/>
      <c r="B669" s="461"/>
      <c r="C669" s="851"/>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1"/>
      <c r="D670" s="588" t="s">
        <v>2314</v>
      </c>
      <c r="E670" s="1914" t="s">
        <v>2328</v>
      </c>
      <c r="F670" s="1914"/>
      <c r="G670" s="1914"/>
      <c r="H670" s="1914"/>
      <c r="I670" s="1914"/>
      <c r="J670" s="1914"/>
      <c r="K670" s="1914"/>
      <c r="L670" s="1914"/>
      <c r="M670" s="1914"/>
      <c r="N670" s="1914"/>
      <c r="O670" s="1914"/>
      <c r="P670" s="1914"/>
      <c r="Q670" s="1914"/>
      <c r="R670" s="1914"/>
      <c r="S670" s="1914"/>
      <c r="T670" s="1914"/>
      <c r="U670" s="1914"/>
      <c r="V670" s="1914"/>
      <c r="W670" s="1914"/>
      <c r="X670" s="1914"/>
      <c r="Y670" s="1914"/>
      <c r="Z670" s="1914"/>
      <c r="AA670" s="1914"/>
      <c r="AB670" s="1914"/>
      <c r="AC670" s="1914"/>
      <c r="AD670" s="461"/>
      <c r="AE670" s="461"/>
      <c r="AF670" s="1861" t="s">
        <v>2329</v>
      </c>
      <c r="AG670" s="1861"/>
      <c r="AH670" s="1861"/>
      <c r="AI670" s="1861"/>
      <c r="AJ670" s="1861"/>
      <c r="AK670" s="1861"/>
      <c r="AL670" s="1861"/>
      <c r="AM670" s="521"/>
      <c r="AN670" s="522"/>
      <c r="AO670" s="536" t="s">
        <v>21</v>
      </c>
      <c r="AP670" s="475">
        <v>3</v>
      </c>
    </row>
    <row r="671" spans="1:42" s="475" customFormat="1" ht="12.75" customHeight="1">
      <c r="A671" s="604"/>
      <c r="B671" s="461"/>
      <c r="C671" s="851"/>
      <c r="D671" s="588"/>
      <c r="E671" s="1914"/>
      <c r="F671" s="1914"/>
      <c r="G671" s="1914"/>
      <c r="H671" s="1914"/>
      <c r="I671" s="1914"/>
      <c r="J671" s="1914"/>
      <c r="K671" s="1914"/>
      <c r="L671" s="1914"/>
      <c r="M671" s="1914"/>
      <c r="N671" s="1914"/>
      <c r="O671" s="1914"/>
      <c r="P671" s="1914"/>
      <c r="Q671" s="1914"/>
      <c r="R671" s="1914"/>
      <c r="S671" s="1914"/>
      <c r="T671" s="1914"/>
      <c r="U671" s="1914"/>
      <c r="V671" s="1914"/>
      <c r="W671" s="1914"/>
      <c r="X671" s="1914"/>
      <c r="Y671" s="1914"/>
      <c r="Z671" s="1914"/>
      <c r="AA671" s="1914"/>
      <c r="AB671" s="1914"/>
      <c r="AC671" s="1914"/>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1"/>
      <c r="D672" s="588"/>
      <c r="E672" s="1914"/>
      <c r="F672" s="1914"/>
      <c r="G672" s="1914"/>
      <c r="H672" s="1914"/>
      <c r="I672" s="1914"/>
      <c r="J672" s="1914"/>
      <c r="K672" s="1914"/>
      <c r="L672" s="1914"/>
      <c r="M672" s="1914"/>
      <c r="N672" s="1914"/>
      <c r="O672" s="1914"/>
      <c r="P672" s="1914"/>
      <c r="Q672" s="1914"/>
      <c r="R672" s="1914"/>
      <c r="S672" s="1914"/>
      <c r="T672" s="1914"/>
      <c r="U672" s="1914"/>
      <c r="V672" s="1914"/>
      <c r="W672" s="1914"/>
      <c r="X672" s="1914"/>
      <c r="Y672" s="1914"/>
      <c r="Z672" s="1914"/>
      <c r="AA672" s="1914"/>
      <c r="AB672" s="1914"/>
      <c r="AC672" s="1914"/>
      <c r="AD672" s="461"/>
      <c r="AE672" s="519"/>
      <c r="AF672" s="519"/>
      <c r="AG672" s="519"/>
      <c r="AH672" s="519"/>
      <c r="AI672" s="519"/>
      <c r="AJ672" s="519"/>
      <c r="AK672" s="519"/>
      <c r="AL672" s="519"/>
      <c r="AM672" s="521"/>
      <c r="AN672" s="522"/>
    </row>
    <row r="673" spans="1:51" s="475" customFormat="1" ht="12.75" customHeight="1">
      <c r="A673" s="595"/>
      <c r="B673" s="461"/>
      <c r="C673" s="867"/>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51" s="475" customFormat="1" ht="12.75" customHeight="1">
      <c r="A674" s="604"/>
      <c r="B674" s="461"/>
      <c r="C674" s="851"/>
      <c r="D674" s="461" t="s">
        <v>2297</v>
      </c>
      <c r="E674" s="856"/>
      <c r="F674" s="856"/>
      <c r="G674" s="856"/>
      <c r="H674" s="1943" t="s">
        <v>21</v>
      </c>
      <c r="I674" s="1943"/>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51" s="475" customFormat="1" ht="12.75" customHeight="1">
      <c r="A675" s="604"/>
      <c r="B675" s="461"/>
      <c r="C675" s="851"/>
      <c r="D675" s="461"/>
      <c r="E675" s="856"/>
      <c r="F675" s="856"/>
      <c r="G675" s="541"/>
      <c r="H675" s="541"/>
      <c r="I675" s="541"/>
      <c r="J675" s="541"/>
      <c r="K675" s="541"/>
      <c r="L675" s="541"/>
      <c r="M675" s="541"/>
      <c r="N675" s="541"/>
      <c r="O675" s="541"/>
      <c r="P675" s="541"/>
      <c r="Q675" s="541"/>
      <c r="R675" s="541"/>
      <c r="S675" s="541"/>
      <c r="T675" s="541"/>
      <c r="U675" s="541"/>
      <c r="V675" s="541"/>
      <c r="W675" s="541"/>
      <c r="X675" s="541"/>
      <c r="Y675" s="541"/>
      <c r="Z675" s="856"/>
      <c r="AA675" s="856"/>
      <c r="AB675" s="856"/>
      <c r="AC675" s="461"/>
      <c r="AD675" s="461"/>
      <c r="AE675" s="461"/>
      <c r="AF675" s="461"/>
      <c r="AG675" s="541"/>
      <c r="AH675" s="541"/>
      <c r="AI675" s="541"/>
      <c r="AJ675" s="541"/>
      <c r="AK675" s="541"/>
      <c r="AL675" s="541"/>
      <c r="AM675" s="476"/>
      <c r="AN675" s="522"/>
    </row>
    <row r="676" spans="1:51" s="475" customFormat="1" ht="12.75" customHeight="1">
      <c r="A676" s="608"/>
      <c r="B676" s="526"/>
      <c r="C676" s="864"/>
      <c r="D676" s="526"/>
      <c r="E676" s="859"/>
      <c r="F676" s="590"/>
      <c r="G676" s="590"/>
      <c r="H676" s="590"/>
      <c r="I676" s="590"/>
      <c r="J676" s="590"/>
      <c r="K676" s="590"/>
      <c r="L676" s="590"/>
      <c r="M676" s="590"/>
      <c r="N676" s="590"/>
      <c r="O676" s="590"/>
      <c r="P676" s="590"/>
      <c r="Q676" s="590"/>
      <c r="R676" s="590"/>
      <c r="S676" s="590"/>
      <c r="T676" s="590"/>
      <c r="U676" s="590"/>
      <c r="V676" s="590"/>
      <c r="W676" s="590"/>
      <c r="X676" s="590"/>
      <c r="Y676" s="859"/>
      <c r="Z676" s="859"/>
      <c r="AA676" s="859"/>
      <c r="AB676" s="526"/>
      <c r="AC676" s="526"/>
      <c r="AD676" s="526"/>
      <c r="AE676" s="526"/>
      <c r="AF676" s="526"/>
      <c r="AG676" s="526"/>
      <c r="AH676" s="526"/>
      <c r="AI676" s="490" t="s">
        <v>2330</v>
      </c>
      <c r="AJ676" s="1894">
        <f>VLOOKUP($H$674,$AO$622:$AP$629,2,FALSE)</f>
        <v>5</v>
      </c>
      <c r="AK676" s="1896"/>
      <c r="AL676" s="520"/>
      <c r="AN676" s="522"/>
    </row>
    <row r="677" spans="1:51" s="475" customFormat="1" ht="12.75" customHeight="1">
      <c r="A677" s="604"/>
      <c r="B677" s="461"/>
      <c r="C677" s="851"/>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51" s="475" customFormat="1" ht="12.75" customHeight="1">
      <c r="A678" s="604"/>
      <c r="B678" s="461"/>
      <c r="C678" s="464" t="s">
        <v>2331</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c r="AW678" s="20" t="s">
        <v>2332</v>
      </c>
      <c r="AX678" s="475">
        <f>Application!Y212</f>
        <v>117</v>
      </c>
    </row>
    <row r="679" spans="1:51" s="475" customFormat="1" ht="12.75" customHeight="1">
      <c r="A679" s="604"/>
      <c r="B679" s="461"/>
      <c r="C679" s="868"/>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c r="AW679" s="20" t="s">
        <v>2333</v>
      </c>
      <c r="AX679" s="1076">
        <f>Application!G753</f>
        <v>235</v>
      </c>
    </row>
    <row r="680" spans="1:51" s="475" customFormat="1" ht="12.75" customHeight="1">
      <c r="A680" s="604"/>
      <c r="B680" s="461"/>
      <c r="C680" s="868"/>
      <c r="D680" s="588" t="s">
        <v>21</v>
      </c>
      <c r="E680" s="1950" t="s">
        <v>2334</v>
      </c>
      <c r="F680" s="1950"/>
      <c r="G680" s="1950"/>
      <c r="H680" s="1950"/>
      <c r="I680" s="1950"/>
      <c r="J680" s="1950"/>
      <c r="K680" s="1950"/>
      <c r="L680" s="1950"/>
      <c r="M680" s="1950"/>
      <c r="N680" s="1950"/>
      <c r="O680" s="1950"/>
      <c r="P680" s="1950"/>
      <c r="Q680" s="1950"/>
      <c r="R680" s="1950"/>
      <c r="S680" s="1950"/>
      <c r="T680" s="1950"/>
      <c r="U680" s="1950"/>
      <c r="V680" s="1950"/>
      <c r="W680" s="1950"/>
      <c r="X680" s="1950"/>
      <c r="Y680" s="1950"/>
      <c r="Z680" s="1950"/>
      <c r="AA680" s="1950"/>
      <c r="AB680" s="1950"/>
      <c r="AC680" s="461"/>
      <c r="AD680" s="461"/>
      <c r="AE680" s="461"/>
      <c r="AF680" s="1861" t="s">
        <v>2021</v>
      </c>
      <c r="AG680" s="1861"/>
      <c r="AH680" s="1861"/>
      <c r="AI680" s="1861"/>
      <c r="AJ680" s="1861"/>
      <c r="AK680" s="1861"/>
      <c r="AL680" s="1861"/>
      <c r="AN680" s="522"/>
      <c r="AW680" s="20" t="s">
        <v>2335</v>
      </c>
      <c r="AX680" s="475">
        <f>Application!CC632</f>
        <v>0</v>
      </c>
    </row>
    <row r="681" spans="1:51" s="475" customFormat="1" ht="12.75" customHeight="1">
      <c r="A681" s="604"/>
      <c r="B681" s="461"/>
      <c r="C681" s="868"/>
      <c r="D681" s="588"/>
      <c r="E681" s="1950"/>
      <c r="F681" s="1950"/>
      <c r="G681" s="1950"/>
      <c r="H681" s="1950"/>
      <c r="I681" s="1950"/>
      <c r="J681" s="1950"/>
      <c r="K681" s="1950"/>
      <c r="L681" s="1950"/>
      <c r="M681" s="1950"/>
      <c r="N681" s="1950"/>
      <c r="O681" s="1950"/>
      <c r="P681" s="1950"/>
      <c r="Q681" s="1950"/>
      <c r="R681" s="1950"/>
      <c r="S681" s="1950"/>
      <c r="T681" s="1950"/>
      <c r="U681" s="1950"/>
      <c r="V681" s="1950"/>
      <c r="W681" s="1950"/>
      <c r="X681" s="1950"/>
      <c r="Y681" s="1950"/>
      <c r="Z681" s="1950"/>
      <c r="AA681" s="1950"/>
      <c r="AB681" s="1950"/>
      <c r="AC681" s="461"/>
      <c r="AD681" s="461"/>
      <c r="AE681" s="461"/>
      <c r="AF681" s="461"/>
      <c r="AG681" s="461"/>
      <c r="AH681" s="461"/>
      <c r="AI681" s="461"/>
      <c r="AJ681" s="461"/>
      <c r="AK681" s="461"/>
      <c r="AL681" s="461"/>
      <c r="AN681" s="522"/>
      <c r="AW681" s="20" t="s">
        <v>2336</v>
      </c>
      <c r="AX681" s="475">
        <f>Application!CH632</f>
        <v>0</v>
      </c>
    </row>
    <row r="682" spans="1:51" s="475" customFormat="1" ht="12.75" customHeight="1">
      <c r="A682" s="604"/>
      <c r="B682" s="461"/>
      <c r="C682" s="868"/>
      <c r="D682" s="588"/>
      <c r="E682" s="461"/>
      <c r="F682" s="461"/>
      <c r="G682" s="461"/>
      <c r="H682" s="461"/>
      <c r="I682" s="461"/>
      <c r="J682" s="461"/>
      <c r="K682" s="461"/>
      <c r="L682" s="461"/>
      <c r="M682" s="461"/>
      <c r="N682" s="461"/>
      <c r="O682" s="461"/>
      <c r="P682" s="461"/>
      <c r="Q682" s="461"/>
      <c r="R682" s="461"/>
      <c r="S682" s="461"/>
      <c r="T682" s="461"/>
      <c r="U682" s="461"/>
      <c r="V682" s="461"/>
      <c r="W682" s="461"/>
      <c r="X682" s="461"/>
      <c r="Y682" s="461"/>
      <c r="Z682" s="461"/>
      <c r="AA682" s="461"/>
      <c r="AB682" s="461"/>
      <c r="AC682" s="461"/>
      <c r="AD682" s="461"/>
      <c r="AE682" s="461"/>
      <c r="AF682" s="461"/>
      <c r="AG682" s="461"/>
      <c r="AH682" s="461"/>
      <c r="AI682" s="461"/>
      <c r="AJ682" s="461"/>
      <c r="AK682" s="461"/>
      <c r="AL682" s="461"/>
      <c r="AN682" s="522"/>
      <c r="AW682" s="20" t="s">
        <v>2337</v>
      </c>
      <c r="AX682" s="475">
        <f>Application!CM632</f>
        <v>0</v>
      </c>
    </row>
    <row r="683" spans="1:51" s="475" customFormat="1" ht="12.75" customHeight="1">
      <c r="B683" s="461"/>
      <c r="C683" s="851"/>
      <c r="D683" s="588" t="s">
        <v>26</v>
      </c>
      <c r="E683" s="1914" t="s">
        <v>2338</v>
      </c>
      <c r="F683" s="1914"/>
      <c r="G683" s="1914"/>
      <c r="H683" s="1914"/>
      <c r="I683" s="1914"/>
      <c r="J683" s="1914"/>
      <c r="K683" s="1914"/>
      <c r="L683" s="1914"/>
      <c r="M683" s="1914"/>
      <c r="N683" s="1914"/>
      <c r="O683" s="1914"/>
      <c r="P683" s="1914"/>
      <c r="Q683" s="1914"/>
      <c r="R683" s="1914"/>
      <c r="S683" s="1914"/>
      <c r="T683" s="1914"/>
      <c r="U683" s="1914"/>
      <c r="V683" s="1914"/>
      <c r="W683" s="1914"/>
      <c r="X683" s="1914"/>
      <c r="Y683" s="1914"/>
      <c r="Z683" s="1914"/>
      <c r="AA683" s="1914"/>
      <c r="AB683" s="1914"/>
      <c r="AC683" s="461"/>
      <c r="AD683" s="461"/>
      <c r="AE683" s="461"/>
      <c r="AF683" s="1861" t="s">
        <v>2021</v>
      </c>
      <c r="AG683" s="1861"/>
      <c r="AH683" s="1861"/>
      <c r="AI683" s="1861"/>
      <c r="AJ683" s="1861"/>
      <c r="AK683" s="1861"/>
      <c r="AL683" s="1861"/>
      <c r="AN683" s="522"/>
      <c r="AW683" s="20" t="s">
        <v>2339</v>
      </c>
      <c r="AX683" s="475">
        <f>AX680+AX681+AX682</f>
        <v>0</v>
      </c>
    </row>
    <row r="684" spans="1:51" s="475" customFormat="1" ht="12.75" customHeight="1">
      <c r="B684" s="461"/>
      <c r="C684" s="860"/>
      <c r="D684" s="588"/>
      <c r="E684" s="1914"/>
      <c r="F684" s="1914"/>
      <c r="G684" s="1914"/>
      <c r="H684" s="1914"/>
      <c r="I684" s="1914"/>
      <c r="J684" s="1914"/>
      <c r="K684" s="1914"/>
      <c r="L684" s="1914"/>
      <c r="M684" s="1914"/>
      <c r="N684" s="1914"/>
      <c r="O684" s="1914"/>
      <c r="P684" s="1914"/>
      <c r="Q684" s="1914"/>
      <c r="R684" s="1914"/>
      <c r="S684" s="1914"/>
      <c r="T684" s="1914"/>
      <c r="U684" s="1914"/>
      <c r="V684" s="1914"/>
      <c r="W684" s="1914"/>
      <c r="X684" s="1914"/>
      <c r="Y684" s="1914"/>
      <c r="Z684" s="1914"/>
      <c r="AA684" s="1914"/>
      <c r="AB684" s="1914"/>
      <c r="AC684" s="461"/>
      <c r="AD684" s="461"/>
      <c r="AE684" s="541"/>
      <c r="AF684" s="461"/>
      <c r="AG684" s="461"/>
      <c r="AH684" s="461"/>
      <c r="AI684" s="461"/>
      <c r="AJ684" s="461"/>
      <c r="AK684" s="461"/>
      <c r="AL684" s="461"/>
      <c r="AN684" s="522"/>
      <c r="AO684" s="1949" t="b">
        <f>IF(Application!D211="Special Needs",IF(AY684&gt;=0.25,TRUE,FALSE),IF(AX684&gt;=0.25,TRUE,FALSE))</f>
        <v>0</v>
      </c>
      <c r="AP684" s="1949"/>
      <c r="AW684" s="20" t="s">
        <v>2340</v>
      </c>
      <c r="AX684" s="475">
        <f>IFERROR(AX683/AX679,0)</f>
        <v>0</v>
      </c>
      <c r="AY684" s="475">
        <f>IFERROR(AX683/(AX679-AX678),0)</f>
        <v>0</v>
      </c>
    </row>
    <row r="685" spans="1:51" s="475" customFormat="1" ht="12.75" customHeight="1">
      <c r="B685" s="461"/>
      <c r="C685" s="860"/>
      <c r="E685" s="1914"/>
      <c r="F685" s="1914"/>
      <c r="G685" s="1914"/>
      <c r="H685" s="1914"/>
      <c r="I685" s="1914"/>
      <c r="J685" s="1914"/>
      <c r="K685" s="1914"/>
      <c r="L685" s="1914"/>
      <c r="M685" s="1914"/>
      <c r="N685" s="1914"/>
      <c r="O685" s="1914"/>
      <c r="P685" s="1914"/>
      <c r="Q685" s="1914"/>
      <c r="R685" s="1914"/>
      <c r="S685" s="1914"/>
      <c r="T685" s="1914"/>
      <c r="U685" s="1914"/>
      <c r="V685" s="1914"/>
      <c r="W685" s="1914"/>
      <c r="X685" s="1914"/>
      <c r="Y685" s="1914"/>
      <c r="Z685" s="1914"/>
      <c r="AA685" s="1914"/>
      <c r="AB685" s="1914"/>
      <c r="AC685" s="461"/>
      <c r="AD685" s="461"/>
      <c r="AE685" s="541"/>
      <c r="AF685" s="541"/>
      <c r="AG685" s="541"/>
      <c r="AH685" s="541"/>
      <c r="AI685" s="541"/>
      <c r="AJ685" s="541"/>
      <c r="AK685" s="541"/>
      <c r="AL685" s="541"/>
      <c r="AN685" s="522"/>
      <c r="AW685" s="14"/>
    </row>
    <row r="686" spans="1:51" s="475" customFormat="1" ht="28.5" customHeight="1">
      <c r="B686" s="461"/>
      <c r="C686" s="860"/>
      <c r="D686" s="461"/>
      <c r="E686" s="1914"/>
      <c r="F686" s="1914"/>
      <c r="G686" s="1914"/>
      <c r="H686" s="1914"/>
      <c r="I686" s="1914"/>
      <c r="J686" s="1914"/>
      <c r="K686" s="1914"/>
      <c r="L686" s="1914"/>
      <c r="M686" s="1914"/>
      <c r="N686" s="1914"/>
      <c r="O686" s="1914"/>
      <c r="P686" s="1914"/>
      <c r="Q686" s="1914"/>
      <c r="R686" s="1914"/>
      <c r="S686" s="1914"/>
      <c r="T686" s="1914"/>
      <c r="U686" s="1914"/>
      <c r="V686" s="1914"/>
      <c r="W686" s="1914"/>
      <c r="X686" s="1914"/>
      <c r="Y686" s="1914"/>
      <c r="Z686" s="1914"/>
      <c r="AA686" s="1914"/>
      <c r="AB686" s="1914"/>
      <c r="AC686" s="461"/>
      <c r="AD686" s="461"/>
      <c r="AE686" s="541"/>
      <c r="AF686" s="541"/>
      <c r="AG686" s="541"/>
      <c r="AH686" s="541"/>
      <c r="AI686" s="541"/>
      <c r="AJ686" s="541"/>
      <c r="AK686" s="541"/>
      <c r="AL686" s="541"/>
      <c r="AN686" s="522"/>
      <c r="AO686" s="475" t="s">
        <v>299</v>
      </c>
      <c r="AP686" s="598">
        <v>0</v>
      </c>
    </row>
    <row r="687" spans="1:51" s="475" customFormat="1" ht="12.75" customHeight="1">
      <c r="B687" s="461"/>
      <c r="C687" s="860"/>
      <c r="E687" s="500"/>
      <c r="F687" s="500"/>
      <c r="G687" s="500"/>
      <c r="H687" s="500"/>
      <c r="I687" s="500"/>
      <c r="J687" s="500"/>
      <c r="K687" s="500"/>
      <c r="L687" s="500"/>
      <c r="M687" s="500"/>
      <c r="N687" s="500"/>
      <c r="O687" s="500"/>
      <c r="P687" s="500"/>
      <c r="Q687" s="500"/>
      <c r="R687" s="500"/>
      <c r="S687" s="500"/>
      <c r="T687" s="500"/>
      <c r="U687" s="500"/>
      <c r="V687" s="500"/>
      <c r="W687" s="500"/>
      <c r="X687" s="500"/>
      <c r="Y687" s="500"/>
      <c r="Z687" s="500"/>
      <c r="AA687" s="500"/>
      <c r="AB687" s="500"/>
      <c r="AC687" s="461"/>
      <c r="AD687" s="461"/>
      <c r="AE687" s="541"/>
      <c r="AF687" s="541"/>
      <c r="AG687" s="541"/>
      <c r="AH687" s="541"/>
      <c r="AI687" s="541"/>
      <c r="AJ687" s="541"/>
      <c r="AK687" s="541"/>
      <c r="AL687" s="541"/>
      <c r="AN687" s="522"/>
      <c r="AO687" s="536" t="s">
        <v>21</v>
      </c>
      <c r="AP687" s="475">
        <v>2</v>
      </c>
    </row>
    <row r="688" spans="1:51" s="475" customFormat="1" ht="12.75" customHeight="1">
      <c r="B688" s="461"/>
      <c r="C688" s="851"/>
      <c r="D688" s="588" t="s">
        <v>48</v>
      </c>
      <c r="E688" s="1914" t="s">
        <v>2341</v>
      </c>
      <c r="F688" s="1914"/>
      <c r="G688" s="1914"/>
      <c r="H688" s="1914"/>
      <c r="I688" s="1914"/>
      <c r="J688" s="1914"/>
      <c r="K688" s="1914"/>
      <c r="L688" s="1914"/>
      <c r="M688" s="1914"/>
      <c r="N688" s="1914"/>
      <c r="O688" s="1914"/>
      <c r="P688" s="1914"/>
      <c r="Q688" s="1914"/>
      <c r="R688" s="1914"/>
      <c r="S688" s="1914"/>
      <c r="T688" s="1914"/>
      <c r="U688" s="1914"/>
      <c r="V688" s="1914"/>
      <c r="W688" s="1914"/>
      <c r="X688" s="1914"/>
      <c r="Y688" s="1914"/>
      <c r="Z688" s="1914"/>
      <c r="AA688" s="1914"/>
      <c r="AB688" s="1914"/>
      <c r="AC688" s="461"/>
      <c r="AD688" s="461"/>
      <c r="AE688" s="461"/>
      <c r="AF688" s="1861" t="s">
        <v>2311</v>
      </c>
      <c r="AG688" s="1861"/>
      <c r="AH688" s="1861"/>
      <c r="AI688" s="1861"/>
      <c r="AJ688" s="1861"/>
      <c r="AK688" s="1861"/>
      <c r="AL688" s="1861"/>
      <c r="AN688" s="522"/>
      <c r="AO688" s="536" t="s">
        <v>26</v>
      </c>
      <c r="AP688" s="475">
        <v>1</v>
      </c>
    </row>
    <row r="689" spans="1:42" s="475" customFormat="1" ht="12" customHeight="1">
      <c r="B689" s="461"/>
      <c r="C689" s="851"/>
      <c r="E689" s="1914"/>
      <c r="F689" s="1914"/>
      <c r="G689" s="1914"/>
      <c r="H689" s="1914"/>
      <c r="I689" s="1914"/>
      <c r="J689" s="1914"/>
      <c r="K689" s="1914"/>
      <c r="L689" s="1914"/>
      <c r="M689" s="1914"/>
      <c r="N689" s="1914"/>
      <c r="O689" s="1914"/>
      <c r="P689" s="1914"/>
      <c r="Q689" s="1914"/>
      <c r="R689" s="1914"/>
      <c r="S689" s="1914"/>
      <c r="T689" s="1914"/>
      <c r="U689" s="1914"/>
      <c r="V689" s="1914"/>
      <c r="W689" s="1914"/>
      <c r="X689" s="1914"/>
      <c r="Y689" s="1914"/>
      <c r="Z689" s="1914"/>
      <c r="AA689" s="1914"/>
      <c r="AB689" s="1914"/>
      <c r="AC689" s="461"/>
      <c r="AD689" s="461"/>
      <c r="AE689" s="541"/>
      <c r="AF689" s="461"/>
      <c r="AG689" s="461"/>
      <c r="AH689" s="461"/>
      <c r="AI689" s="461"/>
      <c r="AJ689" s="461"/>
      <c r="AK689" s="461"/>
      <c r="AL689" s="461"/>
      <c r="AN689" s="522"/>
    </row>
    <row r="690" spans="1:42" s="475" customFormat="1" ht="12" customHeight="1">
      <c r="B690" s="461"/>
      <c r="C690" s="851"/>
      <c r="D690" s="461"/>
      <c r="E690" s="1914"/>
      <c r="F690" s="1914"/>
      <c r="G690" s="1914"/>
      <c r="H690" s="1914"/>
      <c r="I690" s="1914"/>
      <c r="J690" s="1914"/>
      <c r="K690" s="1914"/>
      <c r="L690" s="1914"/>
      <c r="M690" s="1914"/>
      <c r="N690" s="1914"/>
      <c r="O690" s="1914"/>
      <c r="P690" s="1914"/>
      <c r="Q690" s="1914"/>
      <c r="R690" s="1914"/>
      <c r="S690" s="1914"/>
      <c r="T690" s="1914"/>
      <c r="U690" s="1914"/>
      <c r="V690" s="1914"/>
      <c r="W690" s="1914"/>
      <c r="X690" s="1914"/>
      <c r="Y690" s="1914"/>
      <c r="Z690" s="1914"/>
      <c r="AA690" s="1914"/>
      <c r="AB690" s="1914"/>
      <c r="AC690" s="461"/>
      <c r="AD690" s="461"/>
      <c r="AE690" s="541"/>
      <c r="AF690" s="461"/>
      <c r="AG690" s="461"/>
      <c r="AH690" s="461"/>
      <c r="AI690" s="461"/>
      <c r="AJ690" s="461"/>
      <c r="AK690" s="461"/>
      <c r="AL690" s="461"/>
      <c r="AN690" s="522"/>
    </row>
    <row r="691" spans="1:42" s="475" customFormat="1" ht="12" customHeight="1">
      <c r="B691" s="461"/>
      <c r="C691" s="851"/>
      <c r="D691" s="461"/>
      <c r="E691" s="1914"/>
      <c r="F691" s="1914"/>
      <c r="G691" s="1914"/>
      <c r="H691" s="1914"/>
      <c r="I691" s="1914"/>
      <c r="J691" s="1914"/>
      <c r="K691" s="1914"/>
      <c r="L691" s="1914"/>
      <c r="M691" s="1914"/>
      <c r="N691" s="1914"/>
      <c r="O691" s="1914"/>
      <c r="P691" s="1914"/>
      <c r="Q691" s="1914"/>
      <c r="R691" s="1914"/>
      <c r="S691" s="1914"/>
      <c r="T691" s="1914"/>
      <c r="U691" s="1914"/>
      <c r="V691" s="1914"/>
      <c r="W691" s="1914"/>
      <c r="X691" s="1914"/>
      <c r="Y691" s="1914"/>
      <c r="Z691" s="1914"/>
      <c r="AA691" s="1914"/>
      <c r="AB691" s="1914"/>
      <c r="AC691" s="461"/>
      <c r="AD691" s="461"/>
      <c r="AE691" s="541"/>
      <c r="AF691" s="461"/>
      <c r="AG691" s="461"/>
      <c r="AH691" s="461"/>
      <c r="AI691" s="461"/>
      <c r="AJ691" s="461"/>
      <c r="AK691" s="461"/>
      <c r="AL691" s="461"/>
      <c r="AN691" s="522"/>
    </row>
    <row r="692" spans="1:42" s="495" customFormat="1" ht="12.95" customHeight="1">
      <c r="A692" s="475"/>
      <c r="B692" s="461"/>
      <c r="C692" s="851"/>
      <c r="D692" s="461"/>
      <c r="E692" s="1914"/>
      <c r="F692" s="1914"/>
      <c r="G692" s="1914"/>
      <c r="H692" s="1914"/>
      <c r="I692" s="1914"/>
      <c r="J692" s="1914"/>
      <c r="K692" s="1914"/>
      <c r="L692" s="1914"/>
      <c r="M692" s="1914"/>
      <c r="N692" s="1914"/>
      <c r="O692" s="1914"/>
      <c r="P692" s="1914"/>
      <c r="Q692" s="1914"/>
      <c r="R692" s="1914"/>
      <c r="S692" s="1914"/>
      <c r="T692" s="1914"/>
      <c r="U692" s="1914"/>
      <c r="V692" s="1914"/>
      <c r="W692" s="1914"/>
      <c r="X692" s="1914"/>
      <c r="Y692" s="1914"/>
      <c r="Z692" s="1914"/>
      <c r="AA692" s="1914"/>
      <c r="AB692" s="1914"/>
      <c r="AC692" s="461"/>
      <c r="AD692" s="461"/>
      <c r="AE692" s="541"/>
      <c r="AF692" s="541"/>
      <c r="AG692" s="541"/>
      <c r="AH692" s="541"/>
      <c r="AI692" s="541"/>
      <c r="AJ692" s="461"/>
      <c r="AK692" s="461"/>
      <c r="AL692" s="461"/>
      <c r="AM692" s="475"/>
      <c r="AN692" s="609"/>
      <c r="AO692" s="475" t="s">
        <v>299</v>
      </c>
      <c r="AP692" s="598">
        <v>0</v>
      </c>
    </row>
    <row r="693" spans="1:42" s="495" customFormat="1" ht="12" customHeight="1">
      <c r="A693" s="475"/>
      <c r="B693" s="461"/>
      <c r="C693" s="851"/>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c r="AO693" s="536" t="s">
        <v>21</v>
      </c>
      <c r="AP693" s="475">
        <v>3</v>
      </c>
    </row>
    <row r="694" spans="1:42" s="495" customFormat="1" ht="12.75" customHeight="1">
      <c r="A694" s="475"/>
      <c r="B694" s="461"/>
      <c r="C694" s="851"/>
      <c r="D694" s="461"/>
      <c r="E694" s="1914" t="s">
        <v>2342</v>
      </c>
      <c r="F694" s="1914"/>
      <c r="G694" s="1914"/>
      <c r="H694" s="1914"/>
      <c r="I694" s="1914"/>
      <c r="J694" s="1914"/>
      <c r="K694" s="1914"/>
      <c r="L694" s="1914"/>
      <c r="M694" s="1914"/>
      <c r="N694" s="1914"/>
      <c r="O694" s="1914"/>
      <c r="P694" s="1914"/>
      <c r="Q694" s="1914"/>
      <c r="R694" s="1914"/>
      <c r="S694" s="1914"/>
      <c r="T694" s="1914"/>
      <c r="U694" s="1914"/>
      <c r="V694" s="1914"/>
      <c r="W694" s="1914"/>
      <c r="X694" s="1914"/>
      <c r="Y694" s="1914"/>
      <c r="Z694" s="1914"/>
      <c r="AA694" s="1914"/>
      <c r="AB694" s="1914"/>
      <c r="AC694" s="461"/>
      <c r="AD694" s="461"/>
      <c r="AE694" s="541"/>
      <c r="AF694" s="541"/>
      <c r="AG694" s="541"/>
      <c r="AH694" s="541"/>
      <c r="AI694" s="541"/>
      <c r="AJ694" s="461"/>
      <c r="AK694" s="461"/>
      <c r="AL694" s="461"/>
      <c r="AM694" s="475"/>
      <c r="AN694" s="609"/>
      <c r="AO694" s="536" t="s">
        <v>26</v>
      </c>
      <c r="AP694" s="475">
        <f>3*$AO$684</f>
        <v>0</v>
      </c>
    </row>
    <row r="695" spans="1:42" s="495" customFormat="1" ht="12.75" customHeight="1">
      <c r="A695" s="475"/>
      <c r="B695" s="461"/>
      <c r="C695" s="851"/>
      <c r="D695" s="461"/>
      <c r="E695" s="1914"/>
      <c r="F695" s="1914"/>
      <c r="G695" s="1914"/>
      <c r="H695" s="1914"/>
      <c r="I695" s="1914"/>
      <c r="J695" s="1914"/>
      <c r="K695" s="1914"/>
      <c r="L695" s="1914"/>
      <c r="M695" s="1914"/>
      <c r="N695" s="1914"/>
      <c r="O695" s="1914"/>
      <c r="P695" s="1914"/>
      <c r="Q695" s="1914"/>
      <c r="R695" s="1914"/>
      <c r="S695" s="1914"/>
      <c r="T695" s="1914"/>
      <c r="U695" s="1914"/>
      <c r="V695" s="1914"/>
      <c r="W695" s="1914"/>
      <c r="X695" s="1914"/>
      <c r="Y695" s="1914"/>
      <c r="Z695" s="1914"/>
      <c r="AA695" s="1914"/>
      <c r="AB695" s="1914"/>
      <c r="AC695" s="461"/>
      <c r="AD695" s="461"/>
      <c r="AE695" s="541"/>
      <c r="AF695" s="541"/>
      <c r="AG695" s="541"/>
      <c r="AH695" s="541"/>
      <c r="AI695" s="541"/>
      <c r="AJ695" s="461"/>
      <c r="AK695" s="461"/>
      <c r="AL695" s="461"/>
      <c r="AM695" s="475"/>
      <c r="AN695" s="609"/>
      <c r="AO695" s="536" t="s">
        <v>48</v>
      </c>
      <c r="AP695" s="475">
        <f>2*$AO$684</f>
        <v>0</v>
      </c>
    </row>
    <row r="696" spans="1:42" s="495" customFormat="1" ht="12.75" customHeight="1">
      <c r="A696" s="475"/>
      <c r="B696" s="461"/>
      <c r="C696" s="851"/>
      <c r="D696" s="461"/>
      <c r="E696" s="1914"/>
      <c r="F696" s="1914"/>
      <c r="G696" s="1914"/>
      <c r="H696" s="1914"/>
      <c r="I696" s="1914"/>
      <c r="J696" s="1914"/>
      <c r="K696" s="1914"/>
      <c r="L696" s="1914"/>
      <c r="M696" s="1914"/>
      <c r="N696" s="1914"/>
      <c r="O696" s="1914"/>
      <c r="P696" s="1914"/>
      <c r="Q696" s="1914"/>
      <c r="R696" s="1914"/>
      <c r="S696" s="1914"/>
      <c r="T696" s="1914"/>
      <c r="U696" s="1914"/>
      <c r="V696" s="1914"/>
      <c r="W696" s="1914"/>
      <c r="X696" s="1914"/>
      <c r="Y696" s="1914"/>
      <c r="Z696" s="1914"/>
      <c r="AA696" s="1914"/>
      <c r="AB696" s="1914"/>
      <c r="AC696" s="461"/>
      <c r="AD696" s="461"/>
      <c r="AE696" s="541"/>
      <c r="AF696" s="541"/>
      <c r="AG696" s="541"/>
      <c r="AH696" s="541"/>
      <c r="AI696" s="541"/>
      <c r="AJ696" s="461"/>
      <c r="AK696" s="461"/>
      <c r="AL696" s="461"/>
      <c r="AM696" s="475"/>
      <c r="AN696" s="609"/>
    </row>
    <row r="697" spans="1:42" s="495" customFormat="1" ht="12.75" customHeight="1">
      <c r="A697" s="475"/>
      <c r="B697" s="461"/>
      <c r="C697" s="851"/>
      <c r="D697" s="461"/>
      <c r="E697" s="568"/>
      <c r="F697" s="568"/>
      <c r="G697" s="568"/>
      <c r="H697" s="568"/>
      <c r="I697" s="568"/>
      <c r="J697" s="568"/>
      <c r="K697" s="568"/>
      <c r="L697" s="568"/>
      <c r="M697" s="568"/>
      <c r="N697" s="568"/>
      <c r="O697" s="568"/>
      <c r="P697" s="568"/>
      <c r="Q697" s="568"/>
      <c r="R697" s="568"/>
      <c r="S697" s="568"/>
      <c r="T697" s="568"/>
      <c r="U697" s="568"/>
      <c r="V697" s="568"/>
      <c r="W697" s="568"/>
      <c r="X697" s="568"/>
      <c r="Y697" s="568"/>
      <c r="Z697" s="568"/>
      <c r="AA697" s="568"/>
      <c r="AB697" s="568"/>
      <c r="AC697" s="461"/>
      <c r="AD697" s="461"/>
      <c r="AE697" s="541"/>
      <c r="AF697" s="541"/>
      <c r="AG697" s="541"/>
      <c r="AH697" s="541"/>
      <c r="AI697" s="541"/>
      <c r="AJ697" s="461"/>
      <c r="AK697" s="461"/>
      <c r="AL697" s="461"/>
      <c r="AM697" s="475"/>
      <c r="AN697" s="609"/>
    </row>
    <row r="698" spans="1:42" s="495" customFormat="1" ht="12.75" customHeight="1">
      <c r="A698" s="475"/>
      <c r="B698" s="461"/>
      <c r="C698" s="851"/>
      <c r="D698" s="461" t="s">
        <v>2297</v>
      </c>
      <c r="E698" s="856"/>
      <c r="F698" s="856"/>
      <c r="G698" s="856"/>
      <c r="H698" s="1943" t="s">
        <v>21</v>
      </c>
      <c r="I698" s="1943"/>
      <c r="J698" s="568"/>
      <c r="K698" s="568"/>
      <c r="L698" s="568"/>
      <c r="M698" s="568"/>
      <c r="N698" s="568"/>
      <c r="O698" s="568"/>
      <c r="P698" s="568"/>
      <c r="Q698" s="568"/>
      <c r="R698" s="568"/>
      <c r="S698" s="568"/>
      <c r="T698" s="568"/>
      <c r="U698" s="568"/>
      <c r="V698" s="568"/>
      <c r="W698" s="568"/>
      <c r="X698" s="568"/>
      <c r="Y698" s="568"/>
      <c r="Z698" s="568"/>
      <c r="AA698" s="568"/>
      <c r="AB698" s="568"/>
      <c r="AC698" s="461"/>
      <c r="AD698" s="461"/>
      <c r="AE698" s="541"/>
      <c r="AF698" s="541"/>
      <c r="AG698" s="541"/>
      <c r="AH698" s="541"/>
      <c r="AI698" s="541"/>
      <c r="AJ698" s="461"/>
      <c r="AK698" s="461"/>
      <c r="AL698" s="461"/>
      <c r="AM698" s="475"/>
      <c r="AN698" s="609"/>
      <c r="AP698" s="495" t="s">
        <v>2343</v>
      </c>
    </row>
    <row r="699" spans="1:42" s="495" customFormat="1">
      <c r="A699" s="475"/>
      <c r="B699" s="461"/>
      <c r="C699" s="851"/>
      <c r="D699" s="461"/>
      <c r="E699" s="568"/>
      <c r="F699" s="568"/>
      <c r="G699" s="568"/>
      <c r="H699" s="568"/>
      <c r="I699" s="568"/>
      <c r="J699" s="568"/>
      <c r="K699" s="568"/>
      <c r="L699" s="568"/>
      <c r="M699" s="568"/>
      <c r="N699" s="568"/>
      <c r="O699" s="568"/>
      <c r="P699" s="568"/>
      <c r="Q699" s="568"/>
      <c r="R699" s="568"/>
      <c r="S699" s="568"/>
      <c r="T699" s="568"/>
      <c r="U699" s="568"/>
      <c r="V699" s="568"/>
      <c r="W699" s="568"/>
      <c r="X699" s="568"/>
      <c r="Y699" s="568"/>
      <c r="Z699" s="568"/>
      <c r="AA699" s="568"/>
      <c r="AB699" s="568"/>
      <c r="AC699" s="461"/>
      <c r="AD699" s="461"/>
      <c r="AE699" s="541"/>
      <c r="AF699" s="541"/>
      <c r="AG699" s="541"/>
      <c r="AH699" s="541"/>
      <c r="AI699" s="541"/>
      <c r="AJ699" s="461"/>
      <c r="AK699" s="461"/>
      <c r="AL699" s="461"/>
      <c r="AM699" s="475"/>
      <c r="AN699" s="609"/>
      <c r="AP699" s="495" t="s">
        <v>2307</v>
      </c>
    </row>
    <row r="700" spans="1:42" s="495" customFormat="1" ht="12.75" customHeight="1">
      <c r="A700" s="531"/>
      <c r="B700" s="526"/>
      <c r="C700" s="864"/>
      <c r="D700" s="526"/>
      <c r="E700" s="526"/>
      <c r="F700" s="526"/>
      <c r="G700" s="526"/>
      <c r="H700" s="526"/>
      <c r="I700" s="526"/>
      <c r="J700" s="869"/>
      <c r="K700" s="869"/>
      <c r="L700" s="590"/>
      <c r="M700" s="590"/>
      <c r="N700" s="590"/>
      <c r="O700" s="590"/>
      <c r="P700" s="590"/>
      <c r="Q700" s="590"/>
      <c r="R700" s="590"/>
      <c r="S700" s="590"/>
      <c r="T700" s="590"/>
      <c r="U700" s="590"/>
      <c r="V700" s="590"/>
      <c r="W700" s="590"/>
      <c r="X700" s="590"/>
      <c r="Y700" s="859"/>
      <c r="Z700" s="859"/>
      <c r="AA700" s="859"/>
      <c r="AB700" s="526"/>
      <c r="AC700" s="526"/>
      <c r="AD700" s="526"/>
      <c r="AE700" s="526"/>
      <c r="AF700" s="526"/>
      <c r="AG700" s="526"/>
      <c r="AH700" s="526"/>
      <c r="AI700" s="490" t="s">
        <v>2344</v>
      </c>
      <c r="AJ700" s="1894">
        <f>VLOOKUP($H$698,$AO$692:$AP$694,2,FALSE)</f>
        <v>3</v>
      </c>
      <c r="AK700" s="1896"/>
      <c r="AL700" s="520"/>
      <c r="AM700" s="475"/>
      <c r="AN700" s="609"/>
      <c r="AP700" s="495" t="s">
        <v>2315</v>
      </c>
    </row>
    <row r="701" spans="1:42" s="495" customFormat="1">
      <c r="A701" s="475"/>
      <c r="B701" s="461"/>
      <c r="C701" s="461"/>
      <c r="D701" s="461"/>
      <c r="E701" s="461"/>
      <c r="F701" s="461"/>
      <c r="G701" s="461"/>
      <c r="H701" s="461"/>
      <c r="I701" s="461"/>
      <c r="J701" s="461"/>
      <c r="K701" s="461"/>
      <c r="L701" s="461"/>
      <c r="M701" s="461"/>
      <c r="N701" s="461"/>
      <c r="O701" s="461"/>
      <c r="P701" s="461"/>
      <c r="Q701" s="461"/>
      <c r="R701" s="461"/>
      <c r="S701" s="461"/>
      <c r="T701" s="461"/>
      <c r="U701" s="461"/>
      <c r="V701" s="461"/>
      <c r="W701" s="461"/>
      <c r="X701" s="461"/>
      <c r="Y701" s="461"/>
      <c r="Z701" s="461"/>
      <c r="AA701" s="461"/>
      <c r="AB701" s="461"/>
      <c r="AC701" s="461"/>
      <c r="AD701" s="461"/>
      <c r="AE701" s="541"/>
      <c r="AF701" s="541"/>
      <c r="AG701" s="541"/>
      <c r="AH701" s="541"/>
      <c r="AI701" s="541"/>
      <c r="AJ701" s="461"/>
      <c r="AK701" s="461"/>
      <c r="AL701" s="461"/>
      <c r="AM701" s="475"/>
      <c r="AN701" s="609"/>
      <c r="AP701" s="495" t="s">
        <v>2345</v>
      </c>
    </row>
    <row r="702" spans="1:42" s="495" customFormat="1" ht="12.75" customHeight="1">
      <c r="A702" s="475"/>
      <c r="B702" s="461"/>
      <c r="C702" s="464" t="s">
        <v>2346</v>
      </c>
      <c r="D702" s="637"/>
      <c r="E702" s="461"/>
      <c r="F702" s="461"/>
      <c r="G702" s="461"/>
      <c r="H702" s="461"/>
      <c r="I702" s="461"/>
      <c r="J702" s="461"/>
      <c r="K702" s="461"/>
      <c r="L702" s="461"/>
      <c r="M702" s="461"/>
      <c r="N702" s="461"/>
      <c r="O702" s="461"/>
      <c r="P702" s="461"/>
      <c r="Q702" s="461"/>
      <c r="R702" s="461"/>
      <c r="S702" s="461"/>
      <c r="T702" s="461"/>
      <c r="U702" s="461"/>
      <c r="V702" s="461"/>
      <c r="W702" s="461"/>
      <c r="X702" s="461"/>
      <c r="Y702" s="461"/>
      <c r="Z702" s="461"/>
      <c r="AA702" s="461"/>
      <c r="AB702" s="461"/>
      <c r="AC702" s="461"/>
      <c r="AD702" s="461"/>
      <c r="AE702" s="541"/>
      <c r="AF702" s="541"/>
      <c r="AG702" s="541"/>
      <c r="AH702" s="541"/>
      <c r="AI702" s="541"/>
      <c r="AJ702" s="461"/>
      <c r="AK702" s="461"/>
      <c r="AL702" s="461"/>
      <c r="AM702" s="475"/>
      <c r="AN702" s="609"/>
      <c r="AP702" s="495" t="s">
        <v>2347</v>
      </c>
    </row>
    <row r="703" spans="1:42" s="495" customFormat="1" ht="12.75" customHeight="1">
      <c r="A703" s="475"/>
      <c r="B703" s="461"/>
      <c r="C703" s="851"/>
      <c r="D703" s="461"/>
      <c r="E703" s="461"/>
      <c r="F703" s="461"/>
      <c r="G703" s="461"/>
      <c r="H703" s="461"/>
      <c r="I703" s="461"/>
      <c r="J703" s="461"/>
      <c r="K703" s="461"/>
      <c r="L703" s="461"/>
      <c r="M703" s="461"/>
      <c r="N703" s="461"/>
      <c r="O703" s="461"/>
      <c r="P703" s="461"/>
      <c r="Q703" s="461"/>
      <c r="R703" s="461"/>
      <c r="S703" s="461"/>
      <c r="T703" s="461"/>
      <c r="U703" s="461"/>
      <c r="V703" s="461"/>
      <c r="W703" s="461"/>
      <c r="X703" s="461"/>
      <c r="Y703" s="461"/>
      <c r="Z703" s="461"/>
      <c r="AA703" s="461"/>
      <c r="AB703" s="461"/>
      <c r="AC703" s="461"/>
      <c r="AD703" s="461"/>
      <c r="AE703" s="541"/>
      <c r="AF703" s="541"/>
      <c r="AG703" s="541"/>
      <c r="AH703" s="541"/>
      <c r="AI703" s="541"/>
      <c r="AJ703" s="461"/>
      <c r="AK703" s="461"/>
      <c r="AL703" s="461"/>
      <c r="AM703" s="475"/>
      <c r="AN703" s="609"/>
      <c r="AP703" s="495" t="s">
        <v>2348</v>
      </c>
    </row>
    <row r="704" spans="1:42" s="495" customFormat="1" ht="12.75" customHeight="1">
      <c r="A704" s="562"/>
      <c r="B704" s="461"/>
      <c r="C704" s="851"/>
      <c r="D704" s="588" t="s">
        <v>21</v>
      </c>
      <c r="E704" s="1951" t="s">
        <v>2349</v>
      </c>
      <c r="F704" s="1951"/>
      <c r="G704" s="1951"/>
      <c r="H704" s="1951"/>
      <c r="I704" s="1951"/>
      <c r="J704" s="1951"/>
      <c r="K704" s="1951"/>
      <c r="L704" s="1951"/>
      <c r="M704" s="1951"/>
      <c r="N704" s="1951"/>
      <c r="O704" s="1951"/>
      <c r="P704" s="1951"/>
      <c r="Q704" s="1951"/>
      <c r="R704" s="1951"/>
      <c r="S704" s="1951"/>
      <c r="T704" s="1951"/>
      <c r="U704" s="1951"/>
      <c r="V704" s="1951"/>
      <c r="W704" s="1951"/>
      <c r="X704" s="1951"/>
      <c r="Y704" s="1951"/>
      <c r="Z704" s="1951"/>
      <c r="AA704" s="1951"/>
      <c r="AB704" s="1951"/>
      <c r="AC704" s="461"/>
      <c r="AD704" s="461"/>
      <c r="AE704" s="461"/>
      <c r="AF704" s="1861" t="s">
        <v>2021</v>
      </c>
      <c r="AG704" s="1861"/>
      <c r="AH704" s="1861"/>
      <c r="AI704" s="1861"/>
      <c r="AJ704" s="1861"/>
      <c r="AK704" s="1861"/>
      <c r="AL704" s="1861"/>
      <c r="AM704" s="475"/>
      <c r="AN704" s="609"/>
      <c r="AP704" s="495" t="s">
        <v>2350</v>
      </c>
    </row>
    <row r="705" spans="1:52" s="495" customFormat="1" ht="11.85" customHeight="1">
      <c r="A705" s="475"/>
      <c r="B705" s="461"/>
      <c r="C705" s="853"/>
      <c r="D705" s="588"/>
      <c r="E705" s="1951"/>
      <c r="F705" s="1951"/>
      <c r="G705" s="1951"/>
      <c r="H705" s="1951"/>
      <c r="I705" s="1951"/>
      <c r="J705" s="1951"/>
      <c r="K705" s="1951"/>
      <c r="L705" s="1951"/>
      <c r="M705" s="1951"/>
      <c r="N705" s="1951"/>
      <c r="O705" s="1951"/>
      <c r="P705" s="1951"/>
      <c r="Q705" s="1951"/>
      <c r="R705" s="1951"/>
      <c r="S705" s="1951"/>
      <c r="T705" s="1951"/>
      <c r="U705" s="1951"/>
      <c r="V705" s="1951"/>
      <c r="W705" s="1951"/>
      <c r="X705" s="1951"/>
      <c r="Y705" s="1951"/>
      <c r="Z705" s="1951"/>
      <c r="AA705" s="1951"/>
      <c r="AB705" s="1951"/>
      <c r="AC705" s="461"/>
      <c r="AD705" s="461"/>
      <c r="AE705" s="461"/>
      <c r="AF705" s="461"/>
      <c r="AG705" s="461"/>
      <c r="AH705" s="461"/>
      <c r="AI705" s="461"/>
      <c r="AJ705" s="461"/>
      <c r="AK705" s="461"/>
      <c r="AL705" s="461"/>
      <c r="AM705" s="475"/>
      <c r="AN705" s="609"/>
      <c r="AP705" s="495" t="s">
        <v>2351</v>
      </c>
    </row>
    <row r="706" spans="1:52" s="495" customFormat="1" ht="14.1" customHeight="1">
      <c r="A706" s="475"/>
      <c r="B706" s="535"/>
      <c r="C706" s="851"/>
      <c r="D706" s="588"/>
      <c r="E706" s="1951"/>
      <c r="F706" s="1951"/>
      <c r="G706" s="1951"/>
      <c r="H706" s="1951"/>
      <c r="I706" s="1951"/>
      <c r="J706" s="1951"/>
      <c r="K706" s="1951"/>
      <c r="L706" s="1951"/>
      <c r="M706" s="1951"/>
      <c r="N706" s="1951"/>
      <c r="O706" s="1951"/>
      <c r="P706" s="1951"/>
      <c r="Q706" s="1951"/>
      <c r="R706" s="1951"/>
      <c r="S706" s="1951"/>
      <c r="T706" s="1951"/>
      <c r="U706" s="1951"/>
      <c r="V706" s="1951"/>
      <c r="W706" s="1951"/>
      <c r="X706" s="1951"/>
      <c r="Y706" s="1951"/>
      <c r="Z706" s="1951"/>
      <c r="AA706" s="1951"/>
      <c r="AB706" s="1951"/>
      <c r="AC706" s="461"/>
      <c r="AD706" s="461"/>
      <c r="AE706" s="541"/>
      <c r="AF706" s="461"/>
      <c r="AG706" s="461"/>
      <c r="AH706" s="461"/>
      <c r="AI706" s="461"/>
      <c r="AJ706" s="461"/>
      <c r="AK706" s="461"/>
      <c r="AL706" s="461"/>
      <c r="AM706" s="475"/>
      <c r="AN706" s="609"/>
      <c r="AP706" s="495" t="s">
        <v>2352</v>
      </c>
    </row>
    <row r="707" spans="1:52" s="495" customFormat="1" ht="14.1" customHeight="1">
      <c r="A707" s="475"/>
      <c r="B707" s="535"/>
      <c r="C707" s="851"/>
      <c r="D707" s="588"/>
      <c r="E707" s="856"/>
      <c r="F707" s="856"/>
      <c r="G707" s="856"/>
      <c r="H707" s="856"/>
      <c r="I707" s="856"/>
      <c r="J707" s="856"/>
      <c r="K707" s="856"/>
      <c r="L707" s="856"/>
      <c r="M707" s="856"/>
      <c r="N707" s="856"/>
      <c r="O707" s="856"/>
      <c r="P707" s="856"/>
      <c r="Q707" s="856"/>
      <c r="R707" s="856"/>
      <c r="S707" s="856"/>
      <c r="T707" s="856"/>
      <c r="U707" s="856"/>
      <c r="V707" s="856"/>
      <c r="W707" s="856"/>
      <c r="X707" s="856"/>
      <c r="Y707" s="856"/>
      <c r="Z707" s="856"/>
      <c r="AA707" s="856"/>
      <c r="AB707" s="856"/>
      <c r="AC707" s="461"/>
      <c r="AD707" s="461"/>
      <c r="AE707" s="541"/>
      <c r="AF707" s="461"/>
      <c r="AG707" s="461"/>
      <c r="AH707" s="461"/>
      <c r="AI707" s="461"/>
      <c r="AJ707" s="461"/>
      <c r="AK707" s="461"/>
      <c r="AL707" s="461"/>
      <c r="AM707" s="475"/>
      <c r="AN707" s="609"/>
      <c r="AP707" s="611" t="s">
        <v>2353</v>
      </c>
    </row>
    <row r="708" spans="1:52" s="495" customFormat="1" ht="14.1" customHeight="1">
      <c r="A708" s="475"/>
      <c r="B708" s="461"/>
      <c r="C708" s="851"/>
      <c r="D708" s="588" t="s">
        <v>26</v>
      </c>
      <c r="E708" s="1952" t="s">
        <v>2354</v>
      </c>
      <c r="F708" s="1952"/>
      <c r="G708" s="1952"/>
      <c r="H708" s="1952"/>
      <c r="I708" s="1952"/>
      <c r="J708" s="1952"/>
      <c r="K708" s="1952"/>
      <c r="L708" s="1952"/>
      <c r="M708" s="1952"/>
      <c r="N708" s="1952"/>
      <c r="O708" s="1952"/>
      <c r="P708" s="1952"/>
      <c r="Q708" s="1952"/>
      <c r="R708" s="1952"/>
      <c r="S708" s="1952"/>
      <c r="T708" s="1952"/>
      <c r="U708" s="1952"/>
      <c r="V708" s="1952"/>
      <c r="W708" s="1952"/>
      <c r="X708" s="1952"/>
      <c r="Y708" s="1952"/>
      <c r="Z708" s="1952"/>
      <c r="AA708" s="1952"/>
      <c r="AB708" s="1952"/>
      <c r="AC708" s="461"/>
      <c r="AD708" s="461"/>
      <c r="AE708" s="461"/>
      <c r="AF708" s="1861" t="s">
        <v>2311</v>
      </c>
      <c r="AG708" s="1861"/>
      <c r="AH708" s="1861"/>
      <c r="AI708" s="1861"/>
      <c r="AJ708" s="1861"/>
      <c r="AK708" s="1861"/>
      <c r="AL708" s="1861"/>
      <c r="AM708" s="475"/>
      <c r="AN708" s="610"/>
    </row>
    <row r="709" spans="1:52" s="495" customFormat="1" ht="12.75" customHeight="1">
      <c r="A709" s="475"/>
      <c r="B709" s="461"/>
      <c r="C709" s="853"/>
      <c r="D709" s="461"/>
      <c r="E709" s="1952"/>
      <c r="F709" s="1952"/>
      <c r="G709" s="1952"/>
      <c r="H709" s="1952"/>
      <c r="I709" s="1952"/>
      <c r="J709" s="1952"/>
      <c r="K709" s="1952"/>
      <c r="L709" s="1952"/>
      <c r="M709" s="1952"/>
      <c r="N709" s="1952"/>
      <c r="O709" s="1952"/>
      <c r="P709" s="1952"/>
      <c r="Q709" s="1952"/>
      <c r="R709" s="1952"/>
      <c r="S709" s="1952"/>
      <c r="T709" s="1952"/>
      <c r="U709" s="1952"/>
      <c r="V709" s="1952"/>
      <c r="W709" s="1952"/>
      <c r="X709" s="1952"/>
      <c r="Y709" s="1952"/>
      <c r="Z709" s="1952"/>
      <c r="AA709" s="1952"/>
      <c r="AB709" s="1952"/>
      <c r="AC709" s="461"/>
      <c r="AD709" s="461"/>
      <c r="AE709" s="461"/>
      <c r="AF709" s="461"/>
      <c r="AG709" s="461"/>
      <c r="AH709" s="461"/>
      <c r="AI709" s="461"/>
      <c r="AJ709" s="461"/>
      <c r="AK709" s="461"/>
      <c r="AL709" s="461"/>
      <c r="AM709" s="475"/>
      <c r="AN709" s="609"/>
      <c r="AP709" s="475" t="s">
        <v>299</v>
      </c>
      <c r="AQ709" s="598">
        <v>0</v>
      </c>
    </row>
    <row r="710" spans="1:52" s="495" customFormat="1" ht="14.1" customHeight="1">
      <c r="A710" s="475"/>
      <c r="B710" s="461"/>
      <c r="C710" s="853"/>
      <c r="D710" s="461"/>
      <c r="E710" s="1952"/>
      <c r="F710" s="1952"/>
      <c r="G710" s="1952"/>
      <c r="H710" s="1952"/>
      <c r="I710" s="1952"/>
      <c r="J710" s="1952"/>
      <c r="K710" s="1952"/>
      <c r="L710" s="1952"/>
      <c r="M710" s="1952"/>
      <c r="N710" s="1952"/>
      <c r="O710" s="1952"/>
      <c r="P710" s="1952"/>
      <c r="Q710" s="1952"/>
      <c r="R710" s="1952"/>
      <c r="S710" s="1952"/>
      <c r="T710" s="1952"/>
      <c r="U710" s="1952"/>
      <c r="V710" s="1952"/>
      <c r="W710" s="1952"/>
      <c r="X710" s="1952"/>
      <c r="Y710" s="1952"/>
      <c r="Z710" s="1952"/>
      <c r="AA710" s="1952"/>
      <c r="AB710" s="1952"/>
      <c r="AC710" s="461"/>
      <c r="AD710" s="461"/>
      <c r="AE710" s="461"/>
      <c r="AF710" s="461"/>
      <c r="AG710" s="461"/>
      <c r="AH710" s="461"/>
      <c r="AI710" s="461"/>
      <c r="AJ710" s="461"/>
      <c r="AK710" s="461"/>
      <c r="AL710" s="461"/>
      <c r="AM710" s="475"/>
      <c r="AN710" s="609"/>
      <c r="AP710" s="536" t="s">
        <v>21</v>
      </c>
      <c r="AQ710" s="475">
        <v>3</v>
      </c>
    </row>
    <row r="711" spans="1:52" s="495" customFormat="1" ht="14.1" customHeight="1">
      <c r="A711" s="475"/>
      <c r="B711" s="461"/>
      <c r="C711" s="853"/>
      <c r="D711" s="461"/>
      <c r="E711" s="870"/>
      <c r="F711" s="870"/>
      <c r="G711" s="870"/>
      <c r="H711" s="870"/>
      <c r="I711" s="870"/>
      <c r="J711" s="870"/>
      <c r="K711" s="870"/>
      <c r="L711" s="870"/>
      <c r="M711" s="870"/>
      <c r="N711" s="870"/>
      <c r="O711" s="870"/>
      <c r="P711" s="870"/>
      <c r="Q711" s="870"/>
      <c r="R711" s="870"/>
      <c r="S711" s="870"/>
      <c r="T711" s="870"/>
      <c r="U711" s="870"/>
      <c r="V711" s="870"/>
      <c r="W711" s="870"/>
      <c r="X711" s="870"/>
      <c r="Y711" s="870"/>
      <c r="Z711" s="870"/>
      <c r="AA711" s="870"/>
      <c r="AB711" s="870"/>
      <c r="AC711" s="461"/>
      <c r="AD711" s="461"/>
      <c r="AE711" s="461"/>
      <c r="AF711" s="461"/>
      <c r="AG711" s="461"/>
      <c r="AH711" s="461"/>
      <c r="AI711" s="461"/>
      <c r="AJ711" s="461"/>
      <c r="AK711" s="461"/>
      <c r="AL711" s="461"/>
      <c r="AM711" s="475"/>
      <c r="AN711" s="609"/>
      <c r="AP711" s="536" t="s">
        <v>26</v>
      </c>
      <c r="AQ711" s="475">
        <v>2</v>
      </c>
    </row>
    <row r="712" spans="1:52" s="495" customFormat="1" ht="14.1" customHeight="1">
      <c r="A712" s="475"/>
      <c r="B712" s="461"/>
      <c r="C712" s="853"/>
      <c r="D712" s="461" t="s">
        <v>2297</v>
      </c>
      <c r="E712" s="856"/>
      <c r="F712" s="856"/>
      <c r="G712" s="856"/>
      <c r="H712" s="1943" t="s">
        <v>21</v>
      </c>
      <c r="I712" s="1943"/>
      <c r="J712" s="870"/>
      <c r="K712" s="870"/>
      <c r="L712" s="870"/>
      <c r="M712" s="870"/>
      <c r="N712" s="870"/>
      <c r="O712" s="870"/>
      <c r="P712" s="870"/>
      <c r="Q712" s="870"/>
      <c r="R712" s="870"/>
      <c r="S712" s="870"/>
      <c r="T712" s="870"/>
      <c r="U712" s="870"/>
      <c r="V712" s="870"/>
      <c r="W712" s="870"/>
      <c r="X712" s="870"/>
      <c r="Y712" s="870"/>
      <c r="Z712" s="870"/>
      <c r="AA712" s="870"/>
      <c r="AB712" s="870"/>
      <c r="AC712" s="461"/>
      <c r="AD712" s="461"/>
      <c r="AE712" s="461"/>
      <c r="AF712" s="461"/>
      <c r="AG712" s="461"/>
      <c r="AH712" s="461"/>
      <c r="AI712" s="461"/>
      <c r="AJ712" s="461"/>
      <c r="AK712" s="461"/>
      <c r="AL712" s="461"/>
      <c r="AM712" s="475"/>
      <c r="AN712" s="609"/>
    </row>
    <row r="713" spans="1:52" s="495" customFormat="1" ht="14.25" customHeight="1">
      <c r="A713" s="475"/>
      <c r="B713" s="461"/>
      <c r="C713" s="853"/>
      <c r="D713" s="461"/>
      <c r="E713" s="870"/>
      <c r="F713" s="870"/>
      <c r="G713" s="870"/>
      <c r="H713" s="870"/>
      <c r="I713" s="870"/>
      <c r="J713" s="870"/>
      <c r="K713" s="870"/>
      <c r="L713" s="870"/>
      <c r="M713" s="870"/>
      <c r="N713" s="870"/>
      <c r="O713" s="870"/>
      <c r="P713" s="870"/>
      <c r="Q713" s="870"/>
      <c r="R713" s="870"/>
      <c r="S713" s="870"/>
      <c r="T713" s="870"/>
      <c r="U713" s="870"/>
      <c r="V713" s="870"/>
      <c r="W713" s="870"/>
      <c r="X713" s="870"/>
      <c r="Y713" s="870"/>
      <c r="Z713" s="870"/>
      <c r="AA713" s="870"/>
      <c r="AB713" s="870"/>
      <c r="AC713" s="461"/>
      <c r="AD713" s="461"/>
      <c r="AE713" s="461"/>
      <c r="AF713" s="461"/>
      <c r="AG713" s="461"/>
      <c r="AH713" s="461"/>
      <c r="AI713" s="461"/>
      <c r="AJ713" s="461"/>
      <c r="AK713" s="461"/>
      <c r="AL713" s="461"/>
      <c r="AM713" s="475"/>
      <c r="AN713" s="609"/>
    </row>
    <row r="714" spans="1:52" s="495" customFormat="1" ht="12.75" customHeight="1">
      <c r="A714" s="531"/>
      <c r="B714" s="526"/>
      <c r="C714" s="858"/>
      <c r="D714" s="526"/>
      <c r="E714" s="526"/>
      <c r="F714" s="526"/>
      <c r="G714" s="526"/>
      <c r="H714" s="526"/>
      <c r="I714" s="526"/>
      <c r="J714" s="871"/>
      <c r="K714" s="871"/>
      <c r="L714" s="871"/>
      <c r="M714" s="871"/>
      <c r="N714" s="871"/>
      <c r="O714" s="871"/>
      <c r="P714" s="871"/>
      <c r="Q714" s="871"/>
      <c r="R714" s="871"/>
      <c r="S714" s="871"/>
      <c r="T714" s="871"/>
      <c r="U714" s="590"/>
      <c r="V714" s="590"/>
      <c r="W714" s="590"/>
      <c r="X714" s="590"/>
      <c r="Y714" s="859"/>
      <c r="Z714" s="859"/>
      <c r="AA714" s="859"/>
      <c r="AB714" s="526"/>
      <c r="AC714" s="526"/>
      <c r="AD714" s="526"/>
      <c r="AE714" s="526"/>
      <c r="AF714" s="526"/>
      <c r="AG714" s="526"/>
      <c r="AH714" s="526"/>
      <c r="AI714" s="490" t="s">
        <v>2355</v>
      </c>
      <c r="AJ714" s="1894">
        <f>VLOOKUP($H$712,$AP$709:$AQ$711,2,FALSE)</f>
        <v>3</v>
      </c>
      <c r="AK714" s="1896"/>
      <c r="AL714" s="520"/>
      <c r="AM714" s="475"/>
      <c r="AN714" s="609"/>
      <c r="AP714" s="1894"/>
      <c r="AQ714" s="1896"/>
    </row>
    <row r="715" spans="1:52" s="495" customFormat="1">
      <c r="A715" s="475"/>
      <c r="B715" s="535"/>
      <c r="C715" s="851"/>
      <c r="D715" s="855"/>
      <c r="E715" s="541"/>
      <c r="F715" s="541"/>
      <c r="G715" s="541"/>
      <c r="H715" s="541"/>
      <c r="I715" s="541"/>
      <c r="J715" s="541"/>
      <c r="K715" s="541"/>
      <c r="L715" s="541"/>
      <c r="M715" s="541"/>
      <c r="N715" s="541"/>
      <c r="O715" s="541"/>
      <c r="P715" s="541"/>
      <c r="Q715" s="541"/>
      <c r="R715" s="541"/>
      <c r="S715" s="541"/>
      <c r="T715" s="541"/>
      <c r="U715" s="541"/>
      <c r="V715" s="541"/>
      <c r="W715" s="541"/>
      <c r="X715" s="541"/>
      <c r="Y715" s="541"/>
      <c r="Z715" s="541"/>
      <c r="AA715" s="541"/>
      <c r="AB715" s="54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461"/>
      <c r="C716" s="464" t="s">
        <v>2356</v>
      </c>
      <c r="D716" s="872"/>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c r="A717" s="475"/>
      <c r="B717" s="535"/>
      <c r="C717" s="851"/>
      <c r="D717" s="855"/>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61"/>
      <c r="AD717" s="461"/>
      <c r="AE717" s="461"/>
      <c r="AF717" s="461"/>
      <c r="AG717" s="461"/>
      <c r="AH717" s="461"/>
      <c r="AI717" s="461"/>
      <c r="AJ717" s="461"/>
      <c r="AK717" s="461"/>
      <c r="AL717" s="461"/>
      <c r="AM717" s="475"/>
      <c r="AN717" s="609"/>
      <c r="AT717" s="14"/>
      <c r="AU717" s="14"/>
      <c r="AV717" s="14"/>
      <c r="AW717" s="14"/>
      <c r="AX717" s="14"/>
      <c r="AY717" s="14"/>
      <c r="AZ717" s="14"/>
    </row>
    <row r="718" spans="1:52" s="495" customFormat="1">
      <c r="A718" s="475"/>
      <c r="B718" s="461"/>
      <c r="C718" s="851"/>
      <c r="D718" s="588" t="s">
        <v>21</v>
      </c>
      <c r="E718" s="1914" t="s">
        <v>2357</v>
      </c>
      <c r="F718" s="1914"/>
      <c r="G718" s="1914"/>
      <c r="H718" s="1914"/>
      <c r="I718" s="1914"/>
      <c r="J718" s="1914"/>
      <c r="K718" s="1914"/>
      <c r="L718" s="1914"/>
      <c r="M718" s="1914"/>
      <c r="N718" s="1914"/>
      <c r="O718" s="1914"/>
      <c r="P718" s="1914"/>
      <c r="Q718" s="1914"/>
      <c r="R718" s="1914"/>
      <c r="S718" s="1914"/>
      <c r="T718" s="1914"/>
      <c r="U718" s="1914"/>
      <c r="V718" s="1914"/>
      <c r="W718" s="1914"/>
      <c r="X718" s="1914"/>
      <c r="Y718" s="1914"/>
      <c r="Z718" s="1914"/>
      <c r="AA718" s="1914"/>
      <c r="AB718" s="1914"/>
      <c r="AC718" s="461"/>
      <c r="AD718" s="461"/>
      <c r="AE718" s="461"/>
      <c r="AF718" s="1861" t="s">
        <v>2021</v>
      </c>
      <c r="AG718" s="1861"/>
      <c r="AH718" s="1861"/>
      <c r="AI718" s="1861"/>
      <c r="AJ718" s="1861"/>
      <c r="AK718" s="1861"/>
      <c r="AL718" s="1861"/>
      <c r="AM718" s="475"/>
      <c r="AN718" s="609"/>
      <c r="AT718" s="14"/>
      <c r="AU718" s="14"/>
      <c r="AV718" s="14"/>
      <c r="AW718" s="14"/>
      <c r="AX718" s="14"/>
      <c r="AY718" s="14"/>
      <c r="AZ718" s="14"/>
    </row>
    <row r="719" spans="1:52" s="495" customFormat="1">
      <c r="A719" s="475"/>
      <c r="B719" s="461"/>
      <c r="C719" s="853"/>
      <c r="D719" s="588"/>
      <c r="E719" s="1914"/>
      <c r="F719" s="1914"/>
      <c r="G719" s="1914"/>
      <c r="H719" s="1914"/>
      <c r="I719" s="1914"/>
      <c r="J719" s="1914"/>
      <c r="K719" s="1914"/>
      <c r="L719" s="1914"/>
      <c r="M719" s="1914"/>
      <c r="N719" s="1914"/>
      <c r="O719" s="1914"/>
      <c r="P719" s="1914"/>
      <c r="Q719" s="1914"/>
      <c r="R719" s="1914"/>
      <c r="S719" s="1914"/>
      <c r="T719" s="1914"/>
      <c r="U719" s="1914"/>
      <c r="V719" s="1914"/>
      <c r="W719" s="1914"/>
      <c r="X719" s="1914"/>
      <c r="Y719" s="1914"/>
      <c r="Z719" s="1914"/>
      <c r="AA719" s="1914"/>
      <c r="AB719" s="1914"/>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c r="A720" s="475"/>
      <c r="B720" s="535"/>
      <c r="C720" s="851"/>
      <c r="D720" s="588"/>
      <c r="E720" s="541"/>
      <c r="F720" s="541"/>
      <c r="G720" s="541"/>
      <c r="H720" s="541"/>
      <c r="I720" s="541"/>
      <c r="J720" s="541"/>
      <c r="K720" s="541"/>
      <c r="L720" s="541"/>
      <c r="M720" s="541"/>
      <c r="N720" s="541"/>
      <c r="O720" s="541"/>
      <c r="P720" s="541"/>
      <c r="Q720" s="541"/>
      <c r="R720" s="541"/>
      <c r="S720" s="541"/>
      <c r="T720" s="541"/>
      <c r="U720" s="541"/>
      <c r="V720" s="541"/>
      <c r="W720" s="541"/>
      <c r="X720" s="541"/>
      <c r="Y720" s="541"/>
      <c r="Z720" s="541"/>
      <c r="AA720" s="541"/>
      <c r="AB720" s="541"/>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ht="12.75" customHeight="1">
      <c r="A721" s="475"/>
      <c r="B721" s="461"/>
      <c r="C721" s="851"/>
      <c r="D721" s="588" t="s">
        <v>26</v>
      </c>
      <c r="E721" s="1914" t="s">
        <v>2358</v>
      </c>
      <c r="F721" s="1914"/>
      <c r="G721" s="1914"/>
      <c r="H721" s="1914"/>
      <c r="I721" s="1914"/>
      <c r="J721" s="1914"/>
      <c r="K721" s="1914"/>
      <c r="L721" s="1914"/>
      <c r="M721" s="1914"/>
      <c r="N721" s="1914"/>
      <c r="O721" s="1914"/>
      <c r="P721" s="1914"/>
      <c r="Q721" s="1914"/>
      <c r="R721" s="1914"/>
      <c r="S721" s="1914"/>
      <c r="T721" s="1914"/>
      <c r="U721" s="1914"/>
      <c r="V721" s="1914"/>
      <c r="W721" s="1914"/>
      <c r="X721" s="1914"/>
      <c r="Y721" s="1914"/>
      <c r="Z721" s="1914"/>
      <c r="AA721" s="1914"/>
      <c r="AB721" s="1914"/>
      <c r="AC721" s="461"/>
      <c r="AD721" s="461"/>
      <c r="AE721" s="461"/>
      <c r="AF721" s="1861" t="s">
        <v>2311</v>
      </c>
      <c r="AG721" s="1861"/>
      <c r="AH721" s="1861"/>
      <c r="AI721" s="1861"/>
      <c r="AJ721" s="1861"/>
      <c r="AK721" s="1861"/>
      <c r="AL721" s="1861"/>
      <c r="AM721" s="475"/>
      <c r="AN721" s="609"/>
      <c r="AT721" s="14"/>
      <c r="AU721" s="14"/>
      <c r="AV721" s="14"/>
      <c r="AW721" s="14"/>
      <c r="AX721" s="14"/>
      <c r="AY721" s="14"/>
      <c r="AZ721" s="14"/>
    </row>
    <row r="722" spans="1:81" s="495" customFormat="1">
      <c r="A722" s="475"/>
      <c r="B722" s="461"/>
      <c r="C722" s="853"/>
      <c r="D722" s="461"/>
      <c r="E722" s="1914"/>
      <c r="F722" s="1914"/>
      <c r="G722" s="1914"/>
      <c r="H722" s="1914"/>
      <c r="I722" s="1914"/>
      <c r="J722" s="1914"/>
      <c r="K722" s="1914"/>
      <c r="L722" s="1914"/>
      <c r="M722" s="1914"/>
      <c r="N722" s="1914"/>
      <c r="O722" s="1914"/>
      <c r="P722" s="1914"/>
      <c r="Q722" s="1914"/>
      <c r="R722" s="1914"/>
      <c r="S722" s="1914"/>
      <c r="T722" s="1914"/>
      <c r="U722" s="1914"/>
      <c r="V722" s="1914"/>
      <c r="W722" s="1914"/>
      <c r="X722" s="1914"/>
      <c r="Y722" s="1914"/>
      <c r="Z722" s="1914"/>
      <c r="AA722" s="1914"/>
      <c r="AB722" s="1914"/>
      <c r="AC722" s="461"/>
      <c r="AD722" s="461"/>
      <c r="AE722" s="461"/>
      <c r="AF722" s="461"/>
      <c r="AG722" s="461"/>
      <c r="AH722" s="461"/>
      <c r="AI722" s="461"/>
      <c r="AJ722" s="461"/>
      <c r="AK722" s="461"/>
      <c r="AL722" s="461"/>
      <c r="AM722" s="475"/>
      <c r="AN722" s="609"/>
      <c r="AT722" s="14"/>
      <c r="AU722" s="14"/>
      <c r="AV722" s="14"/>
      <c r="AW722" s="14"/>
      <c r="AX722" s="14"/>
      <c r="AY722" s="14"/>
      <c r="AZ722" s="14"/>
    </row>
    <row r="723" spans="1:81" s="495" customFormat="1">
      <c r="A723" s="475"/>
      <c r="B723" s="461"/>
      <c r="C723" s="853"/>
      <c r="D723" s="461"/>
      <c r="E723" s="568"/>
      <c r="F723" s="568"/>
      <c r="G723" s="568"/>
      <c r="H723" s="568"/>
      <c r="I723" s="568"/>
      <c r="J723" s="568"/>
      <c r="K723" s="568"/>
      <c r="L723" s="568"/>
      <c r="M723" s="568"/>
      <c r="N723" s="568"/>
      <c r="O723" s="568"/>
      <c r="P723" s="568"/>
      <c r="Q723" s="568"/>
      <c r="R723" s="568"/>
      <c r="S723" s="568"/>
      <c r="T723" s="568"/>
      <c r="U723" s="568"/>
      <c r="V723" s="568"/>
      <c r="W723" s="568"/>
      <c r="X723" s="568"/>
      <c r="Y723" s="568"/>
      <c r="Z723" s="568"/>
      <c r="AA723" s="568"/>
      <c r="AB723" s="568"/>
      <c r="AC723" s="461"/>
      <c r="AD723" s="461"/>
      <c r="AE723" s="461"/>
      <c r="AF723" s="461"/>
      <c r="AG723" s="461"/>
      <c r="AH723" s="461"/>
      <c r="AI723" s="461"/>
      <c r="AJ723" s="461"/>
      <c r="AK723" s="461"/>
      <c r="AL723" s="461"/>
      <c r="AM723" s="475"/>
      <c r="AN723" s="609"/>
      <c r="AT723" s="14"/>
      <c r="AU723" s="14"/>
      <c r="AV723" s="14"/>
      <c r="AW723" s="14"/>
      <c r="AX723" s="14"/>
      <c r="AY723" s="14"/>
      <c r="AZ723" s="14"/>
    </row>
    <row r="724" spans="1:81" s="495" customFormat="1" ht="12.75" customHeight="1">
      <c r="A724" s="475"/>
      <c r="B724" s="461"/>
      <c r="C724" s="853"/>
      <c r="D724" s="461" t="s">
        <v>2297</v>
      </c>
      <c r="E724" s="856"/>
      <c r="F724" s="856"/>
      <c r="G724" s="856"/>
      <c r="H724" s="1943" t="s">
        <v>21</v>
      </c>
      <c r="I724" s="1943"/>
      <c r="J724" s="568"/>
      <c r="K724" s="568"/>
      <c r="L724" s="568"/>
      <c r="M724" s="568"/>
      <c r="N724" s="568"/>
      <c r="O724" s="568"/>
      <c r="P724" s="568"/>
      <c r="Q724" s="568"/>
      <c r="R724" s="568"/>
      <c r="S724" s="568"/>
      <c r="T724" s="568"/>
      <c r="U724" s="568"/>
      <c r="V724" s="568"/>
      <c r="W724" s="568"/>
      <c r="X724" s="568"/>
      <c r="Y724" s="568"/>
      <c r="Z724" s="568"/>
      <c r="AA724" s="568"/>
      <c r="AB724" s="568"/>
      <c r="AC724" s="461"/>
      <c r="AD724" s="461"/>
      <c r="AE724" s="461"/>
      <c r="AF724" s="461"/>
      <c r="AG724" s="461"/>
      <c r="AH724" s="461"/>
      <c r="AI724" s="461"/>
      <c r="AJ724" s="461"/>
      <c r="AK724" s="461"/>
      <c r="AL724" s="461"/>
      <c r="AM724" s="475"/>
      <c r="AN724" s="609"/>
      <c r="AT724" s="14"/>
      <c r="AU724" s="14"/>
      <c r="AV724" s="14"/>
      <c r="AW724" s="14"/>
      <c r="AX724" s="14"/>
      <c r="AY724" s="14"/>
      <c r="AZ724" s="14"/>
    </row>
    <row r="725" spans="1:81" s="495" customFormat="1">
      <c r="A725" s="475"/>
      <c r="B725" s="461"/>
      <c r="C725" s="853"/>
      <c r="D725" s="461"/>
      <c r="E725" s="568"/>
      <c r="F725" s="568"/>
      <c r="G725" s="568"/>
      <c r="H725" s="568"/>
      <c r="I725" s="568"/>
      <c r="J725" s="568"/>
      <c r="K725" s="568"/>
      <c r="L725" s="568"/>
      <c r="M725" s="568"/>
      <c r="N725" s="568"/>
      <c r="O725" s="568"/>
      <c r="P725" s="568"/>
      <c r="Q725" s="568"/>
      <c r="R725" s="568"/>
      <c r="S725" s="568"/>
      <c r="T725" s="568"/>
      <c r="U725" s="568"/>
      <c r="V725" s="568"/>
      <c r="W725" s="568"/>
      <c r="X725" s="568"/>
      <c r="Y725" s="568"/>
      <c r="Z725" s="568"/>
      <c r="AA725" s="568"/>
      <c r="AB725" s="568"/>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531"/>
      <c r="B726" s="526"/>
      <c r="C726" s="858"/>
      <c r="D726" s="526"/>
      <c r="E726" s="869"/>
      <c r="F726" s="869"/>
      <c r="G726" s="869"/>
      <c r="H726" s="869"/>
      <c r="I726" s="869"/>
      <c r="J726" s="869"/>
      <c r="K726" s="869"/>
      <c r="L726" s="869"/>
      <c r="M726" s="869"/>
      <c r="N726" s="869"/>
      <c r="O726" s="869"/>
      <c r="P726" s="869"/>
      <c r="Q726" s="869"/>
      <c r="R726" s="869"/>
      <c r="S726" s="869"/>
      <c r="T726" s="869"/>
      <c r="U726" s="869"/>
      <c r="V726" s="590"/>
      <c r="W726" s="590"/>
      <c r="X726" s="590"/>
      <c r="Y726" s="859"/>
      <c r="Z726" s="859"/>
      <c r="AA726" s="859"/>
      <c r="AB726" s="526"/>
      <c r="AC726" s="526"/>
      <c r="AD726" s="526"/>
      <c r="AE726" s="526"/>
      <c r="AF726" s="526"/>
      <c r="AG726" s="526"/>
      <c r="AH726" s="526"/>
      <c r="AI726" s="490" t="s">
        <v>2359</v>
      </c>
      <c r="AJ726" s="1894">
        <f>VLOOKUP($H$724,$AO$655:$AP$657,2,FALSE)</f>
        <v>3</v>
      </c>
      <c r="AK726" s="1896"/>
      <c r="AL726" s="520"/>
      <c r="AM726" s="475"/>
      <c r="AN726" s="609"/>
      <c r="AS726" s="14"/>
      <c r="AT726" s="14"/>
      <c r="AU726" s="14"/>
      <c r="AV726" s="14"/>
      <c r="AW726" s="14"/>
      <c r="AX726" s="14"/>
      <c r="AY726" s="14"/>
      <c r="AZ726" s="14"/>
      <c r="BA726" s="14"/>
      <c r="BB726" s="14"/>
      <c r="BC726" s="14"/>
      <c r="BD726" s="28"/>
      <c r="BE726" s="28"/>
      <c r="BF726" s="28"/>
      <c r="BG726" s="28"/>
      <c r="BH726" s="28"/>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495" customFormat="1" ht="12.75" customHeight="1">
      <c r="A727" s="475"/>
      <c r="B727" s="461"/>
      <c r="C727" s="853"/>
      <c r="D727" s="461"/>
      <c r="E727" s="461"/>
      <c r="F727" s="461"/>
      <c r="G727" s="461"/>
      <c r="H727" s="461"/>
      <c r="I727" s="461"/>
      <c r="J727" s="568"/>
      <c r="K727" s="568"/>
      <c r="L727" s="568"/>
      <c r="M727" s="568"/>
      <c r="N727" s="461"/>
      <c r="O727" s="461"/>
      <c r="P727" s="461"/>
      <c r="Q727" s="461"/>
      <c r="R727" s="461"/>
      <c r="S727" s="461"/>
      <c r="T727" s="461"/>
      <c r="U727" s="461"/>
      <c r="V727" s="461"/>
      <c r="W727" s="461"/>
      <c r="X727" s="461"/>
      <c r="Y727" s="461"/>
      <c r="Z727" s="461"/>
      <c r="AA727" s="461"/>
      <c r="AB727" s="461"/>
      <c r="AC727" s="461"/>
      <c r="AD727" s="461"/>
      <c r="AE727" s="461"/>
      <c r="AF727" s="461"/>
      <c r="AG727" s="461"/>
      <c r="AH727" s="461"/>
      <c r="AI727" s="461"/>
      <c r="AJ727" s="461"/>
      <c r="AK727" s="461"/>
      <c r="AL727" s="461"/>
      <c r="AM727" s="475"/>
      <c r="AN727" s="609"/>
      <c r="AS727" s="14"/>
      <c r="AT727" s="14"/>
      <c r="AU727" s="14"/>
      <c r="AV727" s="14"/>
      <c r="AW727" s="14"/>
      <c r="AX727" s="14"/>
      <c r="AY727" s="14"/>
      <c r="AZ727" s="14"/>
      <c r="BA727" s="14"/>
      <c r="BB727" s="14"/>
      <c r="BC727" s="14"/>
      <c r="BD727" s="28"/>
      <c r="BE727" s="28"/>
      <c r="BF727" s="28"/>
      <c r="BG727" s="28"/>
      <c r="BH727" s="28"/>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495" customFormat="1" ht="12.75" customHeight="1">
      <c r="A728" s="475"/>
      <c r="B728" s="461"/>
      <c r="C728" s="464" t="s">
        <v>2360</v>
      </c>
      <c r="D728" s="461"/>
      <c r="E728" s="461"/>
      <c r="F728" s="461"/>
      <c r="G728" s="461"/>
      <c r="H728" s="461"/>
      <c r="I728" s="461"/>
      <c r="J728" s="461"/>
      <c r="K728" s="461"/>
      <c r="L728" s="461"/>
      <c r="M728" s="461"/>
      <c r="N728" s="461"/>
      <c r="O728" s="461"/>
      <c r="P728" s="461"/>
      <c r="Q728" s="461"/>
      <c r="R728" s="461"/>
      <c r="S728" s="461"/>
      <c r="T728" s="461"/>
      <c r="U728" s="461"/>
      <c r="V728" s="461"/>
      <c r="W728" s="461"/>
      <c r="X728" s="461"/>
      <c r="Y728" s="461"/>
      <c r="Z728" s="461"/>
      <c r="AA728" s="461"/>
      <c r="AB728" s="461"/>
      <c r="AC728" s="461"/>
      <c r="AD728" s="461"/>
      <c r="AE728" s="461"/>
      <c r="AF728" s="461"/>
      <c r="AG728" s="461"/>
      <c r="AH728" s="461"/>
      <c r="AI728" s="461"/>
      <c r="AJ728" s="461"/>
      <c r="AK728" s="461"/>
      <c r="AL728" s="461"/>
      <c r="AM728" s="475"/>
      <c r="AN728" s="609"/>
      <c r="AS728" s="14"/>
      <c r="AT728" s="14"/>
      <c r="AU728" s="14"/>
      <c r="AV728" s="14"/>
      <c r="AW728" s="14"/>
      <c r="AX728" s="14"/>
      <c r="AY728" s="14"/>
      <c r="AZ728" s="14"/>
      <c r="BA728" s="14"/>
      <c r="BB728" s="14"/>
      <c r="BC728" s="14"/>
      <c r="BD728" s="28"/>
      <c r="BE728" s="28"/>
      <c r="BF728" s="28"/>
      <c r="BG728" s="28"/>
      <c r="BH728" s="28"/>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495" customFormat="1">
      <c r="A729" s="475"/>
      <c r="B729" s="535"/>
      <c r="C729" s="873"/>
      <c r="D729" s="535"/>
      <c r="E729" s="535"/>
      <c r="F729" s="461"/>
      <c r="G729" s="461"/>
      <c r="H729" s="535"/>
      <c r="I729" s="535"/>
      <c r="J729" s="535"/>
      <c r="K729" s="535"/>
      <c r="L729" s="535"/>
      <c r="M729" s="535"/>
      <c r="N729" s="535"/>
      <c r="O729" s="535"/>
      <c r="P729" s="535"/>
      <c r="Q729" s="535"/>
      <c r="R729" s="535"/>
      <c r="S729" s="535"/>
      <c r="T729" s="461"/>
      <c r="U729" s="461"/>
      <c r="V729" s="461"/>
      <c r="W729" s="461"/>
      <c r="X729" s="520"/>
      <c r="Y729" s="520"/>
      <c r="Z729" s="520"/>
      <c r="AA729" s="520"/>
      <c r="AB729" s="520"/>
      <c r="AC729" s="461"/>
      <c r="AD729" s="461"/>
      <c r="AE729" s="461"/>
      <c r="AF729" s="461"/>
      <c r="AG729" s="461"/>
      <c r="AH729" s="461"/>
      <c r="AI729" s="461"/>
      <c r="AJ729" s="461"/>
      <c r="AK729" s="461"/>
      <c r="AL729" s="461"/>
      <c r="AM729" s="475"/>
      <c r="AN729" s="609"/>
      <c r="AS729" s="14"/>
      <c r="AT729" s="14"/>
      <c r="AU729" s="14"/>
      <c r="AV729" s="14"/>
      <c r="AW729" s="14"/>
      <c r="AX729" s="14"/>
      <c r="AY729" s="14"/>
      <c r="AZ729" s="14"/>
      <c r="BA729" s="14"/>
      <c r="BB729" s="14"/>
      <c r="BC729" s="14"/>
      <c r="BD729" s="28"/>
      <c r="BE729" s="28"/>
      <c r="BF729" s="28"/>
      <c r="BG729" s="28"/>
      <c r="BH729" s="28"/>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495" customFormat="1">
      <c r="A730" s="475"/>
      <c r="B730" s="461"/>
      <c r="C730" s="851"/>
      <c r="D730" s="588" t="s">
        <v>21</v>
      </c>
      <c r="E730" s="1914" t="s">
        <v>2361</v>
      </c>
      <c r="F730" s="1914"/>
      <c r="G730" s="1914"/>
      <c r="H730" s="1914"/>
      <c r="I730" s="1914"/>
      <c r="J730" s="1914"/>
      <c r="K730" s="1914"/>
      <c r="L730" s="1914"/>
      <c r="M730" s="1914"/>
      <c r="N730" s="1914"/>
      <c r="O730" s="1914"/>
      <c r="P730" s="1914"/>
      <c r="Q730" s="1914"/>
      <c r="R730" s="1914"/>
      <c r="S730" s="1914"/>
      <c r="T730" s="1914"/>
      <c r="U730" s="1914"/>
      <c r="V730" s="1914"/>
      <c r="W730" s="1914"/>
      <c r="X730" s="1914"/>
      <c r="Y730" s="1914"/>
      <c r="Z730" s="1914"/>
      <c r="AA730" s="1914"/>
      <c r="AB730" s="1914"/>
      <c r="AC730" s="461"/>
      <c r="AD730" s="461"/>
      <c r="AE730" s="461"/>
      <c r="AF730" s="1861" t="s">
        <v>2021</v>
      </c>
      <c r="AG730" s="1861"/>
      <c r="AH730" s="1861"/>
      <c r="AI730" s="1861"/>
      <c r="AJ730" s="1861"/>
      <c r="AK730" s="1861"/>
      <c r="AL730" s="1861"/>
      <c r="AM730" s="475"/>
      <c r="AN730" s="609"/>
      <c r="AT730" s="14"/>
      <c r="AU730" s="14"/>
      <c r="AV730" s="14"/>
      <c r="AW730" s="14"/>
      <c r="AX730" s="14"/>
      <c r="AY730" s="14"/>
      <c r="AZ730" s="14"/>
    </row>
    <row r="731" spans="1:81" s="495" customFormat="1">
      <c r="A731" s="475"/>
      <c r="B731" s="461"/>
      <c r="C731" s="851"/>
      <c r="D731" s="588"/>
      <c r="E731" s="1914"/>
      <c r="F731" s="1914"/>
      <c r="G731" s="1914"/>
      <c r="H731" s="1914"/>
      <c r="I731" s="1914"/>
      <c r="J731" s="1914"/>
      <c r="K731" s="1914"/>
      <c r="L731" s="1914"/>
      <c r="M731" s="1914"/>
      <c r="N731" s="1914"/>
      <c r="O731" s="1914"/>
      <c r="P731" s="1914"/>
      <c r="Q731" s="1914"/>
      <c r="R731" s="1914"/>
      <c r="S731" s="1914"/>
      <c r="T731" s="1914"/>
      <c r="U731" s="1914"/>
      <c r="V731" s="1914"/>
      <c r="W731" s="1914"/>
      <c r="X731" s="1914"/>
      <c r="Y731" s="1914"/>
      <c r="Z731" s="1914"/>
      <c r="AA731" s="1914"/>
      <c r="AB731" s="1914"/>
      <c r="AC731" s="461"/>
      <c r="AD731" s="461"/>
      <c r="AE731" s="461"/>
      <c r="AF731" s="519"/>
      <c r="AG731" s="519"/>
      <c r="AH731" s="519"/>
      <c r="AI731" s="519"/>
      <c r="AJ731" s="519"/>
      <c r="AK731" s="519"/>
      <c r="AL731" s="519"/>
      <c r="AM731" s="475"/>
      <c r="AN731" s="609"/>
      <c r="AT731" s="14"/>
      <c r="AU731" s="14"/>
      <c r="AV731" s="14"/>
      <c r="AW731" s="14"/>
      <c r="AX731" s="14"/>
      <c r="AY731" s="14"/>
      <c r="AZ731" s="14"/>
    </row>
    <row r="732" spans="1:81" s="495" customFormat="1">
      <c r="A732" s="475"/>
      <c r="B732" s="461"/>
      <c r="C732" s="853"/>
      <c r="D732" s="588"/>
      <c r="E732" s="1914"/>
      <c r="F732" s="1914"/>
      <c r="G732" s="1914"/>
      <c r="H732" s="1914"/>
      <c r="I732" s="1914"/>
      <c r="J732" s="1914"/>
      <c r="K732" s="1914"/>
      <c r="L732" s="1914"/>
      <c r="M732" s="1914"/>
      <c r="N732" s="1914"/>
      <c r="O732" s="1914"/>
      <c r="P732" s="1914"/>
      <c r="Q732" s="1914"/>
      <c r="R732" s="1914"/>
      <c r="S732" s="1914"/>
      <c r="T732" s="1914"/>
      <c r="U732" s="1914"/>
      <c r="V732" s="1914"/>
      <c r="W732" s="1914"/>
      <c r="X732" s="1914"/>
      <c r="Y732" s="1914"/>
      <c r="Z732" s="1914"/>
      <c r="AA732" s="1914"/>
      <c r="AB732" s="1914"/>
      <c r="AC732" s="461"/>
      <c r="AD732" s="461"/>
      <c r="AE732" s="461"/>
      <c r="AF732" s="461"/>
      <c r="AG732" s="461"/>
      <c r="AH732" s="461"/>
      <c r="AI732" s="461"/>
      <c r="AJ732" s="461"/>
      <c r="AK732" s="461"/>
      <c r="AL732" s="461"/>
      <c r="AM732" s="475"/>
      <c r="AN732" s="609"/>
    </row>
    <row r="733" spans="1:81" s="495" customFormat="1" ht="12.75" customHeight="1">
      <c r="A733" s="475"/>
      <c r="B733" s="461"/>
      <c r="C733" s="853"/>
      <c r="D733" s="588"/>
      <c r="E733" s="1914"/>
      <c r="F733" s="1914"/>
      <c r="G733" s="1914"/>
      <c r="H733" s="1914"/>
      <c r="I733" s="1914"/>
      <c r="J733" s="1914"/>
      <c r="K733" s="1914"/>
      <c r="L733" s="1914"/>
      <c r="M733" s="1914"/>
      <c r="N733" s="1914"/>
      <c r="O733" s="1914"/>
      <c r="P733" s="1914"/>
      <c r="Q733" s="1914"/>
      <c r="R733" s="1914"/>
      <c r="S733" s="1914"/>
      <c r="T733" s="1914"/>
      <c r="U733" s="1914"/>
      <c r="V733" s="1914"/>
      <c r="W733" s="1914"/>
      <c r="X733" s="1914"/>
      <c r="Y733" s="1914"/>
      <c r="Z733" s="1914"/>
      <c r="AA733" s="1914"/>
      <c r="AB733" s="1914"/>
      <c r="AC733" s="461"/>
      <c r="AD733" s="461"/>
      <c r="AE733" s="461"/>
      <c r="AF733" s="461"/>
      <c r="AG733" s="461"/>
      <c r="AH733" s="461"/>
      <c r="AI733" s="461"/>
      <c r="AJ733" s="461"/>
      <c r="AK733" s="461"/>
      <c r="AL733" s="461"/>
      <c r="AM733" s="475"/>
      <c r="AN733" s="459"/>
      <c r="AO733" s="14"/>
    </row>
    <row r="734" spans="1:81" s="495" customFormat="1">
      <c r="A734" s="604"/>
      <c r="B734" s="520"/>
      <c r="C734" s="851"/>
      <c r="D734" s="588"/>
      <c r="E734" s="866"/>
      <c r="F734" s="866"/>
      <c r="G734" s="866"/>
      <c r="H734" s="866"/>
      <c r="I734" s="866"/>
      <c r="J734" s="866"/>
      <c r="K734" s="866"/>
      <c r="L734" s="866"/>
      <c r="M734" s="866"/>
      <c r="N734" s="866"/>
      <c r="O734" s="866"/>
      <c r="P734" s="866"/>
      <c r="Q734" s="866"/>
      <c r="R734" s="866"/>
      <c r="S734" s="866"/>
      <c r="T734" s="866"/>
      <c r="U734" s="866"/>
      <c r="V734" s="866"/>
      <c r="W734" s="866"/>
      <c r="X734" s="866"/>
      <c r="Y734" s="866"/>
      <c r="Z734" s="866"/>
      <c r="AA734" s="866"/>
      <c r="AB734" s="866"/>
      <c r="AC734" s="461"/>
      <c r="AD734" s="461"/>
      <c r="AE734" s="461"/>
      <c r="AF734" s="461"/>
      <c r="AG734" s="461"/>
      <c r="AH734" s="461"/>
      <c r="AI734" s="461"/>
      <c r="AJ734" s="461"/>
      <c r="AK734" s="461"/>
      <c r="AL734" s="461"/>
      <c r="AM734" s="475"/>
      <c r="AN734" s="609"/>
      <c r="AO734" s="26"/>
      <c r="AP734" s="14"/>
    </row>
    <row r="735" spans="1:81" s="495" customFormat="1">
      <c r="A735" s="475"/>
      <c r="B735" s="461"/>
      <c r="C735" s="851"/>
      <c r="D735" s="588" t="s">
        <v>26</v>
      </c>
      <c r="E735" s="1914" t="s">
        <v>2362</v>
      </c>
      <c r="F735" s="1914"/>
      <c r="G735" s="1914"/>
      <c r="H735" s="1914"/>
      <c r="I735" s="1914"/>
      <c r="J735" s="1914"/>
      <c r="K735" s="1914"/>
      <c r="L735" s="1914"/>
      <c r="M735" s="1914"/>
      <c r="N735" s="1914"/>
      <c r="O735" s="1914"/>
      <c r="P735" s="1914"/>
      <c r="Q735" s="1914"/>
      <c r="R735" s="1914"/>
      <c r="S735" s="1914"/>
      <c r="T735" s="1914"/>
      <c r="U735" s="1914"/>
      <c r="V735" s="1914"/>
      <c r="W735" s="1914"/>
      <c r="X735" s="1914"/>
      <c r="Y735" s="1914"/>
      <c r="Z735" s="1914"/>
      <c r="AA735" s="1914"/>
      <c r="AB735" s="500"/>
      <c r="AC735" s="461"/>
      <c r="AD735" s="461"/>
      <c r="AE735" s="461"/>
      <c r="AF735" s="1861" t="s">
        <v>2311</v>
      </c>
      <c r="AG735" s="1861"/>
      <c r="AH735" s="1861"/>
      <c r="AI735" s="1861"/>
      <c r="AJ735" s="1861"/>
      <c r="AK735" s="1861"/>
      <c r="AL735" s="1861"/>
      <c r="AM735" s="475"/>
      <c r="AN735" s="609"/>
      <c r="AO735" s="26"/>
      <c r="AP735" s="14"/>
    </row>
    <row r="736" spans="1:81" s="495" customFormat="1">
      <c r="A736" s="475"/>
      <c r="B736" s="461"/>
      <c r="C736" s="851"/>
      <c r="D736" s="588"/>
      <c r="E736" s="1914"/>
      <c r="F736" s="1914"/>
      <c r="G736" s="1914"/>
      <c r="H736" s="1914"/>
      <c r="I736" s="1914"/>
      <c r="J736" s="1914"/>
      <c r="K736" s="1914"/>
      <c r="L736" s="1914"/>
      <c r="M736" s="1914"/>
      <c r="N736" s="1914"/>
      <c r="O736" s="1914"/>
      <c r="P736" s="1914"/>
      <c r="Q736" s="1914"/>
      <c r="R736" s="1914"/>
      <c r="S736" s="1914"/>
      <c r="T736" s="1914"/>
      <c r="U736" s="1914"/>
      <c r="V736" s="1914"/>
      <c r="W736" s="1914"/>
      <c r="X736" s="1914"/>
      <c r="Y736" s="1914"/>
      <c r="Z736" s="1914"/>
      <c r="AA736" s="1914"/>
      <c r="AB736" s="500"/>
      <c r="AC736" s="461"/>
      <c r="AD736" s="461"/>
      <c r="AE736" s="461"/>
      <c r="AF736" s="519"/>
      <c r="AG736" s="519"/>
      <c r="AH736" s="519"/>
      <c r="AI736" s="519"/>
      <c r="AJ736" s="519"/>
      <c r="AK736" s="519"/>
      <c r="AL736" s="519"/>
      <c r="AM736" s="475"/>
      <c r="AN736" s="609"/>
      <c r="AO736" s="26"/>
      <c r="AP736" s="14"/>
    </row>
    <row r="737" spans="1:74" s="495" customFormat="1">
      <c r="A737" s="475"/>
      <c r="B737" s="461"/>
      <c r="C737" s="851"/>
      <c r="D737" s="461"/>
      <c r="E737" s="1914"/>
      <c r="F737" s="1914"/>
      <c r="G737" s="1914"/>
      <c r="H737" s="1914"/>
      <c r="I737" s="1914"/>
      <c r="J737" s="1914"/>
      <c r="K737" s="1914"/>
      <c r="L737" s="1914"/>
      <c r="M737" s="1914"/>
      <c r="N737" s="1914"/>
      <c r="O737" s="1914"/>
      <c r="P737" s="1914"/>
      <c r="Q737" s="1914"/>
      <c r="R737" s="1914"/>
      <c r="S737" s="1914"/>
      <c r="T737" s="1914"/>
      <c r="U737" s="1914"/>
      <c r="V737" s="1914"/>
      <c r="W737" s="1914"/>
      <c r="X737" s="1914"/>
      <c r="Y737" s="1914"/>
      <c r="Z737" s="1914"/>
      <c r="AA737" s="1914"/>
      <c r="AB737" s="500"/>
      <c r="AC737" s="519"/>
      <c r="AD737" s="519"/>
      <c r="AE737" s="519"/>
      <c r="AF737" s="519"/>
      <c r="AG737" s="519"/>
      <c r="AH737" s="519"/>
      <c r="AI737" s="519"/>
      <c r="AJ737" s="461"/>
      <c r="AK737" s="461"/>
      <c r="AL737" s="461"/>
      <c r="AM737" s="475"/>
      <c r="AN737" s="609"/>
      <c r="AO737" s="26"/>
      <c r="AP737" s="14"/>
    </row>
    <row r="738" spans="1:74" s="495" customFormat="1">
      <c r="A738" s="475"/>
      <c r="B738" s="461"/>
      <c r="C738" s="851"/>
      <c r="D738" s="461"/>
      <c r="E738" s="1914"/>
      <c r="F738" s="1914"/>
      <c r="G738" s="1914"/>
      <c r="H738" s="1914"/>
      <c r="I738" s="1914"/>
      <c r="J738" s="1914"/>
      <c r="K738" s="1914"/>
      <c r="L738" s="1914"/>
      <c r="M738" s="1914"/>
      <c r="N738" s="1914"/>
      <c r="O738" s="1914"/>
      <c r="P738" s="1914"/>
      <c r="Q738" s="1914"/>
      <c r="R738" s="1914"/>
      <c r="S738" s="1914"/>
      <c r="T738" s="1914"/>
      <c r="U738" s="1914"/>
      <c r="V738" s="1914"/>
      <c r="W738" s="1914"/>
      <c r="X738" s="1914"/>
      <c r="Y738" s="1914"/>
      <c r="Z738" s="1914"/>
      <c r="AA738" s="1914"/>
      <c r="AB738" s="500"/>
      <c r="AC738" s="519"/>
      <c r="AD738" s="519"/>
      <c r="AE738" s="519"/>
      <c r="AF738" s="519"/>
      <c r="AG738" s="519"/>
      <c r="AH738" s="519"/>
      <c r="AI738" s="519"/>
      <c r="AJ738" s="461"/>
      <c r="AK738" s="461"/>
      <c r="AL738" s="461"/>
      <c r="AM738" s="475"/>
      <c r="AN738" s="609"/>
      <c r="AO738" s="26"/>
      <c r="AP738" s="14"/>
    </row>
    <row r="739" spans="1:74" s="495" customFormat="1">
      <c r="A739" s="475"/>
      <c r="B739" s="461"/>
      <c r="C739" s="851"/>
      <c r="D739" s="461"/>
      <c r="E739" s="567"/>
      <c r="F739" s="567"/>
      <c r="G739" s="567"/>
      <c r="H739" s="567"/>
      <c r="I739" s="567"/>
      <c r="J739" s="567"/>
      <c r="K739" s="567"/>
      <c r="L739" s="567"/>
      <c r="M739" s="567"/>
      <c r="N739" s="567"/>
      <c r="O739" s="567"/>
      <c r="P739" s="567"/>
      <c r="Q739" s="567"/>
      <c r="R739" s="567"/>
      <c r="S739" s="567"/>
      <c r="T739" s="567"/>
      <c r="U739" s="567"/>
      <c r="V739" s="567"/>
      <c r="W739" s="567"/>
      <c r="X739" s="567"/>
      <c r="Y739" s="567"/>
      <c r="Z739" s="567"/>
      <c r="AA739" s="567"/>
      <c r="AB739" s="567"/>
      <c r="AC739" s="519"/>
      <c r="AD739" s="519"/>
      <c r="AE739" s="519"/>
      <c r="AF739" s="519"/>
      <c r="AG739" s="519"/>
      <c r="AH739" s="519"/>
      <c r="AI739" s="519"/>
      <c r="AJ739" s="461"/>
      <c r="AK739" s="461"/>
      <c r="AL739" s="461"/>
      <c r="AM739" s="475"/>
      <c r="AN739" s="609"/>
    </row>
    <row r="740" spans="1:74" s="495" customFormat="1" ht="12.75" customHeight="1">
      <c r="A740" s="475"/>
      <c r="B740" s="461"/>
      <c r="C740" s="851"/>
      <c r="D740" s="461" t="s">
        <v>2297</v>
      </c>
      <c r="E740" s="856"/>
      <c r="F740" s="856"/>
      <c r="G740" s="856"/>
      <c r="H740" s="1943" t="s">
        <v>21</v>
      </c>
      <c r="I740" s="1943"/>
      <c r="J740" s="567"/>
      <c r="K740" s="567"/>
      <c r="L740" s="567"/>
      <c r="M740" s="567"/>
      <c r="N740" s="567"/>
      <c r="O740" s="567"/>
      <c r="P740" s="567"/>
      <c r="Q740" s="567"/>
      <c r="R740" s="567"/>
      <c r="S740" s="567"/>
      <c r="T740" s="567"/>
      <c r="U740" s="567"/>
      <c r="V740" s="567"/>
      <c r="W740" s="567"/>
      <c r="X740" s="567"/>
      <c r="Y740" s="567"/>
      <c r="Z740" s="567"/>
      <c r="AA740" s="567"/>
      <c r="AB740" s="567"/>
      <c r="AC740" s="519"/>
      <c r="AD740" s="519"/>
      <c r="AE740" s="519"/>
      <c r="AF740" s="519"/>
      <c r="AG740" s="519"/>
      <c r="AH740" s="519"/>
      <c r="AI740" s="519"/>
      <c r="AJ740" s="461"/>
      <c r="AK740" s="461"/>
      <c r="AL740" s="461"/>
      <c r="AM740" s="475"/>
      <c r="AN740" s="609"/>
    </row>
    <row r="741" spans="1:74" s="495" customFormat="1" ht="12.75" customHeight="1">
      <c r="A741" s="475"/>
      <c r="B741" s="461"/>
      <c r="C741" s="851"/>
      <c r="D741" s="461"/>
      <c r="E741" s="567"/>
      <c r="F741" s="567"/>
      <c r="G741" s="567"/>
      <c r="H741" s="567"/>
      <c r="I741" s="567"/>
      <c r="J741" s="567"/>
      <c r="K741" s="567"/>
      <c r="L741" s="567"/>
      <c r="M741" s="567"/>
      <c r="N741" s="567"/>
      <c r="O741" s="567"/>
      <c r="P741" s="567"/>
      <c r="Q741" s="567"/>
      <c r="R741" s="567"/>
      <c r="S741" s="567"/>
      <c r="T741" s="567"/>
      <c r="U741" s="567"/>
      <c r="V741" s="567"/>
      <c r="W741" s="567"/>
      <c r="X741" s="567"/>
      <c r="Y741" s="567"/>
      <c r="Z741" s="567"/>
      <c r="AA741" s="567"/>
      <c r="AB741" s="567"/>
      <c r="AC741" s="519"/>
      <c r="AD741" s="519"/>
      <c r="AE741" s="519"/>
      <c r="AF741" s="519"/>
      <c r="AG741" s="519"/>
      <c r="AH741" s="519"/>
      <c r="AI741" s="519"/>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531"/>
      <c r="B742" s="526"/>
      <c r="C742" s="864"/>
      <c r="D742" s="526"/>
      <c r="E742" s="874"/>
      <c r="F742" s="874"/>
      <c r="G742" s="874"/>
      <c r="H742" s="874"/>
      <c r="I742" s="874"/>
      <c r="J742" s="874"/>
      <c r="K742" s="874"/>
      <c r="L742" s="874"/>
      <c r="M742" s="874"/>
      <c r="N742" s="874"/>
      <c r="O742" s="874"/>
      <c r="P742" s="874"/>
      <c r="Q742" s="874"/>
      <c r="R742" s="874"/>
      <c r="S742" s="874"/>
      <c r="T742" s="874"/>
      <c r="U742" s="874"/>
      <c r="V742" s="874"/>
      <c r="W742" s="874"/>
      <c r="X742" s="874"/>
      <c r="Y742" s="874"/>
      <c r="Z742" s="874"/>
      <c r="AA742" s="874"/>
      <c r="AB742" s="612"/>
      <c r="AC742" s="612"/>
      <c r="AD742" s="612"/>
      <c r="AE742" s="612"/>
      <c r="AF742" s="612"/>
      <c r="AG742" s="612"/>
      <c r="AH742" s="526"/>
      <c r="AI742" s="490" t="s">
        <v>2363</v>
      </c>
      <c r="AJ742" s="1894">
        <f>VLOOKUP($H$740,$AO$669:$AP$671,2,FALSE)</f>
        <v>3</v>
      </c>
      <c r="AK742" s="1896"/>
      <c r="AL742" s="520"/>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ht="12.75" customHeight="1">
      <c r="A743" s="562"/>
      <c r="B743" s="461"/>
      <c r="C743" s="853"/>
      <c r="D743" s="461"/>
      <c r="E743" s="461"/>
      <c r="F743" s="461"/>
      <c r="G743" s="461"/>
      <c r="H743" s="461"/>
      <c r="I743" s="461"/>
      <c r="J743" s="567"/>
      <c r="K743" s="567"/>
      <c r="L743" s="568"/>
      <c r="M743" s="568"/>
      <c r="N743" s="568"/>
      <c r="O743" s="568"/>
      <c r="P743" s="568"/>
      <c r="Q743" s="568"/>
      <c r="R743" s="568"/>
      <c r="S743" s="568"/>
      <c r="T743" s="568"/>
      <c r="U743" s="568"/>
      <c r="V743" s="541"/>
      <c r="W743" s="541"/>
      <c r="X743" s="541"/>
      <c r="Y743" s="541"/>
      <c r="Z743" s="856"/>
      <c r="AA743" s="856"/>
      <c r="AB743" s="856"/>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461"/>
      <c r="C744" s="464" t="s">
        <v>2352</v>
      </c>
      <c r="D744" s="541"/>
      <c r="E744" s="461"/>
      <c r="F744" s="461"/>
      <c r="G744" s="461"/>
      <c r="H744" s="461"/>
      <c r="I744" s="461"/>
      <c r="J744" s="461"/>
      <c r="K744" s="461"/>
      <c r="L744" s="461"/>
      <c r="M744" s="461"/>
      <c r="N744" s="461"/>
      <c r="O744" s="461"/>
      <c r="P744" s="461"/>
      <c r="Q744" s="461"/>
      <c r="R744" s="461"/>
      <c r="S744" s="461"/>
      <c r="T744" s="461"/>
      <c r="U744" s="461"/>
      <c r="V744" s="461"/>
      <c r="W744" s="461"/>
      <c r="X744" s="461"/>
      <c r="Y744" s="461"/>
      <c r="Z744" s="461"/>
      <c r="AA744" s="461"/>
      <c r="AB744" s="461"/>
      <c r="AC744" s="461"/>
      <c r="AD744" s="461"/>
      <c r="AE744" s="461"/>
      <c r="AF744" s="461"/>
      <c r="AG744" s="461"/>
      <c r="AH744" s="461"/>
      <c r="AI744" s="461"/>
      <c r="AJ744" s="46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475"/>
      <c r="B745" s="541"/>
      <c r="C745" s="461"/>
      <c r="D745" s="461"/>
      <c r="E745" s="541"/>
      <c r="F745" s="541"/>
      <c r="G745" s="541"/>
      <c r="H745" s="541"/>
      <c r="I745" s="541"/>
      <c r="J745" s="541"/>
      <c r="K745" s="541"/>
      <c r="L745" s="541"/>
      <c r="M745" s="541"/>
      <c r="N745" s="541"/>
      <c r="O745" s="541"/>
      <c r="P745" s="541"/>
      <c r="Q745" s="541"/>
      <c r="R745" s="541"/>
      <c r="S745" s="541"/>
      <c r="T745" s="541"/>
      <c r="U745" s="541"/>
      <c r="V745" s="541"/>
      <c r="W745" s="541"/>
      <c r="X745" s="541"/>
      <c r="Y745" s="541"/>
      <c r="Z745" s="541"/>
      <c r="AA745" s="541"/>
      <c r="AB745" s="541"/>
      <c r="AC745" s="541"/>
      <c r="AD745" s="541"/>
      <c r="AE745" s="541"/>
      <c r="AF745" s="541"/>
      <c r="AG745" s="541"/>
      <c r="AH745" s="541"/>
      <c r="AI745" s="461"/>
      <c r="AJ745" s="461"/>
      <c r="AK745" s="461"/>
      <c r="AL745" s="46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c r="A746" s="475"/>
      <c r="B746" s="461"/>
      <c r="C746" s="851"/>
      <c r="D746" s="588" t="s">
        <v>21</v>
      </c>
      <c r="E746" s="1914" t="s">
        <v>2364</v>
      </c>
      <c r="F746" s="1914"/>
      <c r="G746" s="1914"/>
      <c r="H746" s="1914"/>
      <c r="I746" s="1914"/>
      <c r="J746" s="1914"/>
      <c r="K746" s="1914"/>
      <c r="L746" s="1914"/>
      <c r="M746" s="1914"/>
      <c r="N746" s="1914"/>
      <c r="O746" s="1914"/>
      <c r="P746" s="1914"/>
      <c r="Q746" s="1914"/>
      <c r="R746" s="1914"/>
      <c r="S746" s="1914"/>
      <c r="T746" s="1914"/>
      <c r="U746" s="1914"/>
      <c r="V746" s="1914"/>
      <c r="W746" s="1914"/>
      <c r="X746" s="1914"/>
      <c r="Y746" s="1914"/>
      <c r="Z746" s="1914"/>
      <c r="AA746" s="1914"/>
      <c r="AB746" s="1914"/>
      <c r="AC746" s="461"/>
      <c r="AD746" s="461"/>
      <c r="AE746" s="461"/>
      <c r="AF746" s="1861" t="s">
        <v>2311</v>
      </c>
      <c r="AG746" s="1861"/>
      <c r="AH746" s="1861"/>
      <c r="AI746" s="1861"/>
      <c r="AJ746" s="1861"/>
      <c r="AK746" s="1861"/>
      <c r="AL746" s="18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3"/>
      <c r="D747" s="588"/>
      <c r="E747" s="1914"/>
      <c r="F747" s="1914"/>
      <c r="G747" s="1914"/>
      <c r="H747" s="1914"/>
      <c r="I747" s="1914"/>
      <c r="J747" s="1914"/>
      <c r="K747" s="1914"/>
      <c r="L747" s="1914"/>
      <c r="M747" s="1914"/>
      <c r="N747" s="1914"/>
      <c r="O747" s="1914"/>
      <c r="P747" s="1914"/>
      <c r="Q747" s="1914"/>
      <c r="R747" s="1914"/>
      <c r="S747" s="1914"/>
      <c r="T747" s="1914"/>
      <c r="U747" s="1914"/>
      <c r="V747" s="1914"/>
      <c r="W747" s="1914"/>
      <c r="X747" s="1914"/>
      <c r="Y747" s="1914"/>
      <c r="Z747" s="1914"/>
      <c r="AA747" s="1914"/>
      <c r="AB747" s="1914"/>
      <c r="AC747" s="461"/>
      <c r="AD747" s="461"/>
      <c r="AE747" s="461"/>
      <c r="AF747" s="461"/>
      <c r="AG747" s="461"/>
      <c r="AH747" s="46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c r="A748" s="475"/>
      <c r="B748" s="541"/>
      <c r="C748" s="860"/>
      <c r="D748" s="588"/>
      <c r="E748" s="541"/>
      <c r="F748" s="541"/>
      <c r="G748" s="541"/>
      <c r="H748" s="541"/>
      <c r="I748" s="541"/>
      <c r="J748" s="541"/>
      <c r="K748" s="541"/>
      <c r="L748" s="541"/>
      <c r="M748" s="541"/>
      <c r="N748" s="541"/>
      <c r="O748" s="541"/>
      <c r="P748" s="541"/>
      <c r="Q748" s="541"/>
      <c r="R748" s="541"/>
      <c r="S748" s="541"/>
      <c r="T748" s="541"/>
      <c r="U748" s="541"/>
      <c r="V748" s="541"/>
      <c r="W748" s="541"/>
      <c r="X748" s="541"/>
      <c r="Y748" s="541"/>
      <c r="Z748" s="541"/>
      <c r="AA748" s="541"/>
      <c r="AB748" s="541"/>
      <c r="AC748" s="461"/>
      <c r="AD748" s="461"/>
      <c r="AE748" s="541"/>
      <c r="AF748" s="541"/>
      <c r="AG748" s="541"/>
      <c r="AH748" s="541"/>
      <c r="AI748" s="541"/>
      <c r="AJ748" s="54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c r="A749" s="562"/>
      <c r="B749" s="461"/>
      <c r="C749" s="851"/>
      <c r="D749" s="588" t="s">
        <v>26</v>
      </c>
      <c r="E749" s="1914" t="s">
        <v>2365</v>
      </c>
      <c r="F749" s="1914"/>
      <c r="G749" s="1914"/>
      <c r="H749" s="1914"/>
      <c r="I749" s="1914"/>
      <c r="J749" s="1914"/>
      <c r="K749" s="1914"/>
      <c r="L749" s="1914"/>
      <c r="M749" s="1914"/>
      <c r="N749" s="1914"/>
      <c r="O749" s="1914"/>
      <c r="P749" s="1914"/>
      <c r="Q749" s="1914"/>
      <c r="R749" s="1914"/>
      <c r="S749" s="1914"/>
      <c r="T749" s="1914"/>
      <c r="U749" s="1914"/>
      <c r="V749" s="1914"/>
      <c r="W749" s="1914"/>
      <c r="X749" s="1914"/>
      <c r="Y749" s="1914"/>
      <c r="Z749" s="1914"/>
      <c r="AA749" s="1914"/>
      <c r="AB749" s="1914"/>
      <c r="AC749" s="461"/>
      <c r="AD749" s="461"/>
      <c r="AE749" s="461"/>
      <c r="AF749" s="1861" t="s">
        <v>2329</v>
      </c>
      <c r="AG749" s="1861"/>
      <c r="AH749" s="1861"/>
      <c r="AI749" s="1861"/>
      <c r="AJ749" s="1861"/>
      <c r="AK749" s="1861"/>
      <c r="AL749" s="18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2.75" customHeight="1">
      <c r="A750" s="562"/>
      <c r="B750" s="461"/>
      <c r="C750" s="851"/>
      <c r="D750" s="588"/>
      <c r="E750" s="1914"/>
      <c r="F750" s="1914"/>
      <c r="G750" s="1914"/>
      <c r="H750" s="1914"/>
      <c r="I750" s="1914"/>
      <c r="J750" s="1914"/>
      <c r="K750" s="1914"/>
      <c r="L750" s="1914"/>
      <c r="M750" s="1914"/>
      <c r="N750" s="1914"/>
      <c r="O750" s="1914"/>
      <c r="P750" s="1914"/>
      <c r="Q750" s="1914"/>
      <c r="R750" s="1914"/>
      <c r="S750" s="1914"/>
      <c r="T750" s="1914"/>
      <c r="U750" s="1914"/>
      <c r="V750" s="1914"/>
      <c r="W750" s="1914"/>
      <c r="X750" s="1914"/>
      <c r="Y750" s="1914"/>
      <c r="Z750" s="1914"/>
      <c r="AA750" s="1914"/>
      <c r="AB750" s="1914"/>
      <c r="AC750" s="461"/>
      <c r="AD750" s="461"/>
      <c r="AE750" s="519"/>
      <c r="AF750" s="461"/>
      <c r="AG750" s="461"/>
      <c r="AH750" s="461"/>
      <c r="AI750" s="461"/>
      <c r="AJ750" s="461"/>
      <c r="AK750" s="461"/>
      <c r="AL750" s="461"/>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461"/>
      <c r="C751" s="853"/>
      <c r="D751" s="461"/>
      <c r="E751" s="568"/>
      <c r="F751" s="568"/>
      <c r="G751" s="568"/>
      <c r="H751" s="568"/>
      <c r="I751" s="568"/>
      <c r="J751" s="568"/>
      <c r="K751" s="568"/>
      <c r="L751" s="568"/>
      <c r="M751" s="568"/>
      <c r="N751" s="568"/>
      <c r="O751" s="568"/>
      <c r="P751" s="568"/>
      <c r="Q751" s="568"/>
      <c r="R751" s="568"/>
      <c r="S751" s="568"/>
      <c r="T751" s="568"/>
      <c r="U751" s="568"/>
      <c r="V751" s="568"/>
      <c r="W751" s="568"/>
      <c r="X751" s="568"/>
      <c r="Y751" s="568"/>
      <c r="Z751" s="568"/>
      <c r="AA751" s="568"/>
      <c r="AB751" s="568"/>
      <c r="AC751" s="461"/>
      <c r="AD751" s="461"/>
      <c r="AE751" s="541"/>
      <c r="AF751" s="541"/>
      <c r="AG751" s="541"/>
      <c r="AH751" s="541"/>
      <c r="AI751" s="461"/>
      <c r="AJ751" s="461"/>
      <c r="AK751" s="461"/>
      <c r="AL751" s="461"/>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ht="12.75" customHeight="1">
      <c r="A752" s="475"/>
      <c r="B752" s="461"/>
      <c r="C752" s="461"/>
      <c r="D752" s="461" t="s">
        <v>2297</v>
      </c>
      <c r="E752" s="856"/>
      <c r="F752" s="856"/>
      <c r="G752" s="856"/>
      <c r="H752" s="1943" t="s">
        <v>21</v>
      </c>
      <c r="I752" s="1943"/>
      <c r="J752" s="568"/>
      <c r="K752" s="568"/>
      <c r="L752" s="568"/>
      <c r="M752" s="568"/>
      <c r="N752" s="568"/>
      <c r="O752" s="568"/>
      <c r="P752" s="568"/>
      <c r="Q752" s="461"/>
      <c r="R752" s="461"/>
      <c r="S752" s="461"/>
      <c r="T752" s="461"/>
      <c r="U752" s="461"/>
      <c r="V752" s="461"/>
      <c r="W752" s="568"/>
      <c r="X752" s="568"/>
      <c r="Y752" s="568"/>
      <c r="Z752" s="568"/>
      <c r="AA752" s="568"/>
      <c r="AB752" s="568"/>
      <c r="AC752" s="461"/>
      <c r="AD752" s="461"/>
      <c r="AE752" s="541"/>
      <c r="AF752" s="541"/>
      <c r="AG752" s="541"/>
      <c r="AH752" s="541"/>
      <c r="AI752" s="461"/>
      <c r="AJ752" s="461"/>
      <c r="AK752" s="461"/>
      <c r="AL752" s="461"/>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74" s="495" customFormat="1" ht="12.75" customHeight="1">
      <c r="A753" s="475"/>
      <c r="B753" s="541"/>
      <c r="C753" s="860"/>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541"/>
      <c r="AI753" s="461"/>
      <c r="AJ753" s="461"/>
      <c r="AK753" s="461"/>
      <c r="AL753" s="461"/>
      <c r="AM753" s="475"/>
      <c r="AN753" s="459"/>
      <c r="AO753" s="26"/>
      <c r="AP753" s="14"/>
      <c r="AQ753" s="14"/>
      <c r="AR753" s="14"/>
      <c r="AS753" s="14"/>
      <c r="AT753" s="14"/>
      <c r="AU753" s="14"/>
      <c r="AV753" s="14"/>
      <c r="AW753" s="14"/>
      <c r="AX753" s="14"/>
      <c r="AY753" s="14"/>
      <c r="AZ753" s="14"/>
      <c r="BA753" s="14"/>
      <c r="BB753" s="14"/>
      <c r="BC753" s="14"/>
      <c r="BD753" s="28"/>
      <c r="BE753" s="28"/>
      <c r="BF753" s="28"/>
      <c r="BG753" s="28"/>
      <c r="BH753" s="28"/>
      <c r="BI753" s="14"/>
      <c r="BJ753" s="14"/>
      <c r="BK753" s="14"/>
      <c r="BL753" s="14"/>
      <c r="BM753" s="14"/>
      <c r="BN753" s="14"/>
      <c r="BO753" s="14"/>
      <c r="BP753" s="14"/>
      <c r="BQ753" s="14"/>
      <c r="BR753" s="14"/>
      <c r="BS753" s="14"/>
      <c r="BT753" s="14"/>
      <c r="BU753" s="14"/>
      <c r="BV753" s="14"/>
    </row>
    <row r="754" spans="1:74" s="495" customFormat="1" ht="14.1" customHeight="1">
      <c r="A754" s="531"/>
      <c r="B754" s="590"/>
      <c r="C754" s="875"/>
      <c r="D754" s="590"/>
      <c r="E754" s="590"/>
      <c r="F754" s="590"/>
      <c r="G754" s="590"/>
      <c r="H754" s="590"/>
      <c r="I754" s="590"/>
      <c r="J754" s="590"/>
      <c r="K754" s="590"/>
      <c r="L754" s="590"/>
      <c r="M754" s="590"/>
      <c r="N754" s="590"/>
      <c r="O754" s="590"/>
      <c r="P754" s="590"/>
      <c r="Q754" s="590"/>
      <c r="R754" s="590"/>
      <c r="S754" s="590"/>
      <c r="T754" s="590"/>
      <c r="U754" s="590"/>
      <c r="V754" s="590"/>
      <c r="W754" s="590"/>
      <c r="X754" s="590"/>
      <c r="Y754" s="590"/>
      <c r="Z754" s="590"/>
      <c r="AA754" s="590"/>
      <c r="AB754" s="590"/>
      <c r="AC754" s="590"/>
      <c r="AD754" s="590"/>
      <c r="AE754" s="590"/>
      <c r="AF754" s="590"/>
      <c r="AG754" s="590"/>
      <c r="AH754" s="526"/>
      <c r="AI754" s="490" t="s">
        <v>2366</v>
      </c>
      <c r="AJ754" s="1894">
        <f>VLOOKUP($H$752,$AO$686:$AP$688,2,FALSE)</f>
        <v>2</v>
      </c>
      <c r="AK754" s="1896"/>
      <c r="AL754" s="520"/>
      <c r="AM754" s="475"/>
      <c r="AN754" s="459"/>
      <c r="AO754" s="26"/>
      <c r="AP754" s="14"/>
      <c r="AQ754" s="14"/>
      <c r="AR754" s="14"/>
      <c r="AS754" s="14"/>
      <c r="AT754" s="14"/>
      <c r="AU754" s="14"/>
      <c r="AV754" s="14"/>
      <c r="AW754" s="14"/>
      <c r="AX754" s="14"/>
      <c r="AY754" s="14"/>
      <c r="AZ754" s="14"/>
      <c r="BA754" s="14"/>
      <c r="BB754" s="14"/>
      <c r="BC754" s="14"/>
      <c r="BD754" s="28"/>
      <c r="BE754" s="28"/>
      <c r="BF754" s="28"/>
      <c r="BG754" s="28"/>
      <c r="BH754" s="28"/>
      <c r="BI754" s="14"/>
      <c r="BJ754" s="14"/>
      <c r="BK754" s="14"/>
      <c r="BL754" s="14"/>
      <c r="BM754" s="14"/>
      <c r="BN754" s="14"/>
      <c r="BO754" s="14"/>
      <c r="BP754" s="14"/>
      <c r="BQ754" s="14"/>
      <c r="BR754" s="14"/>
      <c r="BS754" s="14"/>
      <c r="BT754" s="14"/>
      <c r="BU754" s="14"/>
      <c r="BV754" s="14"/>
    </row>
    <row r="755" spans="1:74" s="495" customFormat="1">
      <c r="A755" s="475"/>
      <c r="B755" s="541"/>
      <c r="C755" s="860"/>
      <c r="D755" s="541"/>
      <c r="E755" s="541"/>
      <c r="F755" s="541"/>
      <c r="G755" s="541"/>
      <c r="H755" s="541"/>
      <c r="I755" s="541"/>
      <c r="J755" s="541"/>
      <c r="K755" s="541"/>
      <c r="L755" s="541"/>
      <c r="M755" s="541"/>
      <c r="N755" s="541"/>
      <c r="O755" s="541"/>
      <c r="P755" s="541"/>
      <c r="Q755" s="541"/>
      <c r="R755" s="541"/>
      <c r="S755" s="541"/>
      <c r="T755" s="541"/>
      <c r="U755" s="541"/>
      <c r="V755" s="541"/>
      <c r="W755" s="541"/>
      <c r="X755" s="541"/>
      <c r="Y755" s="541"/>
      <c r="Z755" s="541"/>
      <c r="AA755" s="541"/>
      <c r="AB755" s="541"/>
      <c r="AC755" s="541"/>
      <c r="AD755" s="541"/>
      <c r="AE755" s="541"/>
      <c r="AF755" s="541"/>
      <c r="AG755" s="541"/>
      <c r="AH755" s="461"/>
      <c r="AI755" s="468"/>
      <c r="AJ755" s="520"/>
      <c r="AK755" s="520"/>
      <c r="AL755" s="520"/>
      <c r="AM755" s="475"/>
      <c r="AN755" s="459"/>
      <c r="AO755" s="26"/>
      <c r="AP755" s="14"/>
      <c r="AQ755" s="14"/>
      <c r="AR755" s="14"/>
      <c r="AS755" s="14"/>
      <c r="AT755" s="14"/>
      <c r="AU755" s="14"/>
      <c r="AV755" s="14"/>
      <c r="AW755" s="14"/>
      <c r="AX755" s="14"/>
      <c r="AY755" s="14"/>
      <c r="AZ755" s="14"/>
      <c r="BA755" s="14"/>
      <c r="BB755" s="14"/>
      <c r="BC755" s="14"/>
      <c r="BD755" s="28"/>
      <c r="BE755" s="28"/>
      <c r="BF755" s="28"/>
      <c r="BG755" s="28"/>
      <c r="BH755" s="28"/>
      <c r="BI755" s="14"/>
      <c r="BJ755" s="14"/>
      <c r="BK755" s="14"/>
      <c r="BL755" s="14"/>
      <c r="BM755" s="14"/>
      <c r="BN755" s="14"/>
      <c r="BO755" s="14"/>
      <c r="BP755" s="14"/>
      <c r="BQ755" s="14"/>
      <c r="BR755" s="14"/>
      <c r="BS755" s="14"/>
      <c r="BT755" s="14"/>
      <c r="BU755" s="14"/>
      <c r="BV755" s="14"/>
    </row>
    <row r="756" spans="1:74" s="495" customFormat="1">
      <c r="A756" s="475"/>
      <c r="B756" s="541"/>
      <c r="C756" s="464" t="s">
        <v>2353</v>
      </c>
      <c r="D756" s="541"/>
      <c r="E756" s="541"/>
      <c r="F756" s="541"/>
      <c r="G756" s="541"/>
      <c r="H756" s="541"/>
      <c r="I756" s="541"/>
      <c r="J756" s="541"/>
      <c r="K756" s="541"/>
      <c r="L756" s="541"/>
      <c r="M756" s="541"/>
      <c r="N756" s="541"/>
      <c r="O756" s="541"/>
      <c r="P756" s="541"/>
      <c r="Q756" s="541"/>
      <c r="R756" s="541"/>
      <c r="S756" s="541"/>
      <c r="T756" s="541"/>
      <c r="U756" s="541"/>
      <c r="V756" s="541"/>
      <c r="W756" s="541"/>
      <c r="X756" s="541"/>
      <c r="Y756" s="541"/>
      <c r="Z756" s="541"/>
      <c r="AA756" s="541"/>
      <c r="AB756" s="541"/>
      <c r="AC756" s="541"/>
      <c r="AD756" s="541"/>
      <c r="AE756" s="541"/>
      <c r="AF756" s="541"/>
      <c r="AG756" s="541"/>
      <c r="AH756" s="461"/>
      <c r="AI756" s="468"/>
      <c r="AJ756" s="520"/>
      <c r="AK756" s="520"/>
      <c r="AL756" s="520"/>
      <c r="AM756" s="475"/>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c r="BV756" s="14"/>
    </row>
    <row r="757" spans="1:74" s="495" customFormat="1">
      <c r="A757" s="475"/>
      <c r="B757" s="541"/>
      <c r="C757" s="860"/>
      <c r="D757" s="541"/>
      <c r="E757" s="541"/>
      <c r="F757" s="541"/>
      <c r="G757" s="541"/>
      <c r="H757" s="541"/>
      <c r="I757" s="541"/>
      <c r="J757" s="541"/>
      <c r="K757" s="541"/>
      <c r="L757" s="541"/>
      <c r="M757" s="541"/>
      <c r="N757" s="541"/>
      <c r="O757" s="541"/>
      <c r="P757" s="541"/>
      <c r="Q757" s="541"/>
      <c r="R757" s="541"/>
      <c r="S757" s="541"/>
      <c r="T757" s="541"/>
      <c r="U757" s="541"/>
      <c r="V757" s="541"/>
      <c r="W757" s="541"/>
      <c r="X757" s="541"/>
      <c r="Y757" s="541"/>
      <c r="Z757" s="541"/>
      <c r="AA757" s="541"/>
      <c r="AB757" s="541"/>
      <c r="AC757" s="541"/>
      <c r="AD757" s="541"/>
      <c r="AE757" s="541"/>
      <c r="AF757" s="541"/>
      <c r="AG757" s="541"/>
      <c r="AH757" s="461"/>
      <c r="AI757" s="468"/>
      <c r="AJ757" s="520"/>
      <c r="AK757" s="520"/>
      <c r="AL757" s="520"/>
      <c r="AM757" s="475"/>
      <c r="AN757" s="609"/>
    </row>
    <row r="758" spans="1:74" s="495" customFormat="1" ht="13.7" customHeight="1">
      <c r="A758" s="475"/>
      <c r="B758" s="541"/>
      <c r="C758" s="860"/>
      <c r="D758" s="588" t="s">
        <v>21</v>
      </c>
      <c r="E758" s="1914" t="s">
        <v>2367</v>
      </c>
      <c r="F758" s="1914"/>
      <c r="G758" s="1914"/>
      <c r="H758" s="1914"/>
      <c r="I758" s="1914"/>
      <c r="J758" s="1914"/>
      <c r="K758" s="1914"/>
      <c r="L758" s="1914"/>
      <c r="M758" s="1914"/>
      <c r="N758" s="1914"/>
      <c r="O758" s="1914"/>
      <c r="P758" s="1914"/>
      <c r="Q758" s="1914"/>
      <c r="R758" s="1914"/>
      <c r="S758" s="1914"/>
      <c r="T758" s="1914"/>
      <c r="U758" s="1914"/>
      <c r="V758" s="1914"/>
      <c r="W758" s="1914"/>
      <c r="X758" s="1914"/>
      <c r="Y758" s="1914"/>
      <c r="Z758" s="1914"/>
      <c r="AA758" s="1914"/>
      <c r="AB758" s="1914"/>
      <c r="AC758" s="1914"/>
      <c r="AD758" s="1914"/>
      <c r="AE758" s="461"/>
      <c r="AF758" s="1861" t="s">
        <v>2311</v>
      </c>
      <c r="AG758" s="1861"/>
      <c r="AH758" s="1861"/>
      <c r="AI758" s="1861"/>
      <c r="AJ758" s="1861"/>
      <c r="AK758" s="1861"/>
      <c r="AL758" s="1861"/>
      <c r="AM758" s="538"/>
      <c r="AN758" s="609"/>
      <c r="AO758" s="475" t="s">
        <v>299</v>
      </c>
      <c r="AP758" s="598">
        <v>0</v>
      </c>
    </row>
    <row r="759" spans="1:74" s="495" customFormat="1" ht="13.7" customHeight="1">
      <c r="A759" s="475"/>
      <c r="B759" s="541"/>
      <c r="C759" s="860"/>
      <c r="D759" s="588"/>
      <c r="E759" s="1914"/>
      <c r="F759" s="1914"/>
      <c r="G759" s="1914"/>
      <c r="H759" s="1914"/>
      <c r="I759" s="1914"/>
      <c r="J759" s="1914"/>
      <c r="K759" s="1914"/>
      <c r="L759" s="1914"/>
      <c r="M759" s="1914"/>
      <c r="N759" s="1914"/>
      <c r="O759" s="1914"/>
      <c r="P759" s="1914"/>
      <c r="Q759" s="1914"/>
      <c r="R759" s="1914"/>
      <c r="S759" s="1914"/>
      <c r="T759" s="1914"/>
      <c r="U759" s="1914"/>
      <c r="V759" s="1914"/>
      <c r="W759" s="1914"/>
      <c r="X759" s="1914"/>
      <c r="Y759" s="1914"/>
      <c r="Z759" s="1914"/>
      <c r="AA759" s="1914"/>
      <c r="AB759" s="1914"/>
      <c r="AC759" s="1914"/>
      <c r="AD759" s="1914"/>
      <c r="AE759" s="461"/>
      <c r="AF759" s="519"/>
      <c r="AG759" s="519"/>
      <c r="AH759" s="519"/>
      <c r="AI759" s="519"/>
      <c r="AJ759" s="519"/>
      <c r="AK759" s="519"/>
      <c r="AL759" s="519"/>
      <c r="AM759" s="538"/>
      <c r="AN759" s="609"/>
      <c r="AO759" s="536" t="s">
        <v>21</v>
      </c>
      <c r="AP759" s="475">
        <v>2</v>
      </c>
    </row>
    <row r="760" spans="1:74" s="495" customFormat="1">
      <c r="A760" s="475"/>
      <c r="B760" s="541"/>
      <c r="C760" s="860"/>
      <c r="D760" s="588"/>
      <c r="E760" s="1914"/>
      <c r="F760" s="1914"/>
      <c r="G760" s="1914"/>
      <c r="H760" s="1914"/>
      <c r="I760" s="1914"/>
      <c r="J760" s="1914"/>
      <c r="K760" s="1914"/>
      <c r="L760" s="1914"/>
      <c r="M760" s="1914"/>
      <c r="N760" s="1914"/>
      <c r="O760" s="1914"/>
      <c r="P760" s="1914"/>
      <c r="Q760" s="1914"/>
      <c r="R760" s="1914"/>
      <c r="S760" s="1914"/>
      <c r="T760" s="1914"/>
      <c r="U760" s="1914"/>
      <c r="V760" s="1914"/>
      <c r="W760" s="1914"/>
      <c r="X760" s="1914"/>
      <c r="Y760" s="1914"/>
      <c r="Z760" s="1914"/>
      <c r="AA760" s="1914"/>
      <c r="AB760" s="1914"/>
      <c r="AC760" s="1914"/>
      <c r="AD760" s="1914"/>
      <c r="AE760" s="461"/>
      <c r="AF760" s="461"/>
      <c r="AG760" s="461"/>
      <c r="AH760" s="461"/>
      <c r="AI760" s="461"/>
      <c r="AJ760" s="461"/>
      <c r="AK760" s="461"/>
      <c r="AL760" s="519"/>
      <c r="AM760" s="538"/>
      <c r="AN760" s="459"/>
      <c r="AO760" s="536" t="s">
        <v>26</v>
      </c>
      <c r="AP760" s="475">
        <v>3</v>
      </c>
      <c r="AQ760" s="14"/>
      <c r="AR760" s="14"/>
      <c r="AS760" s="14"/>
      <c r="AT760" s="14"/>
      <c r="AU760" s="14"/>
      <c r="AV760" s="14"/>
      <c r="AW760" s="14"/>
      <c r="AX760" s="14"/>
      <c r="AY760" s="14"/>
      <c r="AZ760" s="14"/>
      <c r="BA760" s="14"/>
      <c r="BB760" s="14"/>
      <c r="BC760" s="14"/>
      <c r="BD760" s="28"/>
      <c r="BE760" s="28"/>
      <c r="BF760" s="28"/>
      <c r="BG760" s="28"/>
      <c r="BH760" s="28"/>
      <c r="BI760" s="14"/>
      <c r="BJ760" s="14"/>
      <c r="BK760" s="14"/>
      <c r="BL760" s="14"/>
      <c r="BM760" s="14"/>
      <c r="BN760" s="14"/>
      <c r="BO760" s="14"/>
      <c r="BP760" s="14"/>
      <c r="BQ760" s="14"/>
      <c r="BR760" s="14"/>
      <c r="BS760" s="14"/>
      <c r="BT760" s="14"/>
      <c r="BU760" s="14"/>
    </row>
    <row r="761" spans="1:74" s="495" customFormat="1" ht="18.600000000000001" customHeight="1">
      <c r="A761" s="475"/>
      <c r="B761" s="541"/>
      <c r="C761" s="860"/>
      <c r="D761" s="588"/>
      <c r="E761" s="1914"/>
      <c r="F761" s="1914"/>
      <c r="G761" s="1914"/>
      <c r="H761" s="1914"/>
      <c r="I761" s="1914"/>
      <c r="J761" s="1914"/>
      <c r="K761" s="1914"/>
      <c r="L761" s="1914"/>
      <c r="M761" s="1914"/>
      <c r="N761" s="1914"/>
      <c r="O761" s="1914"/>
      <c r="P761" s="1914"/>
      <c r="Q761" s="1914"/>
      <c r="R761" s="1914"/>
      <c r="S761" s="1914"/>
      <c r="T761" s="1914"/>
      <c r="U761" s="1914"/>
      <c r="V761" s="1914"/>
      <c r="W761" s="1914"/>
      <c r="X761" s="1914"/>
      <c r="Y761" s="1914"/>
      <c r="Z761" s="1914"/>
      <c r="AA761" s="1914"/>
      <c r="AB761" s="1914"/>
      <c r="AC761" s="1914"/>
      <c r="AD761" s="1914"/>
      <c r="AE761" s="519"/>
      <c r="AF761" s="519"/>
      <c r="AG761" s="519"/>
      <c r="AH761" s="519"/>
      <c r="AI761" s="519"/>
      <c r="AJ761" s="519"/>
      <c r="AK761" s="519"/>
      <c r="AL761" s="519"/>
      <c r="AM761" s="538"/>
      <c r="AN761" s="459"/>
      <c r="AO761" s="26"/>
      <c r="AP761" s="14"/>
      <c r="AQ761" s="14"/>
      <c r="AR761" s="14"/>
      <c r="AS761" s="14"/>
      <c r="AT761" s="14"/>
      <c r="AU761" s="14"/>
      <c r="AV761" s="14"/>
      <c r="AW761" s="14"/>
      <c r="AX761" s="14"/>
      <c r="AY761" s="14"/>
      <c r="AZ761" s="14"/>
      <c r="BA761" s="14"/>
      <c r="BB761" s="14"/>
      <c r="BC761" s="14"/>
      <c r="BD761" s="28"/>
      <c r="BE761" s="28"/>
      <c r="BF761" s="28"/>
      <c r="BG761" s="28"/>
      <c r="BH761" s="28"/>
      <c r="BI761" s="14"/>
      <c r="BJ761" s="14"/>
      <c r="BK761" s="14"/>
      <c r="BL761" s="14"/>
      <c r="BM761" s="14"/>
      <c r="BN761" s="14"/>
      <c r="BO761" s="14"/>
      <c r="BP761" s="14"/>
      <c r="BQ761" s="14"/>
      <c r="BR761" s="14"/>
      <c r="BS761" s="14"/>
      <c r="BT761" s="14"/>
      <c r="BU761" s="14"/>
    </row>
    <row r="762" spans="1:74" s="475" customFormat="1" ht="12.75" customHeight="1">
      <c r="B762" s="541"/>
      <c r="C762" s="860"/>
      <c r="D762" s="588"/>
      <c r="E762" s="830"/>
      <c r="F762" s="830"/>
      <c r="G762" s="830"/>
      <c r="H762" s="830"/>
      <c r="I762" s="830"/>
      <c r="J762" s="830"/>
      <c r="K762" s="830"/>
      <c r="L762" s="830"/>
      <c r="M762" s="830"/>
      <c r="N762" s="830"/>
      <c r="O762" s="830"/>
      <c r="P762" s="830"/>
      <c r="Q762" s="830"/>
      <c r="R762" s="830"/>
      <c r="S762" s="830"/>
      <c r="T762" s="830"/>
      <c r="U762" s="830"/>
      <c r="V762" s="830"/>
      <c r="W762" s="830"/>
      <c r="X762" s="830"/>
      <c r="Y762" s="830"/>
      <c r="Z762" s="830"/>
      <c r="AA762" s="830"/>
      <c r="AB762" s="830"/>
      <c r="AC762" s="830"/>
      <c r="AD762" s="830"/>
      <c r="AE762" s="519"/>
      <c r="AF762" s="461"/>
      <c r="AG762" s="461"/>
      <c r="AH762" s="461"/>
      <c r="AI762" s="461"/>
      <c r="AJ762" s="461"/>
      <c r="AK762" s="461"/>
      <c r="AL762" s="461"/>
      <c r="AM762" s="538"/>
      <c r="AN762" s="522"/>
    </row>
    <row r="763" spans="1:74" s="475" customFormat="1" ht="12.75" customHeight="1">
      <c r="B763" s="541"/>
      <c r="C763" s="860"/>
      <c r="D763" s="588" t="s">
        <v>26</v>
      </c>
      <c r="E763" s="1953" t="s">
        <v>2368</v>
      </c>
      <c r="F763" s="1953"/>
      <c r="G763" s="1953"/>
      <c r="H763" s="1953"/>
      <c r="I763" s="1953"/>
      <c r="J763" s="1953"/>
      <c r="K763" s="1953"/>
      <c r="L763" s="1953"/>
      <c r="M763" s="1953"/>
      <c r="N763" s="1953"/>
      <c r="O763" s="1953"/>
      <c r="P763" s="1953"/>
      <c r="Q763" s="1953"/>
      <c r="R763" s="1953"/>
      <c r="S763" s="1953"/>
      <c r="T763" s="1953"/>
      <c r="U763" s="1953"/>
      <c r="V763" s="1953"/>
      <c r="W763" s="1953"/>
      <c r="X763" s="1953"/>
      <c r="Y763" s="1953"/>
      <c r="Z763" s="1953"/>
      <c r="AA763" s="1953"/>
      <c r="AB763" s="1953"/>
      <c r="AC763" s="1953"/>
      <c r="AD763" s="1953"/>
      <c r="AE763" s="461"/>
      <c r="AF763" s="1861" t="s">
        <v>2021</v>
      </c>
      <c r="AG763" s="1861"/>
      <c r="AH763" s="1861"/>
      <c r="AI763" s="1861"/>
      <c r="AJ763" s="1861"/>
      <c r="AK763" s="1861"/>
      <c r="AL763" s="1861"/>
      <c r="AM763" s="538"/>
      <c r="AN763" s="522"/>
    </row>
    <row r="764" spans="1:74" s="475" customFormat="1" ht="12.75" customHeight="1">
      <c r="B764" s="541"/>
      <c r="C764" s="860"/>
      <c r="D764" s="588"/>
      <c r="E764" s="1953"/>
      <c r="F764" s="1953"/>
      <c r="G764" s="1953"/>
      <c r="H764" s="1953"/>
      <c r="I764" s="1953"/>
      <c r="J764" s="1953"/>
      <c r="K764" s="1953"/>
      <c r="L764" s="1953"/>
      <c r="M764" s="1953"/>
      <c r="N764" s="1953"/>
      <c r="O764" s="1953"/>
      <c r="P764" s="1953"/>
      <c r="Q764" s="1953"/>
      <c r="R764" s="1953"/>
      <c r="S764" s="1953"/>
      <c r="T764" s="1953"/>
      <c r="U764" s="1953"/>
      <c r="V764" s="1953"/>
      <c r="W764" s="1953"/>
      <c r="X764" s="1953"/>
      <c r="Y764" s="1953"/>
      <c r="Z764" s="1953"/>
      <c r="AA764" s="1953"/>
      <c r="AB764" s="1953"/>
      <c r="AC764" s="1953"/>
      <c r="AD764" s="1953"/>
      <c r="AE764" s="519"/>
      <c r="AF764" s="519"/>
      <c r="AG764" s="519"/>
      <c r="AH764" s="519"/>
      <c r="AI764" s="519"/>
      <c r="AJ764" s="519"/>
      <c r="AK764" s="519"/>
      <c r="AL764" s="519"/>
      <c r="AM764" s="538"/>
      <c r="AN764" s="522"/>
    </row>
    <row r="765" spans="1:74" s="475" customFormat="1" ht="12.75" customHeight="1">
      <c r="B765" s="541"/>
      <c r="C765" s="860"/>
      <c r="D765" s="588"/>
      <c r="E765" s="1953"/>
      <c r="F765" s="1953"/>
      <c r="G765" s="1953"/>
      <c r="H765" s="1953"/>
      <c r="I765" s="1953"/>
      <c r="J765" s="1953"/>
      <c r="K765" s="1953"/>
      <c r="L765" s="1953"/>
      <c r="M765" s="1953"/>
      <c r="N765" s="1953"/>
      <c r="O765" s="1953"/>
      <c r="P765" s="1953"/>
      <c r="Q765" s="1953"/>
      <c r="R765" s="1953"/>
      <c r="S765" s="1953"/>
      <c r="T765" s="1953"/>
      <c r="U765" s="1953"/>
      <c r="V765" s="1953"/>
      <c r="W765" s="1953"/>
      <c r="X765" s="1953"/>
      <c r="Y765" s="1953"/>
      <c r="Z765" s="1953"/>
      <c r="AA765" s="1953"/>
      <c r="AB765" s="1953"/>
      <c r="AC765" s="1953"/>
      <c r="AD765" s="1953"/>
      <c r="AE765" s="519"/>
      <c r="AF765" s="519"/>
      <c r="AG765" s="519"/>
      <c r="AH765" s="519"/>
      <c r="AI765" s="519"/>
      <c r="AJ765" s="519"/>
      <c r="AK765" s="519"/>
      <c r="AL765" s="519"/>
      <c r="AM765" s="538"/>
      <c r="AN765" s="522"/>
    </row>
    <row r="766" spans="1:74" s="475" customFormat="1" ht="12.75" customHeight="1">
      <c r="B766" s="541"/>
      <c r="C766" s="860"/>
      <c r="D766" s="588"/>
      <c r="E766" s="1953"/>
      <c r="F766" s="1953"/>
      <c r="G766" s="1953"/>
      <c r="H766" s="1953"/>
      <c r="I766" s="1953"/>
      <c r="J766" s="1953"/>
      <c r="K766" s="1953"/>
      <c r="L766" s="1953"/>
      <c r="M766" s="1953"/>
      <c r="N766" s="1953"/>
      <c r="O766" s="1953"/>
      <c r="P766" s="1953"/>
      <c r="Q766" s="1953"/>
      <c r="R766" s="1953"/>
      <c r="S766" s="1953"/>
      <c r="T766" s="1953"/>
      <c r="U766" s="1953"/>
      <c r="V766" s="1953"/>
      <c r="W766" s="1953"/>
      <c r="X766" s="1953"/>
      <c r="Y766" s="1953"/>
      <c r="Z766" s="1953"/>
      <c r="AA766" s="1953"/>
      <c r="AB766" s="1953"/>
      <c r="AC766" s="1953"/>
      <c r="AD766" s="1953"/>
      <c r="AE766" s="519"/>
      <c r="AF766" s="519"/>
      <c r="AG766" s="519"/>
      <c r="AH766" s="519"/>
      <c r="AI766" s="519"/>
      <c r="AJ766" s="519"/>
      <c r="AK766" s="519"/>
      <c r="AL766" s="519"/>
      <c r="AM766" s="538"/>
      <c r="AN766" s="522"/>
    </row>
    <row r="767" spans="1:74" s="475" customFormat="1" ht="12.75" customHeight="1">
      <c r="A767" s="495"/>
      <c r="B767" s="461"/>
      <c r="C767" s="461"/>
      <c r="D767" s="461"/>
      <c r="E767" s="461"/>
      <c r="F767" s="461"/>
      <c r="G767" s="461"/>
      <c r="H767" s="461"/>
      <c r="I767" s="461"/>
      <c r="J767" s="461"/>
      <c r="K767" s="461"/>
      <c r="L767" s="461"/>
      <c r="M767" s="461"/>
      <c r="N767" s="461"/>
      <c r="O767" s="461"/>
      <c r="P767" s="461"/>
      <c r="Q767" s="461"/>
      <c r="R767" s="461"/>
      <c r="S767" s="461"/>
      <c r="T767" s="461"/>
      <c r="U767" s="461"/>
      <c r="V767" s="461"/>
      <c r="W767" s="461"/>
      <c r="X767" s="461"/>
      <c r="Y767" s="461"/>
      <c r="Z767" s="461"/>
      <c r="AA767" s="461"/>
      <c r="AB767" s="461"/>
      <c r="AC767" s="461"/>
      <c r="AD767" s="461"/>
      <c r="AE767" s="461"/>
      <c r="AF767" s="461"/>
      <c r="AG767" s="461"/>
      <c r="AH767" s="461"/>
      <c r="AI767" s="461"/>
      <c r="AJ767" s="461"/>
      <c r="AK767" s="461"/>
      <c r="AL767" s="461"/>
      <c r="AM767" s="495"/>
      <c r="AN767" s="522"/>
    </row>
    <row r="768" spans="1:74" s="475" customFormat="1" ht="12.75" customHeight="1">
      <c r="B768" s="541"/>
      <c r="C768" s="860"/>
      <c r="D768" s="461" t="s">
        <v>2297</v>
      </c>
      <c r="E768" s="856"/>
      <c r="F768" s="856"/>
      <c r="G768" s="856"/>
      <c r="H768" s="1943" t="s">
        <v>299</v>
      </c>
      <c r="I768" s="1943"/>
      <c r="J768" s="568"/>
      <c r="K768" s="568"/>
      <c r="L768" s="568"/>
      <c r="M768" s="568"/>
      <c r="N768" s="568"/>
      <c r="O768" s="568"/>
      <c r="P768" s="568"/>
      <c r="Q768" s="568"/>
      <c r="R768" s="568"/>
      <c r="S768" s="568"/>
      <c r="T768" s="568"/>
      <c r="U768" s="568"/>
      <c r="V768" s="568"/>
      <c r="W768" s="568"/>
      <c r="X768" s="568"/>
      <c r="Y768" s="568"/>
      <c r="Z768" s="568"/>
      <c r="AA768" s="568"/>
      <c r="AB768" s="568"/>
      <c r="AC768" s="568"/>
      <c r="AD768" s="568"/>
      <c r="AE768" s="568"/>
      <c r="AF768" s="568"/>
      <c r="AG768" s="541"/>
      <c r="AH768" s="461"/>
      <c r="AI768" s="468"/>
      <c r="AJ768" s="520"/>
      <c r="AK768" s="520"/>
      <c r="AL768" s="520"/>
      <c r="AN768" s="522"/>
    </row>
    <row r="769" spans="1:81" s="475" customFormat="1" ht="12.75" customHeight="1">
      <c r="B769" s="541"/>
      <c r="C769" s="860"/>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541"/>
      <c r="AF769" s="541"/>
      <c r="AG769" s="541"/>
      <c r="AH769" s="461"/>
      <c r="AI769" s="468"/>
      <c r="AJ769" s="520"/>
      <c r="AK769" s="520"/>
      <c r="AL769" s="520"/>
      <c r="AN769" s="522"/>
    </row>
    <row r="770" spans="1:81" s="475" customFormat="1" ht="12.75" customHeight="1">
      <c r="A770" s="531"/>
      <c r="B770" s="590"/>
      <c r="C770" s="875"/>
      <c r="D770" s="590"/>
      <c r="E770" s="590"/>
      <c r="F770" s="590"/>
      <c r="G770" s="590"/>
      <c r="H770" s="590"/>
      <c r="I770" s="590"/>
      <c r="J770" s="590"/>
      <c r="K770" s="590"/>
      <c r="L770" s="590"/>
      <c r="M770" s="590"/>
      <c r="N770" s="590"/>
      <c r="O770" s="590"/>
      <c r="P770" s="590"/>
      <c r="Q770" s="590"/>
      <c r="R770" s="590"/>
      <c r="S770" s="590"/>
      <c r="T770" s="590"/>
      <c r="U770" s="590"/>
      <c r="V770" s="590"/>
      <c r="W770" s="590"/>
      <c r="X770" s="590"/>
      <c r="Y770" s="590"/>
      <c r="Z770" s="590"/>
      <c r="AA770" s="590"/>
      <c r="AB770" s="590"/>
      <c r="AC770" s="590"/>
      <c r="AD770" s="590"/>
      <c r="AE770" s="590"/>
      <c r="AF770" s="590"/>
      <c r="AG770" s="590"/>
      <c r="AH770" s="526"/>
      <c r="AI770" s="490" t="s">
        <v>2369</v>
      </c>
      <c r="AJ770" s="1894">
        <f>VLOOKUP($H$768,$AO$758:$AP$760,2,FALSE)</f>
        <v>0</v>
      </c>
      <c r="AK770" s="1896"/>
      <c r="AL770" s="520"/>
      <c r="AN770" s="522"/>
    </row>
    <row r="771" spans="1:81" s="495" customFormat="1">
      <c r="A771" s="475"/>
      <c r="B771" s="541"/>
      <c r="C771" s="860"/>
      <c r="D771" s="541"/>
      <c r="E771" s="541"/>
      <c r="F771" s="541"/>
      <c r="G771" s="541"/>
      <c r="H771" s="541"/>
      <c r="I771" s="541"/>
      <c r="J771" s="541"/>
      <c r="K771" s="541"/>
      <c r="L771" s="541"/>
      <c r="M771" s="541"/>
      <c r="N771" s="541"/>
      <c r="O771" s="541"/>
      <c r="P771" s="541"/>
      <c r="Q771" s="541"/>
      <c r="R771" s="541"/>
      <c r="S771" s="541"/>
      <c r="T771" s="541"/>
      <c r="U771" s="541"/>
      <c r="V771" s="541"/>
      <c r="W771" s="541"/>
      <c r="X771" s="541"/>
      <c r="Y771" s="541"/>
      <c r="Z771" s="541"/>
      <c r="AA771" s="541"/>
      <c r="AB771" s="541"/>
      <c r="AC771" s="541"/>
      <c r="AD771" s="541"/>
      <c r="AE771" s="541"/>
      <c r="AF771" s="541"/>
      <c r="AG771" s="541"/>
      <c r="AH771" s="461"/>
      <c r="AI771" s="468"/>
      <c r="AJ771" s="520"/>
      <c r="AK771" s="520"/>
      <c r="AL771" s="520"/>
      <c r="AM771" s="475"/>
      <c r="AN771" s="609"/>
      <c r="AS771" s="599"/>
      <c r="AT771" s="599"/>
      <c r="AU771" s="599"/>
      <c r="AV771" s="599"/>
      <c r="AW771" s="599"/>
      <c r="AX771" s="599"/>
      <c r="AY771" s="599"/>
      <c r="AZ771" s="599"/>
      <c r="BA771" s="599"/>
      <c r="BB771" s="599"/>
      <c r="BC771" s="599"/>
      <c r="BD771" s="615"/>
      <c r="BE771" s="615"/>
      <c r="BF771" s="615"/>
      <c r="BG771" s="615"/>
      <c r="BH771" s="615"/>
      <c r="BI771" s="599"/>
      <c r="BJ771" s="599"/>
      <c r="BK771" s="599"/>
      <c r="BL771" s="599"/>
      <c r="BM771" s="599"/>
      <c r="BN771" s="599"/>
      <c r="BO771" s="599"/>
      <c r="BP771" s="599"/>
      <c r="BQ771" s="599"/>
      <c r="BR771" s="599"/>
      <c r="BS771" s="599"/>
      <c r="BT771" s="599"/>
      <c r="BU771" s="599"/>
      <c r="BV771" s="599"/>
      <c r="BW771" s="599"/>
      <c r="BX771" s="599"/>
      <c r="BY771" s="599"/>
      <c r="BZ771" s="599"/>
      <c r="CA771" s="599"/>
      <c r="CB771" s="599"/>
      <c r="CC771" s="599"/>
    </row>
    <row r="772" spans="1:81" s="495" customFormat="1">
      <c r="A772" s="475"/>
      <c r="B772" s="541"/>
      <c r="C772" s="464" t="s">
        <v>2370</v>
      </c>
      <c r="D772" s="541"/>
      <c r="E772" s="541"/>
      <c r="F772" s="541"/>
      <c r="G772" s="541"/>
      <c r="H772" s="541"/>
      <c r="I772" s="541"/>
      <c r="J772" s="541"/>
      <c r="K772" s="541"/>
      <c r="L772" s="541"/>
      <c r="M772" s="541"/>
      <c r="N772" s="541"/>
      <c r="O772" s="541"/>
      <c r="P772" s="541"/>
      <c r="Q772" s="541"/>
      <c r="R772" s="541"/>
      <c r="S772" s="541"/>
      <c r="T772" s="541"/>
      <c r="U772" s="541"/>
      <c r="V772" s="541"/>
      <c r="W772" s="541"/>
      <c r="X772" s="541"/>
      <c r="Y772" s="541"/>
      <c r="Z772" s="541"/>
      <c r="AA772" s="541"/>
      <c r="AB772" s="541"/>
      <c r="AC772" s="541"/>
      <c r="AD772" s="541"/>
      <c r="AE772" s="541"/>
      <c r="AF772" s="541"/>
      <c r="AG772" s="541"/>
      <c r="AH772" s="461"/>
      <c r="AI772" s="468"/>
      <c r="AJ772" s="520"/>
      <c r="AK772" s="520"/>
      <c r="AL772" s="520"/>
      <c r="AM772" s="475"/>
      <c r="AN772" s="609"/>
      <c r="AT772" s="599"/>
      <c r="AU772" s="599"/>
      <c r="AV772" s="599"/>
      <c r="AW772" s="599"/>
      <c r="AX772" s="599"/>
      <c r="AY772" s="599"/>
      <c r="AZ772" s="599"/>
    </row>
    <row r="773" spans="1:81" s="495" customFormat="1">
      <c r="A773" s="475"/>
      <c r="B773" s="541"/>
      <c r="C773" s="860"/>
      <c r="D773" s="541"/>
      <c r="E773" s="541"/>
      <c r="F773" s="541"/>
      <c r="G773" s="541"/>
      <c r="H773" s="541"/>
      <c r="I773" s="541"/>
      <c r="J773" s="541"/>
      <c r="K773" s="541"/>
      <c r="L773" s="541"/>
      <c r="M773" s="541"/>
      <c r="N773" s="541"/>
      <c r="O773" s="541"/>
      <c r="P773" s="541"/>
      <c r="Q773" s="541"/>
      <c r="R773" s="541"/>
      <c r="S773" s="541"/>
      <c r="T773" s="541"/>
      <c r="U773" s="541"/>
      <c r="V773" s="541"/>
      <c r="W773" s="541"/>
      <c r="X773" s="541"/>
      <c r="Y773" s="541"/>
      <c r="Z773" s="541"/>
      <c r="AA773" s="541"/>
      <c r="AB773" s="541"/>
      <c r="AC773" s="541"/>
      <c r="AD773" s="541"/>
      <c r="AE773" s="461"/>
      <c r="AF773" s="461"/>
      <c r="AG773" s="461"/>
      <c r="AH773" s="461"/>
      <c r="AI773" s="461"/>
      <c r="AJ773" s="461"/>
      <c r="AK773" s="461"/>
      <c r="AL773" s="520"/>
      <c r="AM773" s="475"/>
      <c r="AN773" s="609"/>
      <c r="AO773" s="475" t="s">
        <v>299</v>
      </c>
      <c r="AP773" s="605">
        <v>0</v>
      </c>
      <c r="AS773" s="599"/>
      <c r="AT773" s="599"/>
      <c r="AU773" s="599"/>
      <c r="AV773" s="599"/>
      <c r="AW773" s="599"/>
      <c r="AX773" s="599"/>
      <c r="AY773" s="599"/>
      <c r="AZ773" s="599"/>
      <c r="BA773" s="599"/>
      <c r="BB773" s="599"/>
      <c r="BC773" s="599"/>
      <c r="BD773" s="615"/>
      <c r="BE773" s="615"/>
      <c r="BF773" s="615"/>
      <c r="BG773" s="615"/>
      <c r="BH773" s="615"/>
      <c r="BI773" s="599"/>
      <c r="BJ773" s="599"/>
      <c r="BK773" s="599"/>
      <c r="BL773" s="599"/>
      <c r="BM773" s="599"/>
      <c r="BN773" s="599"/>
      <c r="BO773" s="599"/>
      <c r="BP773" s="599"/>
      <c r="BQ773" s="599"/>
      <c r="BR773" s="599"/>
      <c r="BS773" s="599"/>
      <c r="BT773" s="599"/>
      <c r="BU773" s="599"/>
      <c r="BV773" s="599"/>
      <c r="BW773" s="599"/>
      <c r="BX773" s="599"/>
      <c r="BY773" s="599"/>
      <c r="BZ773" s="599"/>
      <c r="CA773" s="599"/>
      <c r="CB773" s="599"/>
      <c r="CC773" s="599"/>
    </row>
    <row r="774" spans="1:81" s="495" customFormat="1" ht="13.7" customHeight="1">
      <c r="A774" s="475"/>
      <c r="B774" s="541"/>
      <c r="C774" s="860"/>
      <c r="D774" s="588" t="s">
        <v>21</v>
      </c>
      <c r="E774" s="1914" t="s">
        <v>2371</v>
      </c>
      <c r="F774" s="1914"/>
      <c r="G774" s="1914"/>
      <c r="H774" s="1914"/>
      <c r="I774" s="1914"/>
      <c r="J774" s="1914"/>
      <c r="K774" s="1914"/>
      <c r="L774" s="1914"/>
      <c r="M774" s="1914"/>
      <c r="N774" s="1914"/>
      <c r="O774" s="1914"/>
      <c r="P774" s="1914"/>
      <c r="Q774" s="1914"/>
      <c r="R774" s="1914"/>
      <c r="S774" s="1914"/>
      <c r="T774" s="1914"/>
      <c r="U774" s="1914"/>
      <c r="V774" s="1914"/>
      <c r="W774" s="1914"/>
      <c r="X774" s="1914"/>
      <c r="Y774" s="1914"/>
      <c r="Z774" s="1914"/>
      <c r="AA774" s="1914"/>
      <c r="AB774" s="1914"/>
      <c r="AC774" s="1914"/>
      <c r="AD774" s="1914"/>
      <c r="AE774" s="461"/>
      <c r="AF774" s="1861" t="s">
        <v>2021</v>
      </c>
      <c r="AG774" s="1861"/>
      <c r="AH774" s="1861"/>
      <c r="AI774" s="1861"/>
      <c r="AJ774" s="1861"/>
      <c r="AK774" s="1861"/>
      <c r="AL774" s="1861"/>
      <c r="AM774" s="538"/>
      <c r="AN774" s="609"/>
      <c r="AO774" s="536" t="s">
        <v>891</v>
      </c>
      <c r="AP774" s="475">
        <v>3</v>
      </c>
      <c r="AT774" s="599"/>
      <c r="AU774" s="599"/>
      <c r="AV774" s="599"/>
      <c r="AW774" s="599"/>
      <c r="AX774" s="599"/>
      <c r="AY774" s="599"/>
      <c r="AZ774" s="599"/>
    </row>
    <row r="775" spans="1:81" s="495" customFormat="1" ht="13.7" customHeight="1">
      <c r="A775" s="475"/>
      <c r="B775" s="541"/>
      <c r="C775" s="860"/>
      <c r="D775" s="588"/>
      <c r="E775" s="1914"/>
      <c r="F775" s="1914"/>
      <c r="G775" s="1914"/>
      <c r="H775" s="1914"/>
      <c r="I775" s="1914"/>
      <c r="J775" s="1914"/>
      <c r="K775" s="1914"/>
      <c r="L775" s="1914"/>
      <c r="M775" s="1914"/>
      <c r="N775" s="1914"/>
      <c r="O775" s="1914"/>
      <c r="P775" s="1914"/>
      <c r="Q775" s="1914"/>
      <c r="R775" s="1914"/>
      <c r="S775" s="1914"/>
      <c r="T775" s="1914"/>
      <c r="U775" s="1914"/>
      <c r="V775" s="1914"/>
      <c r="W775" s="1914"/>
      <c r="X775" s="1914"/>
      <c r="Y775" s="1914"/>
      <c r="Z775" s="1914"/>
      <c r="AA775" s="1914"/>
      <c r="AB775" s="1914"/>
      <c r="AC775" s="1914"/>
      <c r="AD775" s="1914"/>
      <c r="AE775" s="461"/>
      <c r="AF775" s="519"/>
      <c r="AG775" s="519"/>
      <c r="AH775" s="519"/>
      <c r="AI775" s="519"/>
      <c r="AJ775" s="519"/>
      <c r="AK775" s="519"/>
      <c r="AL775" s="519"/>
      <c r="AM775" s="538"/>
      <c r="AN775" s="609"/>
      <c r="AO775" s="536"/>
      <c r="AP775" s="475"/>
      <c r="AT775" s="599"/>
      <c r="AU775" s="599"/>
      <c r="AV775" s="599"/>
      <c r="AW775" s="599"/>
      <c r="AX775" s="599"/>
      <c r="AY775" s="599"/>
      <c r="AZ775" s="599"/>
    </row>
    <row r="776" spans="1:81" s="495" customFormat="1">
      <c r="A776" s="475"/>
      <c r="B776" s="541"/>
      <c r="C776" s="860"/>
      <c r="D776" s="588"/>
      <c r="E776" s="1914"/>
      <c r="F776" s="1914"/>
      <c r="G776" s="1914"/>
      <c r="H776" s="1914"/>
      <c r="I776" s="1914"/>
      <c r="J776" s="1914"/>
      <c r="K776" s="1914"/>
      <c r="L776" s="1914"/>
      <c r="M776" s="1914"/>
      <c r="N776" s="1914"/>
      <c r="O776" s="1914"/>
      <c r="P776" s="1914"/>
      <c r="Q776" s="1914"/>
      <c r="R776" s="1914"/>
      <c r="S776" s="1914"/>
      <c r="T776" s="1914"/>
      <c r="U776" s="1914"/>
      <c r="V776" s="1914"/>
      <c r="W776" s="1914"/>
      <c r="X776" s="1914"/>
      <c r="Y776" s="1914"/>
      <c r="Z776" s="1914"/>
      <c r="AA776" s="1914"/>
      <c r="AB776" s="1914"/>
      <c r="AC776" s="1914"/>
      <c r="AD776" s="1914"/>
      <c r="AE776" s="519"/>
      <c r="AF776" s="519"/>
      <c r="AG776" s="519"/>
      <c r="AH776" s="519"/>
      <c r="AI776" s="519"/>
      <c r="AJ776" s="519"/>
      <c r="AK776" s="519"/>
      <c r="AL776" s="519"/>
      <c r="AM776" s="538"/>
      <c r="AN776" s="609"/>
      <c r="AO776" s="536"/>
      <c r="AP776" s="475"/>
      <c r="AT776" s="599"/>
      <c r="AU776" s="599"/>
      <c r="AV776" s="599"/>
      <c r="AW776" s="599"/>
      <c r="AX776" s="599"/>
      <c r="AY776" s="599"/>
      <c r="AZ776" s="599"/>
    </row>
    <row r="777" spans="1:81" s="495" customFormat="1">
      <c r="A777" s="475"/>
      <c r="B777" s="541"/>
      <c r="C777" s="860"/>
      <c r="D777" s="588"/>
      <c r="E777" s="1914"/>
      <c r="F777" s="1914"/>
      <c r="G777" s="1914"/>
      <c r="H777" s="1914"/>
      <c r="I777" s="1914"/>
      <c r="J777" s="1914"/>
      <c r="K777" s="1914"/>
      <c r="L777" s="1914"/>
      <c r="M777" s="1914"/>
      <c r="N777" s="1914"/>
      <c r="O777" s="1914"/>
      <c r="P777" s="1914"/>
      <c r="Q777" s="1914"/>
      <c r="R777" s="1914"/>
      <c r="S777" s="1914"/>
      <c r="T777" s="1914"/>
      <c r="U777" s="1914"/>
      <c r="V777" s="1914"/>
      <c r="W777" s="1914"/>
      <c r="X777" s="1914"/>
      <c r="Y777" s="1914"/>
      <c r="Z777" s="1914"/>
      <c r="AA777" s="1914"/>
      <c r="AB777" s="1914"/>
      <c r="AC777" s="1914"/>
      <c r="AD777" s="1914"/>
      <c r="AE777" s="519"/>
      <c r="AF777" s="519"/>
      <c r="AG777" s="519"/>
      <c r="AH777" s="519"/>
      <c r="AI777" s="519"/>
      <c r="AJ777" s="519"/>
      <c r="AK777" s="519"/>
      <c r="AL777" s="519"/>
      <c r="AM777" s="538"/>
      <c r="AN777" s="609"/>
      <c r="AO777" s="616"/>
      <c r="AT777" s="599"/>
      <c r="AU777" s="599"/>
      <c r="AV777" s="599"/>
      <c r="AW777" s="599"/>
      <c r="AX777" s="599"/>
      <c r="AY777" s="599"/>
      <c r="AZ777" s="599"/>
    </row>
    <row r="778" spans="1:81" s="495" customFormat="1">
      <c r="A778" s="475"/>
      <c r="B778" s="541"/>
      <c r="C778" s="860"/>
      <c r="D778" s="588"/>
      <c r="E778" s="568"/>
      <c r="F778" s="568"/>
      <c r="G778" s="568"/>
      <c r="H778" s="568"/>
      <c r="I778" s="568"/>
      <c r="J778" s="568"/>
      <c r="K778" s="568"/>
      <c r="L778" s="568"/>
      <c r="M778" s="568"/>
      <c r="N778" s="568"/>
      <c r="O778" s="568"/>
      <c r="P778" s="568"/>
      <c r="Q778" s="568"/>
      <c r="R778" s="568"/>
      <c r="S778" s="568"/>
      <c r="T778" s="568"/>
      <c r="U778" s="568"/>
      <c r="V778" s="568"/>
      <c r="W778" s="568"/>
      <c r="X778" s="568"/>
      <c r="Y778" s="568"/>
      <c r="Z778" s="568"/>
      <c r="AA778" s="568"/>
      <c r="AB778" s="568"/>
      <c r="AC778" s="568"/>
      <c r="AD778" s="568"/>
      <c r="AE778" s="519"/>
      <c r="AF778" s="519"/>
      <c r="AG778" s="519"/>
      <c r="AH778" s="519"/>
      <c r="AI778" s="519"/>
      <c r="AJ778" s="519"/>
      <c r="AK778" s="519"/>
      <c r="AL778" s="519"/>
      <c r="AM778" s="538"/>
      <c r="AN778" s="609"/>
      <c r="AO778" s="616"/>
      <c r="AT778" s="599"/>
      <c r="AU778" s="599"/>
      <c r="AV778" s="599"/>
      <c r="AW778" s="599"/>
      <c r="AX778" s="599"/>
      <c r="AY778" s="599"/>
      <c r="AZ778" s="599"/>
    </row>
    <row r="779" spans="1:81" s="495" customFormat="1">
      <c r="A779" s="475"/>
      <c r="B779" s="541"/>
      <c r="C779" s="860"/>
      <c r="D779" s="461" t="s">
        <v>2297</v>
      </c>
      <c r="E779" s="856"/>
      <c r="F779" s="856"/>
      <c r="G779" s="856"/>
      <c r="H779" s="1943" t="s">
        <v>299</v>
      </c>
      <c r="I779" s="1943"/>
      <c r="J779" s="541"/>
      <c r="K779" s="541"/>
      <c r="L779" s="541"/>
      <c r="M779" s="541"/>
      <c r="N779" s="541"/>
      <c r="O779" s="541"/>
      <c r="P779" s="541"/>
      <c r="Q779" s="541"/>
      <c r="R779" s="541"/>
      <c r="S779" s="541"/>
      <c r="T779" s="541"/>
      <c r="U779" s="541"/>
      <c r="V779" s="541"/>
      <c r="W779" s="541"/>
      <c r="X779" s="541"/>
      <c r="Y779" s="541"/>
      <c r="Z779" s="541"/>
      <c r="AA779" s="541"/>
      <c r="AB779" s="541"/>
      <c r="AC779" s="541"/>
      <c r="AD779" s="541"/>
      <c r="AE779" s="541"/>
      <c r="AF779" s="541"/>
      <c r="AG779" s="541"/>
      <c r="AH779" s="461"/>
      <c r="AI779" s="468"/>
      <c r="AJ779" s="520"/>
      <c r="AK779" s="520"/>
      <c r="AL779" s="520"/>
      <c r="AM779" s="475"/>
      <c r="AN779" s="609"/>
      <c r="AS779" s="599"/>
      <c r="AT779" s="599"/>
      <c r="AU779" s="599"/>
      <c r="AV779" s="599"/>
      <c r="AW779" s="599"/>
      <c r="AX779" s="599"/>
      <c r="AY779" s="599"/>
      <c r="AZ779" s="599"/>
      <c r="BA779" s="599"/>
      <c r="BB779" s="599"/>
      <c r="BC779" s="599"/>
      <c r="BD779" s="615"/>
      <c r="BE779" s="615"/>
      <c r="BF779" s="615"/>
      <c r="BG779" s="615"/>
      <c r="BH779" s="615"/>
      <c r="BI779" s="599"/>
      <c r="BJ779" s="599"/>
      <c r="BK779" s="599"/>
      <c r="BL779" s="599"/>
      <c r="BM779" s="599"/>
      <c r="BN779" s="599"/>
      <c r="BO779" s="599"/>
      <c r="BP779" s="599"/>
      <c r="BQ779" s="599"/>
      <c r="BR779" s="599"/>
      <c r="BS779" s="599"/>
      <c r="BT779" s="599"/>
      <c r="BU779" s="599"/>
      <c r="BV779" s="599"/>
      <c r="BW779" s="599"/>
      <c r="BX779" s="599"/>
      <c r="BY779" s="599"/>
      <c r="BZ779" s="599"/>
      <c r="CA779" s="599"/>
      <c r="CB779" s="599"/>
      <c r="CC779" s="599"/>
    </row>
    <row r="780" spans="1:81" s="495" customFormat="1">
      <c r="A780" s="475"/>
      <c r="B780" s="541"/>
      <c r="C780" s="613"/>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476"/>
      <c r="AD780" s="541"/>
      <c r="AE780" s="476"/>
      <c r="AF780" s="476"/>
      <c r="AG780" s="476"/>
      <c r="AH780" s="476"/>
      <c r="AI780" s="475"/>
      <c r="AJ780" s="475"/>
      <c r="AK780" s="475"/>
      <c r="AL780" s="475"/>
      <c r="AM780" s="475"/>
      <c r="AN780" s="609"/>
      <c r="AT780" s="599"/>
      <c r="AU780" s="599"/>
      <c r="AV780" s="599"/>
      <c r="AW780" s="599"/>
      <c r="AX780" s="599"/>
      <c r="AY780" s="599"/>
      <c r="AZ780" s="599"/>
    </row>
    <row r="781" spans="1:81" s="495" customFormat="1">
      <c r="A781" s="531"/>
      <c r="B781" s="590"/>
      <c r="C781" s="614"/>
      <c r="D781" s="589"/>
      <c r="E781" s="589"/>
      <c r="F781" s="589"/>
      <c r="G781" s="589"/>
      <c r="H781" s="589"/>
      <c r="I781" s="589"/>
      <c r="J781" s="589"/>
      <c r="K781" s="589"/>
      <c r="L781" s="589"/>
      <c r="M781" s="589"/>
      <c r="N781" s="589"/>
      <c r="O781" s="589"/>
      <c r="P781" s="589"/>
      <c r="Q781" s="589"/>
      <c r="R781" s="589"/>
      <c r="S781" s="589"/>
      <c r="T781" s="589"/>
      <c r="U781" s="589"/>
      <c r="V781" s="589"/>
      <c r="W781" s="589"/>
      <c r="X781" s="589"/>
      <c r="Y781" s="589"/>
      <c r="Z781" s="589"/>
      <c r="AA781" s="589"/>
      <c r="AB781" s="589"/>
      <c r="AC781" s="590"/>
      <c r="AD781" s="589"/>
      <c r="AE781" s="589"/>
      <c r="AF781" s="589"/>
      <c r="AG781" s="589"/>
      <c r="AH781" s="489"/>
      <c r="AI781" s="490" t="s">
        <v>2372</v>
      </c>
      <c r="AJ781" s="1894">
        <f>VLOOKUP($H$779,$AO$773:$AP$774,2,FALSE)</f>
        <v>0</v>
      </c>
      <c r="AK781" s="1896"/>
      <c r="AL781" s="520"/>
      <c r="AM781" s="475"/>
      <c r="AN781" s="609"/>
      <c r="AS781" s="599"/>
      <c r="AT781" s="599"/>
      <c r="AU781" s="599"/>
      <c r="AV781" s="599"/>
      <c r="AW781" s="599"/>
      <c r="AX781" s="599"/>
      <c r="AY781" s="599"/>
      <c r="AZ781" s="599"/>
      <c r="BA781" s="599"/>
      <c r="BB781" s="599"/>
      <c r="BC781" s="599"/>
      <c r="BD781" s="615"/>
      <c r="BE781" s="615"/>
      <c r="BF781" s="615"/>
      <c r="BG781" s="615"/>
      <c r="BH781" s="615"/>
      <c r="BI781" s="599"/>
      <c r="BJ781" s="599"/>
      <c r="BK781" s="599"/>
      <c r="BL781" s="599"/>
      <c r="BM781" s="599"/>
      <c r="BN781" s="599"/>
      <c r="BO781" s="599"/>
      <c r="BP781" s="599"/>
      <c r="BQ781" s="599"/>
      <c r="BR781" s="599"/>
      <c r="BS781" s="599"/>
      <c r="BT781" s="599"/>
      <c r="BU781" s="599"/>
      <c r="BV781" s="599"/>
      <c r="BW781" s="599"/>
      <c r="BX781" s="599"/>
      <c r="BY781" s="599"/>
      <c r="BZ781" s="599"/>
      <c r="CA781" s="599"/>
      <c r="CB781" s="599"/>
      <c r="CC781" s="599"/>
    </row>
    <row r="782" spans="1:81" s="475" customFormat="1" ht="12.75" customHeight="1">
      <c r="B782" s="541"/>
      <c r="C782" s="613"/>
      <c r="D782" s="476"/>
      <c r="E782" s="476"/>
      <c r="F782" s="476"/>
      <c r="G782" s="476"/>
      <c r="H782" s="476"/>
      <c r="I782" s="476"/>
      <c r="J782" s="476"/>
      <c r="K782" s="476"/>
      <c r="L782" s="476"/>
      <c r="M782" s="476"/>
      <c r="N782" s="476"/>
      <c r="O782" s="476"/>
      <c r="P782" s="476"/>
      <c r="Q782" s="476"/>
      <c r="R782" s="476"/>
      <c r="S782" s="476"/>
      <c r="T782" s="476"/>
      <c r="U782" s="476"/>
      <c r="V782" s="476"/>
      <c r="W782" s="476"/>
      <c r="X782" s="476"/>
      <c r="Y782" s="476"/>
      <c r="Z782" s="476"/>
      <c r="AA782" s="476"/>
      <c r="AB782" s="476"/>
      <c r="AC782" s="476"/>
      <c r="AD782" s="541"/>
      <c r="AE782" s="476"/>
      <c r="AF782" s="476"/>
      <c r="AG782" s="476"/>
      <c r="AH782" s="476"/>
      <c r="AN782" s="522"/>
    </row>
    <row r="783" spans="1:81" s="475" customFormat="1" ht="12.75" customHeight="1">
      <c r="A783" s="531"/>
      <c r="B783" s="589"/>
      <c r="C783" s="589"/>
      <c r="D783" s="589"/>
      <c r="E783" s="589"/>
      <c r="F783" s="589"/>
      <c r="G783" s="589"/>
      <c r="H783" s="589"/>
      <c r="I783" s="589"/>
      <c r="J783" s="589"/>
      <c r="K783" s="589"/>
      <c r="L783" s="589"/>
      <c r="M783" s="589"/>
      <c r="N783" s="589"/>
      <c r="O783" s="589"/>
      <c r="P783" s="589"/>
      <c r="Q783" s="589"/>
      <c r="R783" s="589"/>
      <c r="S783" s="589"/>
      <c r="T783" s="589"/>
      <c r="U783" s="589"/>
      <c r="V783" s="589"/>
      <c r="W783" s="589"/>
      <c r="X783" s="589"/>
      <c r="Y783" s="589"/>
      <c r="Z783" s="589"/>
      <c r="AA783" s="589"/>
      <c r="AB783" s="589"/>
      <c r="AC783" s="590"/>
      <c r="AD783" s="589"/>
      <c r="AE783" s="489"/>
      <c r="AF783" s="489"/>
      <c r="AG783" s="489"/>
      <c r="AH783" s="489"/>
      <c r="AI783" s="490"/>
      <c r="AJ783" s="490" t="s">
        <v>2373</v>
      </c>
      <c r="AK783" s="1894">
        <f>IF(($AJ$610+$AJ$629+$AJ$641+$AJ$676+$AJ$700+$AJ$714+$AJ$726+$AJ$742+$AJ$754+$AJ$770+AJ781)&gt;10,10,($AJ$610+$AJ$629+$AJ$641+$AJ$676+$AJ$700+$AJ$714+$AJ$726+$AJ$742+$AJ$754+$AJ$770+AJ781))</f>
        <v>10</v>
      </c>
      <c r="AL783" s="1895"/>
      <c r="AM783" s="1896"/>
      <c r="AN783" s="522"/>
    </row>
    <row r="784" spans="1:81" s="475" customFormat="1" ht="12.75" customHeight="1">
      <c r="B784" s="476"/>
      <c r="C784" s="476"/>
      <c r="D784" s="476"/>
      <c r="E784" s="476"/>
      <c r="F784" s="476"/>
      <c r="G784" s="476"/>
      <c r="H784" s="476"/>
      <c r="I784" s="476"/>
      <c r="J784" s="476"/>
      <c r="K784" s="476"/>
      <c r="L784" s="476"/>
      <c r="M784" s="476"/>
      <c r="N784" s="476"/>
      <c r="O784" s="476"/>
      <c r="P784" s="476"/>
      <c r="Q784" s="476"/>
      <c r="R784" s="476"/>
      <c r="S784" s="476"/>
      <c r="T784" s="476"/>
      <c r="U784" s="476"/>
      <c r="V784" s="476"/>
      <c r="W784" s="476"/>
      <c r="X784" s="476"/>
      <c r="Y784" s="476"/>
      <c r="Z784" s="476"/>
      <c r="AA784" s="476"/>
      <c r="AB784" s="476"/>
      <c r="AC784" s="541"/>
      <c r="AD784" s="476"/>
      <c r="AI784" s="468"/>
      <c r="AJ784" s="468"/>
      <c r="AK784" s="520"/>
      <c r="AL784" s="520"/>
      <c r="AM784" s="520"/>
      <c r="AN784" s="522"/>
    </row>
    <row r="785" spans="1:43">
      <c r="B785" s="475"/>
      <c r="C785" s="475"/>
      <c r="D785" s="475"/>
      <c r="E785" s="475"/>
      <c r="F785" s="475"/>
      <c r="G785" s="475"/>
      <c r="H785" s="475"/>
      <c r="I785" s="475"/>
      <c r="J785" s="475"/>
      <c r="K785" s="475"/>
      <c r="L785" s="475"/>
      <c r="M785" s="475"/>
      <c r="N785" s="475"/>
      <c r="O785" s="475"/>
      <c r="P785" s="475"/>
      <c r="Q785" s="475"/>
      <c r="R785" s="475"/>
      <c r="S785" s="475"/>
      <c r="T785" s="475"/>
      <c r="U785" s="475"/>
      <c r="V785" s="475"/>
      <c r="W785" s="475"/>
      <c r="X785" s="475"/>
      <c r="Y785" s="475"/>
      <c r="Z785" s="475"/>
      <c r="AA785" s="475"/>
      <c r="AB785" s="475"/>
      <c r="AC785" s="475"/>
      <c r="AD785" s="475"/>
      <c r="AE785" s="475"/>
      <c r="AF785" s="475"/>
      <c r="AG785" s="475"/>
      <c r="AH785" s="475"/>
      <c r="AI785" s="475"/>
      <c r="AJ785" s="475"/>
      <c r="AK785" s="475"/>
      <c r="AL785" s="475"/>
      <c r="AM785" s="475"/>
    </row>
    <row r="786" spans="1:43">
      <c r="A786" s="2004" t="s">
        <v>2374</v>
      </c>
      <c r="B786" s="2005"/>
      <c r="C786" s="2005"/>
      <c r="D786" s="2005"/>
      <c r="E786" s="2005"/>
      <c r="F786" s="2005"/>
      <c r="G786" s="2005"/>
      <c r="H786" s="2005"/>
      <c r="I786" s="2005"/>
      <c r="J786" s="2005"/>
      <c r="K786" s="2005"/>
      <c r="L786" s="2005"/>
      <c r="M786" s="2005"/>
      <c r="N786" s="2005"/>
      <c r="O786" s="2005"/>
      <c r="P786" s="2005"/>
      <c r="Q786" s="2005"/>
      <c r="R786" s="2005"/>
      <c r="S786" s="2005"/>
      <c r="T786" s="2005"/>
      <c r="U786" s="2005"/>
      <c r="V786" s="2005"/>
      <c r="W786" s="2005"/>
      <c r="X786" s="2005"/>
      <c r="Y786" s="2005"/>
      <c r="Z786" s="2005"/>
      <c r="AA786" s="2005"/>
      <c r="AB786" s="2005"/>
      <c r="AC786" s="2005"/>
      <c r="AD786" s="2005"/>
      <c r="AE786" s="2005"/>
      <c r="AF786" s="2005"/>
      <c r="AG786" s="2005"/>
      <c r="AH786" s="2005"/>
      <c r="AI786" s="2005"/>
      <c r="AJ786" s="2005"/>
      <c r="AK786" s="2005"/>
      <c r="AL786" s="2005"/>
      <c r="AM786" s="2005"/>
    </row>
    <row r="787" spans="1:43">
      <c r="A787" s="2006"/>
      <c r="B787" s="2006"/>
      <c r="C787" s="2006"/>
      <c r="D787" s="2006"/>
      <c r="E787" s="2006"/>
      <c r="F787" s="2006"/>
      <c r="G787" s="2006"/>
      <c r="H787" s="2006"/>
      <c r="I787" s="2006"/>
      <c r="J787" s="2006"/>
      <c r="K787" s="2006"/>
      <c r="L787" s="2006"/>
      <c r="M787" s="2006"/>
      <c r="N787" s="2006"/>
      <c r="O787" s="2006"/>
      <c r="P787" s="2006"/>
      <c r="Q787" s="2006"/>
      <c r="R787" s="2006"/>
      <c r="S787" s="2006"/>
      <c r="T787" s="2006"/>
      <c r="U787" s="2006"/>
      <c r="V787" s="2006"/>
      <c r="W787" s="2006"/>
      <c r="X787" s="2006"/>
      <c r="Y787" s="2006"/>
      <c r="Z787" s="2006"/>
      <c r="AA787" s="2006"/>
      <c r="AB787" s="2006"/>
      <c r="AC787" s="2006"/>
      <c r="AD787" s="2006"/>
      <c r="AE787" s="2006"/>
      <c r="AF787" s="2006"/>
      <c r="AG787" s="2006"/>
      <c r="AH787" s="2006"/>
      <c r="AI787" s="2006"/>
      <c r="AJ787" s="2006"/>
      <c r="AK787" s="2006"/>
      <c r="AL787" s="2006"/>
      <c r="AM787" s="2006"/>
      <c r="AO787" s="741"/>
      <c r="AP787" s="741"/>
      <c r="AQ787" s="741"/>
    </row>
    <row r="788" spans="1:43">
      <c r="A788" s="475"/>
      <c r="B788" s="496"/>
      <c r="C788" s="497"/>
      <c r="D788" s="497"/>
      <c r="E788" s="497"/>
      <c r="F788" s="497"/>
      <c r="G788" s="497"/>
      <c r="H788" s="497"/>
      <c r="I788" s="498"/>
      <c r="J788" s="498"/>
      <c r="K788" s="498"/>
      <c r="L788" s="498"/>
      <c r="M788" s="498"/>
      <c r="N788" s="498"/>
      <c r="O788" s="498"/>
      <c r="P788" s="498"/>
      <c r="Q788" s="498"/>
      <c r="S788" s="464"/>
      <c r="T788" s="464"/>
      <c r="U788" s="464"/>
      <c r="V788" s="464"/>
      <c r="W788" s="464"/>
      <c r="X788" s="464"/>
      <c r="Y788" s="464"/>
      <c r="Z788" s="464"/>
      <c r="AA788" s="464"/>
      <c r="AB788" s="464"/>
      <c r="AC788" s="464"/>
      <c r="AD788" s="464"/>
      <c r="AE788" s="464"/>
      <c r="AG788" s="464"/>
      <c r="AH788" s="464"/>
      <c r="AI788" s="464"/>
      <c r="AJ788" s="464"/>
      <c r="AK788" s="475"/>
      <c r="AL788" s="475"/>
      <c r="AM788" s="462"/>
      <c r="AO788" s="741"/>
      <c r="AP788" s="741"/>
      <c r="AQ788" s="741"/>
    </row>
    <row r="789" spans="1:43">
      <c r="A789" s="1935"/>
      <c r="B789" s="1935"/>
      <c r="C789" s="1935"/>
      <c r="D789" s="1935"/>
      <c r="E789" s="1935"/>
      <c r="F789" s="1935"/>
      <c r="G789" s="1935"/>
      <c r="H789" s="1935"/>
      <c r="I789" s="1935"/>
      <c r="J789" s="1935"/>
      <c r="K789" s="1935"/>
      <c r="L789" s="1935"/>
      <c r="M789" s="1935"/>
      <c r="N789" s="1935"/>
      <c r="O789" s="1935"/>
      <c r="P789" s="1935"/>
      <c r="Q789" s="1935"/>
      <c r="R789" s="1935"/>
      <c r="S789" s="1935"/>
      <c r="T789" s="1935"/>
      <c r="U789" s="1935"/>
      <c r="V789" s="1935"/>
      <c r="W789" s="1935"/>
      <c r="X789" s="1935"/>
      <c r="Y789" s="1935"/>
      <c r="Z789" s="1935"/>
      <c r="AA789" s="1935"/>
      <c r="AB789" s="1935"/>
      <c r="AC789" s="1935"/>
      <c r="AD789" s="1935"/>
      <c r="AE789" s="1935"/>
      <c r="AF789" s="1935"/>
      <c r="AG789" s="1935"/>
      <c r="AH789" s="1935"/>
      <c r="AI789" s="1935"/>
      <c r="AJ789" s="1935"/>
      <c r="AK789" s="1935"/>
      <c r="AL789" s="1935"/>
      <c r="AM789" s="1935"/>
      <c r="AP789" s="741"/>
      <c r="AQ789" s="741"/>
    </row>
    <row r="790" spans="1:43">
      <c r="A790" s="1935"/>
      <c r="B790" s="1935"/>
      <c r="C790" s="1935"/>
      <c r="D790" s="1935"/>
      <c r="E790" s="1935"/>
      <c r="F790" s="1935"/>
      <c r="G790" s="1935"/>
      <c r="H790" s="1935"/>
      <c r="I790" s="1935"/>
      <c r="J790" s="1935"/>
      <c r="K790" s="1935"/>
      <c r="L790" s="1935"/>
      <c r="M790" s="1935"/>
      <c r="N790" s="1935"/>
      <c r="O790" s="1935"/>
      <c r="P790" s="1935"/>
      <c r="Q790" s="1935"/>
      <c r="R790" s="1935"/>
      <c r="S790" s="1935"/>
      <c r="T790" s="1935"/>
      <c r="U790" s="1935"/>
      <c r="V790" s="1935"/>
      <c r="W790" s="1935"/>
      <c r="X790" s="1935"/>
      <c r="Y790" s="1935"/>
      <c r="Z790" s="1935"/>
      <c r="AA790" s="1935"/>
      <c r="AB790" s="1935"/>
      <c r="AC790" s="1935"/>
      <c r="AD790" s="1935"/>
      <c r="AE790" s="1935"/>
      <c r="AF790" s="1935"/>
      <c r="AG790" s="1935"/>
      <c r="AH790" s="1935"/>
      <c r="AI790" s="1935"/>
      <c r="AJ790" s="1935"/>
      <c r="AK790" s="1935"/>
      <c r="AL790" s="1935"/>
      <c r="AM790" s="1935"/>
      <c r="AO790" s="741"/>
      <c r="AQ790" s="741"/>
    </row>
    <row r="791" spans="1:43">
      <c r="A791" s="742"/>
      <c r="B791" s="592"/>
      <c r="C791" s="592"/>
      <c r="D791" s="592"/>
      <c r="E791" s="592"/>
      <c r="F791" s="592"/>
      <c r="G791" s="592"/>
      <c r="H791" s="592"/>
      <c r="I791" s="592"/>
      <c r="J791" s="592"/>
      <c r="K791" s="592"/>
      <c r="L791" s="592"/>
      <c r="M791" s="592"/>
      <c r="N791" s="592"/>
      <c r="O791" s="592"/>
      <c r="P791" s="592"/>
      <c r="Q791" s="592"/>
      <c r="R791" s="592"/>
      <c r="S791" s="594"/>
      <c r="T791" s="2007" t="s">
        <v>2375</v>
      </c>
      <c r="U791" s="2008"/>
      <c r="V791" s="2008"/>
      <c r="W791" s="2008"/>
      <c r="X791" s="2008"/>
      <c r="Y791" s="2009"/>
      <c r="Z791" s="2007" t="s">
        <v>2376</v>
      </c>
      <c r="AA791" s="2008"/>
      <c r="AB791" s="2008"/>
      <c r="AC791" s="2008"/>
      <c r="AD791" s="2008"/>
      <c r="AE791" s="2009"/>
      <c r="AF791" s="2007" t="s">
        <v>2377</v>
      </c>
      <c r="AG791" s="2008"/>
      <c r="AH791" s="2008"/>
      <c r="AI791" s="2008"/>
      <c r="AJ791" s="2008"/>
      <c r="AK791" s="2009"/>
      <c r="AL791" s="743"/>
      <c r="AM791" s="521"/>
      <c r="AO791" s="741"/>
      <c r="AP791" s="741"/>
      <c r="AQ791" s="741"/>
    </row>
    <row r="792" spans="1:43">
      <c r="A792" s="744"/>
      <c r="B792" s="619"/>
      <c r="C792" s="619"/>
      <c r="D792" s="619"/>
      <c r="E792" s="619"/>
      <c r="F792" s="619"/>
      <c r="G792" s="619"/>
      <c r="H792" s="619"/>
      <c r="I792" s="619"/>
      <c r="J792" s="619"/>
      <c r="K792" s="619"/>
      <c r="L792" s="619"/>
      <c r="M792" s="619"/>
      <c r="N792" s="619"/>
      <c r="O792" s="619"/>
      <c r="P792" s="619"/>
      <c r="Q792" s="619"/>
      <c r="R792" s="619"/>
      <c r="S792" s="633"/>
      <c r="T792" s="2010"/>
      <c r="U792" s="2011"/>
      <c r="V792" s="2011"/>
      <c r="W792" s="2011"/>
      <c r="X792" s="2011"/>
      <c r="Y792" s="2012"/>
      <c r="Z792" s="2010"/>
      <c r="AA792" s="2011"/>
      <c r="AB792" s="2011"/>
      <c r="AC792" s="2011"/>
      <c r="AD792" s="2011"/>
      <c r="AE792" s="2012"/>
      <c r="AF792" s="2010"/>
      <c r="AG792" s="2011"/>
      <c r="AH792" s="2011"/>
      <c r="AI792" s="2011"/>
      <c r="AJ792" s="2011"/>
      <c r="AK792" s="2012"/>
      <c r="AL792" s="743"/>
      <c r="AM792" s="521"/>
      <c r="AO792" s="741"/>
      <c r="AP792" s="741"/>
      <c r="AQ792" s="741"/>
    </row>
    <row r="793" spans="1:43">
      <c r="A793" s="744" t="s">
        <v>52</v>
      </c>
      <c r="B793" s="1987" t="s">
        <v>1940</v>
      </c>
      <c r="C793" s="1987"/>
      <c r="D793" s="1987"/>
      <c r="E793" s="1987"/>
      <c r="F793" s="1987"/>
      <c r="G793" s="1987"/>
      <c r="H793" s="1987"/>
      <c r="I793" s="1987"/>
      <c r="J793" s="1987"/>
      <c r="K793" s="1987"/>
      <c r="L793" s="1987"/>
      <c r="M793" s="1987"/>
      <c r="N793" s="1987"/>
      <c r="O793" s="1987"/>
      <c r="P793" s="1987"/>
      <c r="Q793" s="1987"/>
      <c r="R793" s="1987"/>
      <c r="S793" s="1988"/>
      <c r="T793" s="1989">
        <f>AK56</f>
        <v>0</v>
      </c>
      <c r="U793" s="1990"/>
      <c r="V793" s="1990"/>
      <c r="W793" s="1990"/>
      <c r="X793" s="1990"/>
      <c r="Y793" s="1991"/>
      <c r="Z793" s="1992">
        <v>20</v>
      </c>
      <c r="AA793" s="1990"/>
      <c r="AB793" s="1990"/>
      <c r="AC793" s="1990"/>
      <c r="AD793" s="1990"/>
      <c r="AE793" s="1991"/>
      <c r="AF793" s="1956">
        <f>IF(T793&gt;Z793,Z793,T793)</f>
        <v>0</v>
      </c>
      <c r="AG793" s="1956"/>
      <c r="AH793" s="1956"/>
      <c r="AI793" s="1956"/>
      <c r="AJ793" s="1956"/>
      <c r="AK793" s="1956"/>
      <c r="AL793" s="743"/>
      <c r="AM793" s="521"/>
      <c r="AO793" s="741"/>
      <c r="AP793" s="741"/>
      <c r="AQ793" s="741"/>
    </row>
    <row r="794" spans="1:43">
      <c r="A794" s="744" t="s">
        <v>2228</v>
      </c>
      <c r="B794" s="1987" t="s">
        <v>783</v>
      </c>
      <c r="C794" s="1987"/>
      <c r="D794" s="1987"/>
      <c r="E794" s="1987"/>
      <c r="F794" s="1987"/>
      <c r="G794" s="1987"/>
      <c r="H794" s="1987"/>
      <c r="I794" s="1987"/>
      <c r="J794" s="1987"/>
      <c r="K794" s="1987"/>
      <c r="L794" s="1987"/>
      <c r="M794" s="1987"/>
      <c r="N794" s="1987"/>
      <c r="O794" s="1987"/>
      <c r="P794" s="1987"/>
      <c r="Q794" s="1987"/>
      <c r="R794" s="1987"/>
      <c r="S794" s="1988"/>
      <c r="T794" s="1989">
        <f>AK78</f>
        <v>10</v>
      </c>
      <c r="U794" s="1990"/>
      <c r="V794" s="1990"/>
      <c r="W794" s="1990"/>
      <c r="X794" s="1990"/>
      <c r="Y794" s="1991"/>
      <c r="Z794" s="1992">
        <v>10</v>
      </c>
      <c r="AA794" s="1990"/>
      <c r="AB794" s="1990"/>
      <c r="AC794" s="1990"/>
      <c r="AD794" s="1990"/>
      <c r="AE794" s="1991"/>
      <c r="AF794" s="1956">
        <f>IF(T794&gt;Z794,Z794,T794)</f>
        <v>10</v>
      </c>
      <c r="AG794" s="1956"/>
      <c r="AH794" s="1956"/>
      <c r="AI794" s="1956"/>
      <c r="AJ794" s="1956"/>
      <c r="AK794" s="1956"/>
      <c r="AL794" s="743"/>
      <c r="AM794" s="521"/>
      <c r="AO794" s="741"/>
      <c r="AP794" s="741"/>
      <c r="AQ794" s="741"/>
    </row>
    <row r="795" spans="1:43">
      <c r="A795" s="744" t="s">
        <v>2237</v>
      </c>
      <c r="B795" s="1987" t="s">
        <v>1978</v>
      </c>
      <c r="C795" s="1987"/>
      <c r="D795" s="1987"/>
      <c r="E795" s="1987"/>
      <c r="F795" s="1987"/>
      <c r="G795" s="1987"/>
      <c r="H795" s="1987"/>
      <c r="I795" s="1987"/>
      <c r="J795" s="1987"/>
      <c r="K795" s="1987"/>
      <c r="L795" s="1987"/>
      <c r="M795" s="1987"/>
      <c r="N795" s="1987"/>
      <c r="O795" s="1987"/>
      <c r="P795" s="1987"/>
      <c r="Q795" s="1987"/>
      <c r="R795" s="1987"/>
      <c r="S795" s="1988"/>
      <c r="T795" s="1989">
        <f ca="1">AK103</f>
        <v>20</v>
      </c>
      <c r="U795" s="1990"/>
      <c r="V795" s="1990"/>
      <c r="W795" s="1990"/>
      <c r="X795" s="1990"/>
      <c r="Y795" s="1991"/>
      <c r="Z795" s="1992">
        <v>20</v>
      </c>
      <c r="AA795" s="1990"/>
      <c r="AB795" s="1990"/>
      <c r="AC795" s="1990"/>
      <c r="AD795" s="1990"/>
      <c r="AE795" s="1991"/>
      <c r="AF795" s="1956">
        <f ca="1">IF(T795&gt;Z795,Z795,T795)</f>
        <v>20</v>
      </c>
      <c r="AG795" s="1956"/>
      <c r="AH795" s="1956"/>
      <c r="AI795" s="1956"/>
      <c r="AJ795" s="1956"/>
      <c r="AK795" s="1956"/>
      <c r="AL795" s="743"/>
      <c r="AM795" s="521"/>
      <c r="AO795" s="741"/>
      <c r="AP795" s="741"/>
      <c r="AQ795" s="741"/>
    </row>
    <row r="796" spans="1:43">
      <c r="A796" s="744" t="s">
        <v>2378</v>
      </c>
      <c r="B796" s="1987" t="s">
        <v>1989</v>
      </c>
      <c r="C796" s="1987"/>
      <c r="D796" s="1987"/>
      <c r="E796" s="1987"/>
      <c r="F796" s="1987"/>
      <c r="G796" s="1987"/>
      <c r="H796" s="1987"/>
      <c r="I796" s="1987"/>
      <c r="J796" s="1987"/>
      <c r="K796" s="1987"/>
      <c r="L796" s="1987"/>
      <c r="M796" s="1987"/>
      <c r="N796" s="1987"/>
      <c r="O796" s="1987"/>
      <c r="P796" s="1987"/>
      <c r="Q796" s="1987"/>
      <c r="R796" s="1987"/>
      <c r="S796" s="1988"/>
      <c r="T796" s="1989">
        <f>AK137</f>
        <v>10</v>
      </c>
      <c r="U796" s="1990"/>
      <c r="V796" s="1990"/>
      <c r="W796" s="1990"/>
      <c r="X796" s="1990"/>
      <c r="Y796" s="1991"/>
      <c r="Z796" s="1992">
        <v>10</v>
      </c>
      <c r="AA796" s="1990"/>
      <c r="AB796" s="1990"/>
      <c r="AC796" s="1990"/>
      <c r="AD796" s="1990"/>
      <c r="AE796" s="1991"/>
      <c r="AF796" s="1956">
        <f>IF(T796&gt;Z796,Z796,T796)</f>
        <v>10</v>
      </c>
      <c r="AG796" s="1956"/>
      <c r="AH796" s="1956"/>
      <c r="AI796" s="1956"/>
      <c r="AJ796" s="1956"/>
      <c r="AK796" s="1956"/>
      <c r="AL796" s="743"/>
      <c r="AM796" s="521"/>
      <c r="AO796" s="741"/>
      <c r="AP796" s="741"/>
      <c r="AQ796" s="741"/>
    </row>
    <row r="797" spans="1:43">
      <c r="A797" s="745" t="s">
        <v>2379</v>
      </c>
      <c r="B797" s="1987" t="s">
        <v>2380</v>
      </c>
      <c r="C797" s="1987"/>
      <c r="D797" s="1987"/>
      <c r="E797" s="1987"/>
      <c r="F797" s="1987"/>
      <c r="G797" s="1987"/>
      <c r="H797" s="1987"/>
      <c r="I797" s="1987"/>
      <c r="J797" s="1987"/>
      <c r="K797" s="1987"/>
      <c r="L797" s="1987"/>
      <c r="M797" s="1987"/>
      <c r="N797" s="1987"/>
      <c r="O797" s="1987"/>
      <c r="P797" s="1987"/>
      <c r="Q797" s="1987"/>
      <c r="R797" s="1987"/>
      <c r="S797" s="1988"/>
      <c r="T797" s="2013">
        <f>SUM(T798:Y799)</f>
        <v>10</v>
      </c>
      <c r="U797" s="2013"/>
      <c r="V797" s="2013"/>
      <c r="W797" s="2013"/>
      <c r="X797" s="2013"/>
      <c r="Y797" s="2013"/>
      <c r="Z797" s="1956">
        <v>10</v>
      </c>
      <c r="AA797" s="1956"/>
      <c r="AB797" s="1956"/>
      <c r="AC797" s="1956"/>
      <c r="AD797" s="1956"/>
      <c r="AE797" s="1956"/>
      <c r="AF797" s="1956">
        <f>IF(T797&gt;Z797,Z797,T797)</f>
        <v>10</v>
      </c>
      <c r="AG797" s="1956"/>
      <c r="AH797" s="1956"/>
      <c r="AI797" s="1956"/>
      <c r="AJ797" s="1956"/>
      <c r="AK797" s="1956"/>
      <c r="AL797" s="743"/>
      <c r="AM797" s="521"/>
    </row>
    <row r="798" spans="1:43">
      <c r="A798" s="460"/>
      <c r="B798" s="526"/>
      <c r="C798" s="2014" t="s">
        <v>2381</v>
      </c>
      <c r="D798" s="2014"/>
      <c r="E798" s="2014"/>
      <c r="F798" s="2014"/>
      <c r="G798" s="2014"/>
      <c r="H798" s="2014"/>
      <c r="I798" s="2014"/>
      <c r="J798" s="2014"/>
      <c r="K798" s="2014"/>
      <c r="L798" s="2014"/>
      <c r="M798" s="2014"/>
      <c r="N798" s="2014"/>
      <c r="O798" s="2014"/>
      <c r="P798" s="2014"/>
      <c r="Q798" s="2014"/>
      <c r="R798" s="2014"/>
      <c r="S798" s="2015"/>
      <c r="T798" s="1889">
        <f>AJ155</f>
        <v>7</v>
      </c>
      <c r="U798" s="1889"/>
      <c r="V798" s="1889"/>
      <c r="W798" s="1889"/>
      <c r="X798" s="1889"/>
      <c r="Y798" s="1889"/>
      <c r="Z798" s="1890">
        <v>7</v>
      </c>
      <c r="AA798" s="1890"/>
      <c r="AB798" s="1890"/>
      <c r="AC798" s="1890"/>
      <c r="AD798" s="1890"/>
      <c r="AE798" s="1890"/>
      <c r="AF798" s="2016"/>
      <c r="AG798" s="2016"/>
      <c r="AH798" s="2016"/>
      <c r="AI798" s="2016"/>
      <c r="AJ798" s="2016"/>
      <c r="AK798" s="2016"/>
      <c r="AL798" s="743"/>
      <c r="AM798" s="521"/>
    </row>
    <row r="799" spans="1:43">
      <c r="A799" s="525"/>
      <c r="B799" s="526"/>
      <c r="C799" s="2014" t="s">
        <v>2382</v>
      </c>
      <c r="D799" s="2014"/>
      <c r="E799" s="2014"/>
      <c r="F799" s="2014"/>
      <c r="G799" s="2014"/>
      <c r="H799" s="2014"/>
      <c r="I799" s="2014"/>
      <c r="J799" s="2014"/>
      <c r="K799" s="2014"/>
      <c r="L799" s="2014"/>
      <c r="M799" s="2014"/>
      <c r="N799" s="2014"/>
      <c r="O799" s="2014"/>
      <c r="P799" s="2014"/>
      <c r="Q799" s="2014"/>
      <c r="R799" s="2014"/>
      <c r="S799" s="2015"/>
      <c r="T799" s="1889">
        <f>AJ169</f>
        <v>3</v>
      </c>
      <c r="U799" s="1889"/>
      <c r="V799" s="1889"/>
      <c r="W799" s="1889"/>
      <c r="X799" s="1889"/>
      <c r="Y799" s="1889"/>
      <c r="Z799" s="1890">
        <v>3</v>
      </c>
      <c r="AA799" s="1890"/>
      <c r="AB799" s="1890"/>
      <c r="AC799" s="1890"/>
      <c r="AD799" s="1890"/>
      <c r="AE799" s="1890"/>
      <c r="AF799" s="2016"/>
      <c r="AG799" s="2016"/>
      <c r="AH799" s="2016"/>
      <c r="AI799" s="2016"/>
      <c r="AJ799" s="2016"/>
      <c r="AK799" s="2016"/>
      <c r="AL799" s="743"/>
      <c r="AM799" s="521"/>
      <c r="AO799" s="475"/>
    </row>
    <row r="800" spans="1:43">
      <c r="A800" s="745" t="s">
        <v>2034</v>
      </c>
      <c r="B800" s="1987" t="s">
        <v>2383</v>
      </c>
      <c r="C800" s="1987"/>
      <c r="D800" s="1987"/>
      <c r="E800" s="1987"/>
      <c r="F800" s="1987"/>
      <c r="G800" s="1987"/>
      <c r="H800" s="1987"/>
      <c r="I800" s="1987"/>
      <c r="J800" s="1987"/>
      <c r="K800" s="1987"/>
      <c r="L800" s="1987"/>
      <c r="M800" s="1987"/>
      <c r="N800" s="1987"/>
      <c r="O800" s="1987"/>
      <c r="P800" s="1987"/>
      <c r="Q800" s="1987"/>
      <c r="R800" s="1987"/>
      <c r="S800" s="1988"/>
      <c r="T800" s="2013">
        <f>AK180</f>
        <v>10</v>
      </c>
      <c r="U800" s="2013"/>
      <c r="V800" s="2013"/>
      <c r="W800" s="2013"/>
      <c r="X800" s="2013"/>
      <c r="Y800" s="2013"/>
      <c r="Z800" s="1956">
        <v>10</v>
      </c>
      <c r="AA800" s="1956"/>
      <c r="AB800" s="1956"/>
      <c r="AC800" s="1956"/>
      <c r="AD800" s="1956"/>
      <c r="AE800" s="1956"/>
      <c r="AF800" s="1956">
        <f>IF(T800&gt;Z800,Z800,T800)</f>
        <v>10</v>
      </c>
      <c r="AG800" s="1956"/>
      <c r="AH800" s="1956"/>
      <c r="AI800" s="1956"/>
      <c r="AJ800" s="1956"/>
      <c r="AK800" s="1956"/>
      <c r="AL800" s="743"/>
      <c r="AM800" s="521"/>
    </row>
    <row r="801" spans="1:81">
      <c r="A801" s="744" t="s">
        <v>2043</v>
      </c>
      <c r="B801" s="1987" t="s">
        <v>2044</v>
      </c>
      <c r="C801" s="1987"/>
      <c r="D801" s="1987"/>
      <c r="E801" s="1987"/>
      <c r="F801" s="1987"/>
      <c r="G801" s="1987"/>
      <c r="H801" s="1987"/>
      <c r="I801" s="1987"/>
      <c r="J801" s="1987"/>
      <c r="K801" s="1987"/>
      <c r="L801" s="1987"/>
      <c r="M801" s="1987"/>
      <c r="N801" s="1987"/>
      <c r="O801" s="1987"/>
      <c r="P801" s="1987"/>
      <c r="Q801" s="1987"/>
      <c r="R801" s="1987"/>
      <c r="S801" s="1988"/>
      <c r="T801" s="2013">
        <f>AK262</f>
        <v>8</v>
      </c>
      <c r="U801" s="2013"/>
      <c r="V801" s="2013"/>
      <c r="W801" s="2013"/>
      <c r="X801" s="2013"/>
      <c r="Y801" s="2013"/>
      <c r="Z801" s="1992">
        <v>8</v>
      </c>
      <c r="AA801" s="1990"/>
      <c r="AB801" s="1990"/>
      <c r="AC801" s="1990"/>
      <c r="AD801" s="1990"/>
      <c r="AE801" s="1991"/>
      <c r="AF801" s="1956">
        <f>IF(T801&gt;Z801,Z801,T801)</f>
        <v>8</v>
      </c>
      <c r="AG801" s="1956"/>
      <c r="AH801" s="1956"/>
      <c r="AI801" s="1956"/>
      <c r="AJ801" s="1956"/>
      <c r="AK801" s="1956"/>
      <c r="AL801" s="743"/>
      <c r="AM801" s="521"/>
    </row>
    <row r="802" spans="1:81" s="459" customFormat="1" hidden="1">
      <c r="A802" s="745" t="s">
        <v>1052</v>
      </c>
      <c r="B802" s="1987" t="s">
        <v>2384</v>
      </c>
      <c r="C802" s="1987"/>
      <c r="D802" s="1987"/>
      <c r="E802" s="1987"/>
      <c r="F802" s="1987"/>
      <c r="G802" s="1987"/>
      <c r="H802" s="1987"/>
      <c r="I802" s="1987"/>
      <c r="J802" s="1987"/>
      <c r="K802" s="1987"/>
      <c r="L802" s="1987"/>
      <c r="M802" s="1987"/>
      <c r="N802" s="1987"/>
      <c r="O802" s="1987"/>
      <c r="P802" s="1987"/>
      <c r="Q802" s="1987"/>
      <c r="R802" s="1987"/>
      <c r="S802" s="1988"/>
      <c r="T802" s="2013">
        <f>IF(AK524&gt;5,5,AK524)</f>
        <v>0</v>
      </c>
      <c r="U802" s="2013"/>
      <c r="V802" s="2013"/>
      <c r="W802" s="2013"/>
      <c r="X802" s="2013"/>
      <c r="Y802" s="2013"/>
      <c r="Z802" s="1956">
        <v>5</v>
      </c>
      <c r="AA802" s="1956"/>
      <c r="AB802" s="1956"/>
      <c r="AC802" s="1956"/>
      <c r="AD802" s="1956"/>
      <c r="AE802" s="1956"/>
      <c r="AF802" s="1956">
        <f>IF(T802&gt;Z802,5,T802)</f>
        <v>0</v>
      </c>
      <c r="AG802" s="1956"/>
      <c r="AH802" s="1956"/>
      <c r="AI802" s="1956"/>
      <c r="AJ802" s="1956"/>
      <c r="AK802" s="1956"/>
      <c r="AL802" s="743"/>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4" t="s">
        <v>2096</v>
      </c>
      <c r="B803" s="1987" t="s">
        <v>2385</v>
      </c>
      <c r="C803" s="1987"/>
      <c r="D803" s="1987"/>
      <c r="E803" s="1987"/>
      <c r="F803" s="1987"/>
      <c r="G803" s="1987"/>
      <c r="H803" s="1987"/>
      <c r="I803" s="1987"/>
      <c r="J803" s="1987"/>
      <c r="K803" s="1987"/>
      <c r="L803" s="1987"/>
      <c r="M803" s="1987"/>
      <c r="N803" s="1987"/>
      <c r="O803" s="1987"/>
      <c r="P803" s="1987"/>
      <c r="Q803" s="1987"/>
      <c r="R803" s="1987"/>
      <c r="S803" s="1988"/>
      <c r="T803" s="2013">
        <f>AK274</f>
        <v>10</v>
      </c>
      <c r="U803" s="2013"/>
      <c r="V803" s="2013"/>
      <c r="W803" s="2013"/>
      <c r="X803" s="2013"/>
      <c r="Y803" s="2013"/>
      <c r="Z803" s="1956">
        <v>10</v>
      </c>
      <c r="AA803" s="1956"/>
      <c r="AB803" s="1956"/>
      <c r="AC803" s="1956"/>
      <c r="AD803" s="1956"/>
      <c r="AE803" s="1956"/>
      <c r="AF803" s="2019">
        <f>IF(T803&gt;Z803,Z803,T803)</f>
        <v>10</v>
      </c>
      <c r="AG803" s="2020"/>
      <c r="AH803" s="2020"/>
      <c r="AI803" s="2020"/>
      <c r="AJ803" s="2020"/>
      <c r="AK803" s="2021"/>
      <c r="AL803" s="743"/>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5" t="s">
        <v>2100</v>
      </c>
      <c r="B804" s="1987" t="s">
        <v>2386</v>
      </c>
      <c r="C804" s="1987"/>
      <c r="D804" s="1987"/>
      <c r="E804" s="1987"/>
      <c r="F804" s="1987"/>
      <c r="G804" s="1987"/>
      <c r="H804" s="1987"/>
      <c r="I804" s="1987"/>
      <c r="J804" s="1987"/>
      <c r="K804" s="1987"/>
      <c r="L804" s="1987"/>
      <c r="M804" s="1987"/>
      <c r="N804" s="1987"/>
      <c r="O804" s="1987"/>
      <c r="P804" s="1987"/>
      <c r="Q804" s="1987"/>
      <c r="R804" s="1987"/>
      <c r="S804" s="1988"/>
      <c r="T804" s="2013">
        <f>AK327</f>
        <v>9</v>
      </c>
      <c r="U804" s="2013"/>
      <c r="V804" s="2013"/>
      <c r="W804" s="2013"/>
      <c r="X804" s="2013"/>
      <c r="Y804" s="2013"/>
      <c r="Z804" s="2019">
        <v>10</v>
      </c>
      <c r="AA804" s="2020"/>
      <c r="AB804" s="2020"/>
      <c r="AC804" s="2020"/>
      <c r="AD804" s="2020"/>
      <c r="AE804" s="2021"/>
      <c r="AF804" s="2019">
        <f>IF(T804&gt;Z804,Z804,T804)</f>
        <v>9</v>
      </c>
      <c r="AG804" s="2020"/>
      <c r="AH804" s="2020"/>
      <c r="AI804" s="2020"/>
      <c r="AJ804" s="2020"/>
      <c r="AK804" s="2021"/>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hidden="1">
      <c r="A805" s="745"/>
      <c r="B805" s="746"/>
      <c r="C805" s="747" t="s">
        <v>2387</v>
      </c>
      <c r="D805" s="748"/>
      <c r="E805" s="748"/>
      <c r="F805" s="748"/>
      <c r="G805" s="748"/>
      <c r="H805" s="748"/>
      <c r="I805" s="748"/>
      <c r="J805" s="748"/>
      <c r="K805" s="748"/>
      <c r="L805" s="748"/>
      <c r="M805" s="748"/>
      <c r="N805" s="748"/>
      <c r="O805" s="748"/>
      <c r="P805" s="748"/>
      <c r="Q805" s="748"/>
      <c r="R805" s="746"/>
      <c r="S805" s="749"/>
      <c r="T805" s="1889">
        <f>AK327</f>
        <v>9</v>
      </c>
      <c r="U805" s="1889"/>
      <c r="V805" s="1889"/>
      <c r="W805" s="1889"/>
      <c r="X805" s="1889"/>
      <c r="Y805" s="1889"/>
      <c r="Z805" s="1894">
        <v>20</v>
      </c>
      <c r="AA805" s="1895"/>
      <c r="AB805" s="1895"/>
      <c r="AC805" s="1895"/>
      <c r="AD805" s="1895"/>
      <c r="AE805" s="1896"/>
      <c r="AF805" s="2016"/>
      <c r="AG805" s="2016"/>
      <c r="AH805" s="2016"/>
      <c r="AI805" s="2016"/>
      <c r="AJ805" s="2016"/>
      <c r="AK805" s="2016"/>
      <c r="AL805" s="464"/>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c r="A806" s="745" t="s">
        <v>2130</v>
      </c>
      <c r="B806" s="1987" t="s">
        <v>2131</v>
      </c>
      <c r="C806" s="1987"/>
      <c r="D806" s="1987"/>
      <c r="E806" s="1987"/>
      <c r="F806" s="1987"/>
      <c r="G806" s="1987"/>
      <c r="H806" s="1987"/>
      <c r="I806" s="1987"/>
      <c r="J806" s="1987"/>
      <c r="K806" s="1987"/>
      <c r="L806" s="1987"/>
      <c r="M806" s="1987"/>
      <c r="N806" s="1987"/>
      <c r="O806" s="1987"/>
      <c r="P806" s="1987"/>
      <c r="Q806" s="1987"/>
      <c r="R806" s="1987"/>
      <c r="S806" s="1988"/>
      <c r="T806" s="2013">
        <f>AK458</f>
        <v>10</v>
      </c>
      <c r="U806" s="2013"/>
      <c r="V806" s="2013"/>
      <c r="W806" s="2013"/>
      <c r="X806" s="2013"/>
      <c r="Y806" s="2013"/>
      <c r="Z806" s="2019">
        <v>10</v>
      </c>
      <c r="AA806" s="2020"/>
      <c r="AB806" s="2020"/>
      <c r="AC806" s="2020"/>
      <c r="AD806" s="2020"/>
      <c r="AE806" s="2021"/>
      <c r="AF806" s="1956">
        <f>IF(T806&gt;Z806,Z806,T806)</f>
        <v>10</v>
      </c>
      <c r="AG806" s="1956"/>
      <c r="AH806" s="1956"/>
      <c r="AI806" s="1956"/>
      <c r="AJ806" s="1956"/>
      <c r="AK806" s="1956"/>
      <c r="AL806" s="464"/>
      <c r="AM806" s="521"/>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c r="A807" s="745" t="s">
        <v>2247</v>
      </c>
      <c r="B807" s="1987" t="s">
        <v>2248</v>
      </c>
      <c r="C807" s="1987"/>
      <c r="D807" s="1987"/>
      <c r="E807" s="1987"/>
      <c r="F807" s="1987"/>
      <c r="G807" s="1987"/>
      <c r="H807" s="1987"/>
      <c r="I807" s="1987"/>
      <c r="J807" s="1987"/>
      <c r="K807" s="1987"/>
      <c r="L807" s="1987"/>
      <c r="M807" s="1987"/>
      <c r="N807" s="1987"/>
      <c r="O807" s="1987"/>
      <c r="P807" s="1987"/>
      <c r="Q807" s="1987"/>
      <c r="R807" s="1987"/>
      <c r="S807" s="1988"/>
      <c r="T807" s="2013">
        <f>AK548</f>
        <v>12</v>
      </c>
      <c r="U807" s="2013"/>
      <c r="V807" s="2013"/>
      <c r="W807" s="2013"/>
      <c r="X807" s="2013"/>
      <c r="Y807" s="2013"/>
      <c r="Z807" s="2019">
        <v>12</v>
      </c>
      <c r="AA807" s="2020"/>
      <c r="AB807" s="2020"/>
      <c r="AC807" s="2020"/>
      <c r="AD807" s="2020"/>
      <c r="AE807" s="2021"/>
      <c r="AF807" s="1956">
        <f>IF(T807&gt;Z807,Z807,T807)</f>
        <v>12</v>
      </c>
      <c r="AG807" s="1956"/>
      <c r="AH807" s="1956"/>
      <c r="AI807" s="1956"/>
      <c r="AJ807" s="1956"/>
      <c r="AK807" s="1956"/>
      <c r="AL807" s="464"/>
      <c r="AM807" s="521"/>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745" t="s">
        <v>2388</v>
      </c>
      <c r="B808" s="1987" t="s">
        <v>2389</v>
      </c>
      <c r="C808" s="1987"/>
      <c r="D808" s="1987"/>
      <c r="E808" s="1987"/>
      <c r="F808" s="1987"/>
      <c r="G808" s="1987"/>
      <c r="H808" s="1987"/>
      <c r="I808" s="1987"/>
      <c r="J808" s="1987"/>
      <c r="K808" s="1987"/>
      <c r="L808" s="1987"/>
      <c r="M808" s="1987"/>
      <c r="N808" s="1987"/>
      <c r="O808" s="1987"/>
      <c r="P808" s="1987"/>
      <c r="Q808" s="1987"/>
      <c r="R808" s="1987"/>
      <c r="S808" s="1988"/>
      <c r="T808" s="2013">
        <f>AK783</f>
        <v>10</v>
      </c>
      <c r="U808" s="2013"/>
      <c r="V808" s="2013"/>
      <c r="W808" s="2013"/>
      <c r="X808" s="2013"/>
      <c r="Y808" s="2013"/>
      <c r="Z808" s="2019">
        <v>10</v>
      </c>
      <c r="AA808" s="2020"/>
      <c r="AB808" s="2020"/>
      <c r="AC808" s="2020"/>
      <c r="AD808" s="2020"/>
      <c r="AE808" s="2021"/>
      <c r="AF808" s="1956">
        <f>IF(T808&gt;Z808,Z808,T808)</f>
        <v>10</v>
      </c>
      <c r="AG808" s="1956"/>
      <c r="AH808" s="1956"/>
      <c r="AI808" s="1956"/>
      <c r="AJ808" s="1956"/>
      <c r="AK808" s="1956"/>
      <c r="AL808" s="464"/>
      <c r="AM808" s="521"/>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459" customFormat="1">
      <c r="A809" s="2017" t="s">
        <v>2390</v>
      </c>
      <c r="B809" s="1987"/>
      <c r="C809" s="1987"/>
      <c r="D809" s="1987"/>
      <c r="E809" s="1987"/>
      <c r="F809" s="1987"/>
      <c r="G809" s="1987"/>
      <c r="H809" s="1987"/>
      <c r="I809" s="1987"/>
      <c r="J809" s="1987"/>
      <c r="K809" s="1987"/>
      <c r="L809" s="1987"/>
      <c r="M809" s="1987"/>
      <c r="N809" s="1987"/>
      <c r="O809" s="1987"/>
      <c r="P809" s="1987"/>
      <c r="Q809" s="1987"/>
      <c r="R809" s="1987"/>
      <c r="S809" s="1988"/>
      <c r="T809" s="2018"/>
      <c r="U809" s="2018"/>
      <c r="V809" s="2018"/>
      <c r="W809" s="2018"/>
      <c r="X809" s="2018"/>
      <c r="Y809" s="2018"/>
      <c r="Z809" s="1890" t="s">
        <v>2391</v>
      </c>
      <c r="AA809" s="1890"/>
      <c r="AB809" s="1890"/>
      <c r="AC809" s="1890"/>
      <c r="AD809" s="1890"/>
      <c r="AE809" s="1890"/>
      <c r="AF809" s="2019">
        <f>IF(T809&gt;0,T809,0)</f>
        <v>0</v>
      </c>
      <c r="AG809" s="2020"/>
      <c r="AH809" s="2020"/>
      <c r="AI809" s="2020"/>
      <c r="AJ809" s="2020"/>
      <c r="AK809" s="2021"/>
      <c r="AL809" s="516"/>
      <c r="AM809" s="521"/>
      <c r="AO809" s="26"/>
      <c r="AP809" s="14"/>
      <c r="AQ809" s="14"/>
      <c r="AR809" s="14"/>
      <c r="AS809" s="14"/>
      <c r="AT809" s="14"/>
      <c r="AU809" s="14"/>
      <c r="AV809" s="14"/>
      <c r="AW809" s="14"/>
      <c r="AX809" s="14"/>
      <c r="AY809" s="14"/>
      <c r="AZ809" s="14"/>
      <c r="BA809" s="14"/>
      <c r="BB809" s="14"/>
      <c r="BC809" s="14"/>
      <c r="BD809" s="28"/>
      <c r="BE809" s="28"/>
      <c r="BF809" s="28"/>
      <c r="BG809" s="28"/>
      <c r="BH809" s="28"/>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459" customFormat="1" ht="15.75">
      <c r="A810" s="2022" t="s">
        <v>2392</v>
      </c>
      <c r="B810" s="2023"/>
      <c r="C810" s="2023"/>
      <c r="D810" s="2023"/>
      <c r="E810" s="2023"/>
      <c r="F810" s="2023"/>
      <c r="G810" s="2023"/>
      <c r="H810" s="2023"/>
      <c r="I810" s="2023"/>
      <c r="J810" s="2023"/>
      <c r="K810" s="2023"/>
      <c r="L810" s="2023"/>
      <c r="M810" s="2023"/>
      <c r="N810" s="2023"/>
      <c r="O810" s="2023"/>
      <c r="P810" s="2023"/>
      <c r="Q810" s="2023"/>
      <c r="R810" s="2023"/>
      <c r="S810" s="2023"/>
      <c r="T810" s="2023"/>
      <c r="U810" s="2023"/>
      <c r="V810" s="2023"/>
      <c r="W810" s="2023"/>
      <c r="X810" s="2023"/>
      <c r="Y810" s="2023"/>
      <c r="Z810" s="2023"/>
      <c r="AA810" s="2023"/>
      <c r="AB810" s="2023"/>
      <c r="AC810" s="2023"/>
      <c r="AD810" s="2023"/>
      <c r="AE810" s="2024"/>
      <c r="AF810" s="2028">
        <f ca="1">SUM(AF793:AK808)-AF809</f>
        <v>119</v>
      </c>
      <c r="AG810" s="2029"/>
      <c r="AH810" s="2029"/>
      <c r="AI810" s="2029"/>
      <c r="AJ810" s="2029"/>
      <c r="AK810" s="2030"/>
      <c r="AL810" s="750"/>
      <c r="AM810" s="475"/>
      <c r="AO810" s="26"/>
      <c r="AP810" s="14"/>
      <c r="AQ810" s="14"/>
      <c r="AR810" s="14"/>
      <c r="AS810" s="14"/>
      <c r="AT810" s="14"/>
      <c r="AU810" s="14"/>
      <c r="AV810" s="14"/>
      <c r="AW810" s="14"/>
      <c r="AX810" s="14"/>
      <c r="AY810" s="14"/>
      <c r="AZ810" s="14"/>
      <c r="BA810" s="14"/>
      <c r="BB810" s="14"/>
      <c r="BC810" s="14"/>
      <c r="BD810" s="28"/>
      <c r="BE810" s="28"/>
      <c r="BF810" s="28"/>
      <c r="BG810" s="28"/>
      <c r="BH810" s="28"/>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459" customFormat="1" ht="15.75">
      <c r="A811" s="2025"/>
      <c r="B811" s="2026"/>
      <c r="C811" s="2026"/>
      <c r="D811" s="2026"/>
      <c r="E811" s="2026"/>
      <c r="F811" s="2026"/>
      <c r="G811" s="2026"/>
      <c r="H811" s="2026"/>
      <c r="I811" s="2026"/>
      <c r="J811" s="2026"/>
      <c r="K811" s="2026"/>
      <c r="L811" s="2026"/>
      <c r="M811" s="2026"/>
      <c r="N811" s="2026"/>
      <c r="O811" s="2026"/>
      <c r="P811" s="2026"/>
      <c r="Q811" s="2026"/>
      <c r="R811" s="2026"/>
      <c r="S811" s="2026"/>
      <c r="T811" s="2026"/>
      <c r="U811" s="2026"/>
      <c r="V811" s="2026"/>
      <c r="W811" s="2026"/>
      <c r="X811" s="2026"/>
      <c r="Y811" s="2026"/>
      <c r="Z811" s="2026"/>
      <c r="AA811" s="2026"/>
      <c r="AB811" s="2026"/>
      <c r="AC811" s="2026"/>
      <c r="AD811" s="2026"/>
      <c r="AE811" s="2027"/>
      <c r="AF811" s="2031"/>
      <c r="AG811" s="2032"/>
      <c r="AH811" s="2032"/>
      <c r="AI811" s="2032"/>
      <c r="AJ811" s="2032"/>
      <c r="AK811" s="2033"/>
      <c r="AL811" s="750"/>
      <c r="AM811" s="475"/>
      <c r="AO811" s="26"/>
      <c r="AP811" s="14"/>
      <c r="AQ811" s="14"/>
      <c r="AR811" s="14"/>
      <c r="AS811" s="14"/>
      <c r="AT811" s="14"/>
      <c r="AU811" s="14"/>
      <c r="AV811" s="14"/>
      <c r="AW811" s="14"/>
      <c r="AX811" s="14"/>
      <c r="AY811" s="14"/>
      <c r="AZ811" s="14"/>
      <c r="BA811" s="14"/>
      <c r="BB811" s="14"/>
      <c r="BC811" s="14"/>
      <c r="BD811" s="28"/>
      <c r="BE811" s="28"/>
      <c r="BF811" s="28"/>
      <c r="BG811" s="28"/>
      <c r="BH811" s="28"/>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459" customFormat="1">
      <c r="A812" s="588"/>
      <c r="B812" s="588"/>
      <c r="C812" s="588"/>
      <c r="D812" s="588"/>
      <c r="E812" s="588"/>
      <c r="F812" s="588"/>
      <c r="G812" s="588"/>
      <c r="H812" s="588"/>
      <c r="I812" s="588"/>
      <c r="J812" s="588"/>
      <c r="K812" s="588"/>
      <c r="L812" s="588"/>
      <c r="M812" s="588"/>
      <c r="N812" s="588"/>
      <c r="O812" s="588"/>
      <c r="P812" s="588"/>
      <c r="Q812" s="588"/>
      <c r="R812" s="588"/>
      <c r="S812" s="588"/>
      <c r="T812" s="588"/>
      <c r="U812" s="588"/>
      <c r="V812" s="588"/>
      <c r="W812" s="588"/>
      <c r="X812" s="588"/>
      <c r="Y812" s="588"/>
      <c r="Z812" s="588"/>
      <c r="AA812" s="588"/>
      <c r="AB812" s="588"/>
      <c r="AC812" s="588"/>
      <c r="AD812" s="588"/>
      <c r="AE812" s="588"/>
      <c r="AF812" s="588"/>
      <c r="AG812" s="588"/>
      <c r="AH812" s="588"/>
      <c r="AI812" s="588"/>
      <c r="AJ812" s="588"/>
      <c r="AK812" s="588"/>
      <c r="AL812" s="588"/>
      <c r="AM812" s="751"/>
      <c r="AO812" s="26"/>
      <c r="AP812" s="14"/>
      <c r="AQ812" s="14"/>
      <c r="AR812" s="14"/>
      <c r="AS812" s="14"/>
      <c r="AT812" s="14"/>
      <c r="AU812" s="14"/>
      <c r="AV812" s="14"/>
      <c r="AW812" s="14"/>
      <c r="AX812" s="14"/>
      <c r="AY812" s="14"/>
      <c r="AZ812" s="14"/>
      <c r="BA812" s="14"/>
      <c r="BB812" s="14"/>
      <c r="BC812" s="14"/>
      <c r="BD812" s="28"/>
      <c r="BE812" s="28"/>
      <c r="BF812" s="28"/>
      <c r="BG812" s="28"/>
      <c r="BH812" s="28"/>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7" priority="1">
      <formula>AND(NOT($AO$684),OR($H$698="(ii)",$H$698="(iii)"))</formula>
    </cfRule>
  </conditionalFormatting>
  <conditionalFormatting sqref="Q595">
    <cfRule type="expression" dxfId="16" priority="2">
      <formula>$H$595="(iv)"</formula>
    </cfRule>
  </conditionalFormatting>
  <conditionalFormatting sqref="R595:W595">
    <cfRule type="expression" dxfId="15" priority="3">
      <formula>$H$595="(iv)"</formula>
    </cfRule>
  </conditionalFormatting>
  <conditionalFormatting sqref="T801:Y801">
    <cfRule type="expression" dxfId="14" priority="10" stopIfTrue="1">
      <formula>ISERROR(T801)</formula>
    </cfRule>
  </conditionalFormatting>
  <conditionalFormatting sqref="T806:Z808">
    <cfRule type="expression" dxfId="13" priority="4" stopIfTrue="1">
      <formula>ISERROR(T806)</formula>
    </cfRule>
  </conditionalFormatting>
  <conditionalFormatting sqref="AF793:AK796">
    <cfRule type="expression" dxfId="12" priority="6" stopIfTrue="1">
      <formula>ISERROR(AF793)</formula>
    </cfRule>
  </conditionalFormatting>
  <conditionalFormatting sqref="AF801:AK801">
    <cfRule type="expression" dxfId="11" priority="11" stopIfTrue="1">
      <formula>ISERROR(AF801)</formula>
    </cfRule>
  </conditionalFormatting>
  <conditionalFormatting sqref="AF806:AK808">
    <cfRule type="expression" dxfId="10" priority="12" stopIfTrue="1">
      <formula>ISERROR(AF806)</formula>
    </cfRule>
  </conditionalFormatting>
  <conditionalFormatting sqref="AN444:AN448 AU460 AV461:AV463 T797:AK797 T798:AF800 AG800:AK800 T802:AK804 T805:AF805 AF808:AF810 T809:AE809 AG809:AL809">
    <cfRule type="expression" dxfId="9" priority="16" stopIfTrue="1">
      <formula>ISERROR(T444)</formula>
    </cfRule>
  </conditionalFormatting>
  <conditionalFormatting sqref="AP460">
    <cfRule type="expression" dxfId="8"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82"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K9" sqref="K9"/>
    </sheetView>
  </sheetViews>
  <sheetFormatPr defaultColWidth="9.140625" defaultRowHeight="14.25"/>
  <cols>
    <col min="1" max="1" width="2.42578125" style="960" customWidth="1"/>
    <col min="2" max="9" width="14.7109375" style="960" customWidth="1"/>
    <col min="10" max="10" width="2.28515625" style="960" customWidth="1"/>
    <col min="11" max="11" width="11.85546875" style="961" customWidth="1"/>
    <col min="12" max="12" width="10.7109375" style="960" customWidth="1"/>
    <col min="13" max="13" width="10.42578125" style="960" customWidth="1"/>
    <col min="14" max="14" width="10.85546875" style="960" customWidth="1"/>
    <col min="15" max="16384" width="9.140625" style="960"/>
  </cols>
  <sheetData>
    <row r="1" spans="1:13" ht="30" customHeight="1">
      <c r="A1" s="2078" t="s">
        <v>2393</v>
      </c>
      <c r="B1" s="2078"/>
      <c r="C1" s="2078"/>
      <c r="D1" s="2078"/>
      <c r="E1" s="2078"/>
      <c r="F1" s="2078"/>
      <c r="G1" s="2078"/>
      <c r="H1" s="2078"/>
      <c r="I1" s="2078"/>
      <c r="J1" s="2078"/>
    </row>
    <row r="2" spans="1:13" ht="15" customHeight="1" thickBot="1">
      <c r="A2" s="962"/>
      <c r="B2" s="962"/>
      <c r="I2" s="963"/>
      <c r="K2" s="964"/>
    </row>
    <row r="3" spans="1:13" s="967" customFormat="1" ht="20.100000000000001" customHeight="1">
      <c r="A3" s="1020"/>
      <c r="B3" s="1021"/>
      <c r="C3" s="1022"/>
      <c r="D3" s="1027"/>
      <c r="E3" s="1022"/>
      <c r="F3" s="1023" t="s">
        <v>2394</v>
      </c>
      <c r="G3" s="1022"/>
      <c r="H3" s="1024">
        <f>E16</f>
        <v>62796416</v>
      </c>
      <c r="I3" s="1025"/>
    </row>
    <row r="4" spans="1:13" s="967" customFormat="1" ht="20.100000000000001" customHeight="1">
      <c r="B4" s="1014"/>
      <c r="D4" s="1028"/>
      <c r="F4" s="1012" t="s">
        <v>2395</v>
      </c>
      <c r="G4" s="1011" t="s">
        <v>2396</v>
      </c>
      <c r="H4" s="1013">
        <f>I16</f>
        <v>50995915.032679737</v>
      </c>
      <c r="I4" s="1015"/>
      <c r="K4" s="971"/>
    </row>
    <row r="5" spans="1:13" s="967" customFormat="1" ht="20.100000000000001" customHeight="1" thickBot="1">
      <c r="B5" s="1016"/>
      <c r="C5" s="1017"/>
      <c r="D5" s="1029"/>
      <c r="E5" s="1018"/>
      <c r="F5" s="1029" t="s">
        <v>2397</v>
      </c>
      <c r="G5" s="1030"/>
      <c r="H5" s="1026">
        <f>H3/H4</f>
        <v>1.2314009065188485</v>
      </c>
      <c r="I5" s="1019"/>
      <c r="K5" s="971"/>
    </row>
    <row r="6" spans="1:13" s="967" customFormat="1" ht="15" customHeight="1">
      <c r="B6" s="968"/>
      <c r="C6" s="969"/>
      <c r="F6" s="970"/>
      <c r="K6" s="971"/>
    </row>
    <row r="7" spans="1:13" s="967" customFormat="1" ht="15" customHeight="1">
      <c r="E7" s="972"/>
      <c r="F7" s="970"/>
      <c r="K7" s="973"/>
    </row>
    <row r="8" spans="1:13" s="967" customFormat="1" ht="15" customHeight="1">
      <c r="A8" s="974"/>
      <c r="B8" s="2080" t="s">
        <v>2398</v>
      </c>
      <c r="C8" s="2081"/>
      <c r="D8" s="2081"/>
      <c r="E8" s="2082"/>
      <c r="G8" s="2083" t="s">
        <v>2399</v>
      </c>
      <c r="H8" s="2084"/>
      <c r="I8" s="2085"/>
      <c r="K8" s="973"/>
    </row>
    <row r="9" spans="1:13" ht="15" customHeight="1">
      <c r="A9" s="962"/>
      <c r="B9" s="2079" t="s">
        <v>2400</v>
      </c>
      <c r="C9" s="2079"/>
      <c r="D9" s="2079"/>
      <c r="E9" s="975">
        <f>G31</f>
        <v>11260000</v>
      </c>
      <c r="G9" s="2088" t="s">
        <v>2401</v>
      </c>
      <c r="H9" s="2088"/>
      <c r="I9" s="976">
        <f>Application!AM554</f>
        <v>74000000</v>
      </c>
      <c r="K9" s="977"/>
      <c r="M9" s="978"/>
    </row>
    <row r="10" spans="1:13" ht="15" customHeight="1" thickBot="1">
      <c r="A10" s="962"/>
      <c r="B10" s="2079" t="s">
        <v>2402</v>
      </c>
      <c r="C10" s="2079"/>
      <c r="D10" s="2079"/>
      <c r="E10" s="976">
        <f>G40</f>
        <v>25281216.000000004</v>
      </c>
      <c r="G10" s="2088" t="s">
        <v>2403</v>
      </c>
      <c r="H10" s="2088"/>
      <c r="I10" s="1062">
        <f>'Basis &amp; Credits'!AB77</f>
        <v>0</v>
      </c>
      <c r="M10" s="978"/>
    </row>
    <row r="11" spans="1:13" ht="15" customHeight="1">
      <c r="A11" s="979"/>
      <c r="B11" s="2079" t="s">
        <v>2404</v>
      </c>
      <c r="C11" s="2079"/>
      <c r="D11" s="2079"/>
      <c r="E11" s="976">
        <f>G49</f>
        <v>1170000</v>
      </c>
      <c r="G11" s="2088" t="s">
        <v>2405</v>
      </c>
      <c r="H11" s="2088"/>
      <c r="I11" s="1061">
        <f>I9+I10</f>
        <v>74000000</v>
      </c>
      <c r="M11" s="978"/>
    </row>
    <row r="12" spans="1:13" ht="15" customHeight="1">
      <c r="A12" s="965"/>
      <c r="B12" s="2079" t="s">
        <v>2406</v>
      </c>
      <c r="C12" s="2079"/>
      <c r="D12" s="2079"/>
      <c r="E12" s="976">
        <f>G58</f>
        <v>2340000</v>
      </c>
      <c r="G12" s="1063" t="s">
        <v>2407</v>
      </c>
      <c r="H12" s="1064"/>
      <c r="M12" s="978"/>
    </row>
    <row r="13" spans="1:13" ht="15" customHeight="1">
      <c r="A13" s="962"/>
      <c r="B13" s="2079" t="s">
        <v>2408</v>
      </c>
      <c r="C13" s="2079"/>
      <c r="D13" s="2079"/>
      <c r="E13" s="981">
        <f>G83</f>
        <v>18241200</v>
      </c>
      <c r="G13" s="2089" t="s">
        <v>1740</v>
      </c>
      <c r="H13" s="2089"/>
      <c r="I13" s="980">
        <f>15%*(Application!AJ993&gt;0)</f>
        <v>0.15</v>
      </c>
      <c r="M13" s="978"/>
    </row>
    <row r="14" spans="1:13" ht="15" customHeight="1">
      <c r="A14" s="962"/>
      <c r="B14" s="2079" t="s">
        <v>2409</v>
      </c>
      <c r="C14" s="2079"/>
      <c r="D14" s="2079"/>
      <c r="E14" s="976">
        <f>IF(G96&gt;G106,G96,0)</f>
        <v>0</v>
      </c>
      <c r="G14" s="1059" t="s">
        <v>2410</v>
      </c>
      <c r="H14" s="1059"/>
      <c r="I14" s="980">
        <f>IF(Application!AJ1031&gt;0,10%,IF(Application!AJ1035&gt;0,5%,0))</f>
        <v>0.1</v>
      </c>
      <c r="M14" s="978"/>
    </row>
    <row r="15" spans="1:13" ht="15" customHeight="1" thickBot="1">
      <c r="A15" s="962"/>
      <c r="B15" s="2086" t="s">
        <v>2411</v>
      </c>
      <c r="C15" s="2086"/>
      <c r="D15" s="2086"/>
      <c r="E15" s="1031">
        <f>IF(E14&gt;0,0,G106)</f>
        <v>4504000</v>
      </c>
      <c r="G15" s="2092" t="s">
        <v>2412</v>
      </c>
      <c r="H15" s="2093"/>
      <c r="I15" s="1033">
        <f>G114</f>
        <v>6.0866013071895424E-2</v>
      </c>
      <c r="M15" s="978"/>
    </row>
    <row r="16" spans="1:13" ht="15" customHeight="1">
      <c r="A16" s="962"/>
      <c r="B16" s="2087" t="s">
        <v>2413</v>
      </c>
      <c r="C16" s="2087"/>
      <c r="D16" s="2087"/>
      <c r="E16" s="1032">
        <f>SUM(E9:E15)</f>
        <v>62796416</v>
      </c>
      <c r="G16" s="1060" t="s">
        <v>2414</v>
      </c>
      <c r="H16" s="1060"/>
      <c r="I16" s="1034">
        <f>I11-((I11*I13)+(I11*I14)+(I11*I15))</f>
        <v>50995915.032679737</v>
      </c>
    </row>
    <row r="17" spans="1:20" ht="15" customHeight="1">
      <c r="A17" s="962"/>
      <c r="B17" s="962"/>
      <c r="E17" s="982"/>
      <c r="H17" s="983"/>
      <c r="I17" s="984"/>
    </row>
    <row r="18" spans="1:20" ht="15" customHeight="1">
      <c r="B18" s="985" t="str">
        <f>B9</f>
        <v>A. Unit Production Benefit</v>
      </c>
      <c r="C18" s="986"/>
      <c r="D18" s="986"/>
      <c r="E18" s="986"/>
      <c r="F18" s="986"/>
      <c r="G18" s="986"/>
      <c r="H18" s="986"/>
      <c r="I18" s="987"/>
      <c r="M18" s="982">
        <f>SUM(Cdlac[Quantity])</f>
        <v>235</v>
      </c>
      <c r="O18" s="1005" t="s">
        <v>975</v>
      </c>
      <c r="P18" s="960">
        <f>MATCH(Application!T189,Application!BV490:BV547,0)</f>
        <v>19</v>
      </c>
      <c r="S18" s="982">
        <f>SUM(Cdlac[Population])</f>
        <v>117</v>
      </c>
    </row>
    <row r="19" spans="1:20" ht="15" customHeight="1">
      <c r="A19" s="962"/>
      <c r="B19" s="962"/>
      <c r="I19" s="988"/>
      <c r="L19" s="960" t="s">
        <v>2415</v>
      </c>
      <c r="M19" s="960" t="s">
        <v>2416</v>
      </c>
      <c r="N19" s="960" t="s">
        <v>2417</v>
      </c>
      <c r="O19" s="960" t="s">
        <v>2418</v>
      </c>
      <c r="P19" s="960" t="s">
        <v>2419</v>
      </c>
      <c r="Q19" s="960" t="s">
        <v>2420</v>
      </c>
      <c r="R19" s="960" t="s">
        <v>2421</v>
      </c>
      <c r="S19" s="960" t="s">
        <v>2422</v>
      </c>
      <c r="T19" s="960" t="s">
        <v>1038</v>
      </c>
    </row>
    <row r="20" spans="1:20" ht="15" customHeight="1">
      <c r="A20" s="965"/>
      <c r="C20" s="2090" t="s">
        <v>2423</v>
      </c>
      <c r="D20" s="2090" t="s">
        <v>2424</v>
      </c>
      <c r="E20" s="2090" t="s">
        <v>2425</v>
      </c>
      <c r="F20" s="2090" t="s">
        <v>2426</v>
      </c>
      <c r="G20" s="2090" t="s">
        <v>2427</v>
      </c>
      <c r="H20" s="989"/>
      <c r="I20" s="988"/>
      <c r="L20" s="960">
        <f>IFERROR(MIN(4,MATCH(Application!B718,UnitSizes,0)-1),"")</f>
        <v>0</v>
      </c>
      <c r="M20" s="982">
        <f>Application!G718</f>
        <v>55</v>
      </c>
      <c r="N20" s="990">
        <f>Application!AC718</f>
        <v>0.3</v>
      </c>
      <c r="O20" s="990">
        <f>IF(Cdlac[[#This Row],[Quantity]]&gt;0,IF(Cdlac[[#This Row],[Federal]],30%,IF($G$36,40%,Cdlac[[#This Row],[iAMI]])),"")</f>
        <v>0.3</v>
      </c>
      <c r="P20" s="982" cm="1">
        <f t="array" ref="P20">IF(Cdlac[[#This Row],[Quantity]]&gt;0,INDEX(TcacRents,$P$18,Cdlac[[#This Row],[Bedrooms]]+1)*Cdlac[[#This Row],[AMI]],"")</f>
        <v>661.8</v>
      </c>
      <c r="Q20" s="982" cm="1">
        <f t="array" ref="Q20">IF(Cdlac[[#This Row],[Quantity]]&gt;0,INDEX(HudFmrs,$P$18,Cdlac[[#This Row],[Bedrooms]]+1),"")</f>
        <v>1534</v>
      </c>
      <c r="R20" s="982">
        <f>IF(Cdlac[[#This Row],[Quantity]]&gt;0,MAX(0,Cdlac[[#This Row],[Fair Market Rent]]-Cdlac[[#This Row],[Restricted Rent]]),"")</f>
        <v>872.2</v>
      </c>
      <c r="S20" s="960">
        <f>IF(Cdlac[[#This Row],[Quantity]]&gt;0,AND(Application!AK718&lt;&gt;"N/A",Application!AK718&lt;&gt;"")*Cdlac[[#This Row],[Quantity]],"")</f>
        <v>55</v>
      </c>
      <c r="T20" s="960" t="b">
        <f>AND('Subsidy Contract Calculation'!F4&gt;0,'Subsidy Contract Calculation'!C4="Federal",Cdlac[[#This Row],[Quantity]]&gt;0)</f>
        <v>0</v>
      </c>
    </row>
    <row r="21" spans="1:20" ht="15" customHeight="1">
      <c r="A21" s="965"/>
      <c r="C21" s="2091"/>
      <c r="D21" s="2091"/>
      <c r="E21" s="2091"/>
      <c r="F21" s="2091"/>
      <c r="G21" s="2091"/>
      <c r="H21" s="989"/>
      <c r="I21" s="988"/>
      <c r="L21" s="960">
        <f>IFERROR(MIN(4,MATCH(Application!B719,UnitSizes,0)-1),"")</f>
        <v>0</v>
      </c>
      <c r="M21" s="982">
        <f>Application!G719</f>
        <v>19</v>
      </c>
      <c r="N21" s="990">
        <f>Application!AC719</f>
        <v>0.5</v>
      </c>
      <c r="O21" s="990">
        <f>IF(Cdlac[[#This Row],[Quantity]]&gt;0,IF(Cdlac[[#This Row],[Federal]],30%,IF($G$36,40%,Cdlac[[#This Row],[iAMI]])),"")</f>
        <v>0.5</v>
      </c>
      <c r="P21" s="982" cm="1">
        <f t="array" ref="P21">IF(Cdlac[[#This Row],[Quantity]]&gt;0,INDEX(TcacRents,$P$18,Cdlac[[#This Row],[Bedrooms]]+1)*Cdlac[[#This Row],[AMI]],"")</f>
        <v>1103</v>
      </c>
      <c r="Q21" s="982" cm="1">
        <f t="array" ref="Q21">IF(Cdlac[[#This Row],[Quantity]]&gt;0,INDEX(HudFmrs,$P$18,Cdlac[[#This Row],[Bedrooms]]+1),"")</f>
        <v>1534</v>
      </c>
      <c r="R21" s="982">
        <f>IF(Cdlac[[#This Row],[Quantity]]&gt;0,MAX(0,Cdlac[[#This Row],[Fair Market Rent]]-Cdlac[[#This Row],[Restricted Rent]]),"")</f>
        <v>431</v>
      </c>
      <c r="S21" s="960">
        <f>IF(Cdlac[[#This Row],[Quantity]]&gt;0,AND(Application!AK719&lt;&gt;"N/A",Application!AK719&lt;&gt;"")*Cdlac[[#This Row],[Quantity]],"")</f>
        <v>0</v>
      </c>
      <c r="T21" s="960" t="b">
        <f>AND('Subsidy Contract Calculation'!F5&gt;0,'Subsidy Contract Calculation'!C5="Federal",Cdlac[[#This Row],[Quantity]]&gt;0)</f>
        <v>0</v>
      </c>
    </row>
    <row r="22" spans="1:20" ht="15" customHeight="1">
      <c r="C22" s="991">
        <v>0</v>
      </c>
      <c r="D22" s="992">
        <v>0.9</v>
      </c>
      <c r="E22" s="991">
        <f>SUMIFS(Cdlac[Quantity],Cdlac[Bedrooms],C22)</f>
        <v>98</v>
      </c>
      <c r="F22" s="991">
        <f>E22</f>
        <v>98</v>
      </c>
      <c r="G22" s="991">
        <f>D22*F22</f>
        <v>88.2</v>
      </c>
      <c r="L22" s="960">
        <f>IFERROR(MIN(4,MATCH(Application!B720,UnitSizes,0)-1),"")</f>
        <v>0</v>
      </c>
      <c r="M22" s="982">
        <f>Application!G720</f>
        <v>6</v>
      </c>
      <c r="N22" s="990">
        <f>Application!AC720</f>
        <v>0.7</v>
      </c>
      <c r="O22" s="990">
        <f>IF(Cdlac[[#This Row],[Quantity]]&gt;0,IF(Cdlac[[#This Row],[Federal]],30%,IF($G$36,40%,Cdlac[[#This Row],[iAMI]])),"")</f>
        <v>0.7</v>
      </c>
      <c r="P22" s="982" cm="1">
        <f t="array" ref="P22">IF(Cdlac[[#This Row],[Quantity]]&gt;0,INDEX(TcacRents,$P$18,Cdlac[[#This Row],[Bedrooms]]+1)*Cdlac[[#This Row],[AMI]],"")</f>
        <v>1544.1999999999998</v>
      </c>
      <c r="Q22" s="982" cm="1">
        <f t="array" ref="Q22">IF(Cdlac[[#This Row],[Quantity]]&gt;0,INDEX(HudFmrs,$P$18,Cdlac[[#This Row],[Bedrooms]]+1),"")</f>
        <v>1534</v>
      </c>
      <c r="R22" s="982">
        <f>IF(Cdlac[[#This Row],[Quantity]]&gt;0,MAX(0,Cdlac[[#This Row],[Fair Market Rent]]-Cdlac[[#This Row],[Restricted Rent]]),"")</f>
        <v>0</v>
      </c>
      <c r="S22" s="960">
        <f>IF(Cdlac[[#This Row],[Quantity]]&gt;0,AND(Application!AK720&lt;&gt;"N/A",Application!AK720&lt;&gt;"")*Cdlac[[#This Row],[Quantity]],"")</f>
        <v>0</v>
      </c>
      <c r="T22" s="960" t="b">
        <f>AND('Subsidy Contract Calculation'!F6&gt;0,'Subsidy Contract Calculation'!C6="Federal",Cdlac[[#This Row],[Quantity]]&gt;0)</f>
        <v>0</v>
      </c>
    </row>
    <row r="23" spans="1:20" ht="15" customHeight="1">
      <c r="C23" s="991">
        <v>1</v>
      </c>
      <c r="D23" s="992">
        <v>1</v>
      </c>
      <c r="E23" s="991">
        <f>SUMIFS(Cdlac[Quantity],Cdlac[Bedrooms],C23)</f>
        <v>137</v>
      </c>
      <c r="F23" s="991">
        <f>E23</f>
        <v>137</v>
      </c>
      <c r="G23" s="991">
        <f>D23*F23</f>
        <v>137</v>
      </c>
      <c r="L23" s="960">
        <f>IFERROR(MIN(4,MATCH(Application!B721,UnitSizes,0)-1),"")</f>
        <v>0</v>
      </c>
      <c r="M23" s="982">
        <f>Application!G721</f>
        <v>18</v>
      </c>
      <c r="N23" s="990">
        <f>Application!AC721</f>
        <v>0.8</v>
      </c>
      <c r="O23" s="990">
        <f>IF(Cdlac[[#This Row],[Quantity]]&gt;0,IF(Cdlac[[#This Row],[Federal]],30%,IF($G$36,40%,Cdlac[[#This Row],[iAMI]])),"")</f>
        <v>0.8</v>
      </c>
      <c r="P23" s="982" cm="1">
        <f t="array" ref="P23">IF(Cdlac[[#This Row],[Quantity]]&gt;0,INDEX(TcacRents,$P$18,Cdlac[[#This Row],[Bedrooms]]+1)*Cdlac[[#This Row],[AMI]],"")</f>
        <v>1764.8000000000002</v>
      </c>
      <c r="Q23" s="982" cm="1">
        <f t="array" ref="Q23">IF(Cdlac[[#This Row],[Quantity]]&gt;0,INDEX(HudFmrs,$P$18,Cdlac[[#This Row],[Bedrooms]]+1),"")</f>
        <v>1534</v>
      </c>
      <c r="R23" s="982">
        <f>IF(Cdlac[[#This Row],[Quantity]]&gt;0,MAX(0,Cdlac[[#This Row],[Fair Market Rent]]-Cdlac[[#This Row],[Restricted Rent]]),"")</f>
        <v>0</v>
      </c>
      <c r="S23" s="960">
        <f>IF(Cdlac[[#This Row],[Quantity]]&gt;0,AND(Application!AK721&lt;&gt;"N/A",Application!AK721&lt;&gt;"")*Cdlac[[#This Row],[Quantity]],"")</f>
        <v>0</v>
      </c>
      <c r="T23" s="960" t="b">
        <f>AND('Subsidy Contract Calculation'!F7&gt;0,'Subsidy Contract Calculation'!C7="Federal",Cdlac[[#This Row],[Quantity]]&gt;0)</f>
        <v>0</v>
      </c>
    </row>
    <row r="24" spans="1:20" ht="15" customHeight="1">
      <c r="A24" s="993"/>
      <c r="C24" s="994">
        <v>2</v>
      </c>
      <c r="D24" s="992">
        <v>1.25</v>
      </c>
      <c r="E24" s="991">
        <f>SUMIFS(Cdlac[Quantity],Cdlac[Bedrooms],C24)</f>
        <v>0</v>
      </c>
      <c r="F24" s="994">
        <f>SUM(E24:E26)-SUM(F25:F26)</f>
        <v>0</v>
      </c>
      <c r="G24" s="991">
        <f>D24*F24</f>
        <v>0</v>
      </c>
      <c r="H24" s="993"/>
      <c r="I24" s="993"/>
      <c r="L24" s="960" t="str">
        <f>IFERROR(MIN(4,MATCH(Application!B722,UnitSizes,0)-1),"")</f>
        <v/>
      </c>
      <c r="M24" s="982">
        <f>Application!G722</f>
        <v>0</v>
      </c>
      <c r="N24" s="990">
        <f>Application!AC722</f>
        <v>0</v>
      </c>
      <c r="O24" s="990" t="str">
        <f>IF(Cdlac[[#This Row],[Quantity]]&gt;0,IF(Cdlac[[#This Row],[Federal]],30%,IF($G$36,40%,Cdlac[[#This Row],[iAMI]])),"")</f>
        <v/>
      </c>
      <c r="P24" s="982" t="str" cm="1">
        <f t="array" ref="P24">IF(Cdlac[[#This Row],[Quantity]]&gt;0,INDEX(TcacRents,$P$18,Cdlac[[#This Row],[Bedrooms]]+1)*Cdlac[[#This Row],[AMI]],"")</f>
        <v/>
      </c>
      <c r="Q24" s="982" t="str" cm="1">
        <f t="array" ref="Q24">IF(Cdlac[[#This Row],[Quantity]]&gt;0,INDEX(HudFmrs,$P$18,Cdlac[[#This Row],[Bedrooms]]+1),"")</f>
        <v/>
      </c>
      <c r="R24" s="982" t="str">
        <f>IF(Cdlac[[#This Row],[Quantity]]&gt;0,MAX(0,Cdlac[[#This Row],[Fair Market Rent]]-Cdlac[[#This Row],[Restricted Rent]]),"")</f>
        <v/>
      </c>
      <c r="S24" s="960" t="str">
        <f>IF(Cdlac[[#This Row],[Quantity]]&gt;0,AND(Application!AK722&lt;&gt;"N/A",Application!AK722&lt;&gt;"")*Cdlac[[#This Row],[Quantity]],"")</f>
        <v/>
      </c>
      <c r="T24" s="960" t="b">
        <f>AND('Subsidy Contract Calculation'!F8&gt;0,'Subsidy Contract Calculation'!C8="Federal",Cdlac[[#This Row],[Quantity]]&gt;0)</f>
        <v>0</v>
      </c>
    </row>
    <row r="25" spans="1:20" ht="15" customHeight="1">
      <c r="A25" s="993"/>
      <c r="C25" s="994">
        <v>3</v>
      </c>
      <c r="D25" s="992">
        <f>1.5+0.25*0</f>
        <v>1.5</v>
      </c>
      <c r="E25" s="991">
        <f>SUMIFS(Cdlac[Quantity],Cdlac[Bedrooms],C25)</f>
        <v>0</v>
      </c>
      <c r="F25" s="994">
        <f>MIN(E25,ROUNDDOWN(E27*30%,0))</f>
        <v>0</v>
      </c>
      <c r="G25" s="991">
        <f>D25*F25</f>
        <v>0</v>
      </c>
      <c r="H25" s="993"/>
      <c r="I25" s="993"/>
      <c r="L25" s="960">
        <f>IFERROR(MIN(4,MATCH(Application!B723,UnitSizes,0)-1),"")</f>
        <v>1</v>
      </c>
      <c r="M25" s="982">
        <f>Application!G723</f>
        <v>62</v>
      </c>
      <c r="N25" s="990">
        <f>Application!AC723</f>
        <v>0.3</v>
      </c>
      <c r="O25" s="990">
        <f>IF(Cdlac[[#This Row],[Quantity]]&gt;0,IF(Cdlac[[#This Row],[Federal]],30%,IF($G$36,40%,Cdlac[[#This Row],[iAMI]])),"")</f>
        <v>0.3</v>
      </c>
      <c r="P25" s="982" cm="1">
        <f t="array" ref="P25">IF(Cdlac[[#This Row],[Quantity]]&gt;0,INDEX(TcacRents,$P$18,Cdlac[[#This Row],[Bedrooms]]+1)*Cdlac[[#This Row],[AMI]],"")</f>
        <v>709.19999999999993</v>
      </c>
      <c r="Q25" s="982" cm="1">
        <f t="array" ref="Q25">IF(Cdlac[[#This Row],[Quantity]]&gt;0,INDEX(HudFmrs,$P$18,Cdlac[[#This Row],[Bedrooms]]+1),"")</f>
        <v>1747</v>
      </c>
      <c r="R25" s="982">
        <f>IF(Cdlac[[#This Row],[Quantity]]&gt;0,MAX(0,Cdlac[[#This Row],[Fair Market Rent]]-Cdlac[[#This Row],[Restricted Rent]]),"")</f>
        <v>1037.8000000000002</v>
      </c>
      <c r="S25" s="960">
        <f>IF(Cdlac[[#This Row],[Quantity]]&gt;0,AND(Application!AK723&lt;&gt;"N/A",Application!AK723&lt;&gt;"")*Cdlac[[#This Row],[Quantity]],"")</f>
        <v>62</v>
      </c>
      <c r="T25" s="960" t="b">
        <f>AND('Subsidy Contract Calculation'!F9&gt;0,'Subsidy Contract Calculation'!C9="Federal",Cdlac[[#This Row],[Quantity]]&gt;0)</f>
        <v>0</v>
      </c>
    </row>
    <row r="26" spans="1:20" ht="15" customHeight="1" thickBot="1">
      <c r="A26" s="993"/>
      <c r="C26" s="1006">
        <v>4</v>
      </c>
      <c r="D26" s="1007">
        <f>1.75+0.25*0</f>
        <v>1.75</v>
      </c>
      <c r="E26" s="1008">
        <f>SUMIFS(Cdlac[Quantity],Cdlac[Bedrooms],C26)</f>
        <v>0</v>
      </c>
      <c r="F26" s="1006">
        <f>MIN(E26,ROUNDDOWN(E27*10%,0))</f>
        <v>0</v>
      </c>
      <c r="G26" s="1008">
        <f>D26*F26</f>
        <v>0</v>
      </c>
      <c r="H26" s="993"/>
      <c r="I26" s="993"/>
      <c r="L26" s="960">
        <f>IFERROR(MIN(4,MATCH(Application!B724,UnitSizes,0)-1),"")</f>
        <v>1</v>
      </c>
      <c r="M26" s="982">
        <f>Application!G724</f>
        <v>34</v>
      </c>
      <c r="N26" s="990">
        <f>Application!AC724</f>
        <v>0.5</v>
      </c>
      <c r="O26" s="990">
        <f>IF(Cdlac[[#This Row],[Quantity]]&gt;0,IF(Cdlac[[#This Row],[Federal]],30%,IF($G$36,40%,Cdlac[[#This Row],[iAMI]])),"")</f>
        <v>0.5</v>
      </c>
      <c r="P26" s="982" cm="1">
        <f t="array" ref="P26">IF(Cdlac[[#This Row],[Quantity]]&gt;0,INDEX(TcacRents,$P$18,Cdlac[[#This Row],[Bedrooms]]+1)*Cdlac[[#This Row],[AMI]],"")</f>
        <v>1182</v>
      </c>
      <c r="Q26" s="982" cm="1">
        <f t="array" ref="Q26">IF(Cdlac[[#This Row],[Quantity]]&gt;0,INDEX(HudFmrs,$P$18,Cdlac[[#This Row],[Bedrooms]]+1),"")</f>
        <v>1747</v>
      </c>
      <c r="R26" s="982">
        <f>IF(Cdlac[[#This Row],[Quantity]]&gt;0,MAX(0,Cdlac[[#This Row],[Fair Market Rent]]-Cdlac[[#This Row],[Restricted Rent]]),"")</f>
        <v>565</v>
      </c>
      <c r="S26" s="960">
        <f>IF(Cdlac[[#This Row],[Quantity]]&gt;0,AND(Application!AK724&lt;&gt;"N/A",Application!AK724&lt;&gt;"")*Cdlac[[#This Row],[Quantity]],"")</f>
        <v>0</v>
      </c>
      <c r="T26" s="960" t="b">
        <f>AND('Subsidy Contract Calculation'!F10&gt;0,'Subsidy Contract Calculation'!C10="Federal",Cdlac[[#This Row],[Quantity]]&gt;0)</f>
        <v>0</v>
      </c>
    </row>
    <row r="27" spans="1:20" ht="15" customHeight="1">
      <c r="A27" s="993"/>
      <c r="C27" s="2074" t="s">
        <v>2428</v>
      </c>
      <c r="D27" s="2075"/>
      <c r="E27" s="1009">
        <f>SUM(E22:E26)</f>
        <v>235</v>
      </c>
      <c r="F27" s="1009">
        <f>SUM(F22:F26)</f>
        <v>235</v>
      </c>
      <c r="G27" s="1010">
        <f>SUMPRODUCT(D22:D26,F22:F26)</f>
        <v>225.2</v>
      </c>
      <c r="H27" s="993"/>
      <c r="I27" s="993"/>
      <c r="L27" s="960">
        <f>IFERROR(MIN(4,MATCH(Application!B725,UnitSizes,0)-1),"")</f>
        <v>1</v>
      </c>
      <c r="M27" s="982">
        <f>Application!G725</f>
        <v>8</v>
      </c>
      <c r="N27" s="990">
        <f>Application!AC725</f>
        <v>0.7</v>
      </c>
      <c r="O27" s="990">
        <f>IF(Cdlac[[#This Row],[Quantity]]&gt;0,IF(Cdlac[[#This Row],[Federal]],30%,IF($G$36,40%,Cdlac[[#This Row],[iAMI]])),"")</f>
        <v>0.7</v>
      </c>
      <c r="P27" s="982" cm="1">
        <f t="array" ref="P27">IF(Cdlac[[#This Row],[Quantity]]&gt;0,INDEX(TcacRents,$P$18,Cdlac[[#This Row],[Bedrooms]]+1)*Cdlac[[#This Row],[AMI]],"")</f>
        <v>1654.8</v>
      </c>
      <c r="Q27" s="982" cm="1">
        <f t="array" ref="Q27">IF(Cdlac[[#This Row],[Quantity]]&gt;0,INDEX(HudFmrs,$P$18,Cdlac[[#This Row],[Bedrooms]]+1),"")</f>
        <v>1747</v>
      </c>
      <c r="R27" s="982">
        <f>IF(Cdlac[[#This Row],[Quantity]]&gt;0,MAX(0,Cdlac[[#This Row],[Fair Market Rent]]-Cdlac[[#This Row],[Restricted Rent]]),"")</f>
        <v>92.200000000000045</v>
      </c>
      <c r="S27" s="960">
        <f>IF(Cdlac[[#This Row],[Quantity]]&gt;0,AND(Application!AK725&lt;&gt;"N/A",Application!AK725&lt;&gt;"")*Cdlac[[#This Row],[Quantity]],"")</f>
        <v>0</v>
      </c>
      <c r="T27" s="960" t="b">
        <f>AND('Subsidy Contract Calculation'!F11&gt;0,'Subsidy Contract Calculation'!C11="Federal",Cdlac[[#This Row],[Quantity]]&gt;0)</f>
        <v>0</v>
      </c>
    </row>
    <row r="28" spans="1:20" ht="15" customHeight="1">
      <c r="A28" s="993"/>
      <c r="C28" s="993"/>
      <c r="D28" s="993"/>
      <c r="E28" s="993"/>
      <c r="F28" s="993"/>
      <c r="G28" s="993"/>
      <c r="H28" s="993"/>
      <c r="I28" s="993"/>
      <c r="L28" s="960">
        <f>IFERROR(MIN(4,MATCH(Application!B726,UnitSizes,0)-1),"")</f>
        <v>1</v>
      </c>
      <c r="M28" s="982">
        <f>Application!G726</f>
        <v>33</v>
      </c>
      <c r="N28" s="990">
        <f>Application!AC726</f>
        <v>0.8</v>
      </c>
      <c r="O28" s="990">
        <f>IF(Cdlac[[#This Row],[Quantity]]&gt;0,IF(Cdlac[[#This Row],[Federal]],30%,IF($G$36,40%,Cdlac[[#This Row],[iAMI]])),"")</f>
        <v>0.8</v>
      </c>
      <c r="P28" s="982" cm="1">
        <f t="array" ref="P28">IF(Cdlac[[#This Row],[Quantity]]&gt;0,INDEX(TcacRents,$P$18,Cdlac[[#This Row],[Bedrooms]]+1)*Cdlac[[#This Row],[AMI]],"")</f>
        <v>1891.2</v>
      </c>
      <c r="Q28" s="982" cm="1">
        <f t="array" ref="Q28">IF(Cdlac[[#This Row],[Quantity]]&gt;0,INDEX(HudFmrs,$P$18,Cdlac[[#This Row],[Bedrooms]]+1),"")</f>
        <v>1747</v>
      </c>
      <c r="R28" s="982">
        <f>IF(Cdlac[[#This Row],[Quantity]]&gt;0,MAX(0,Cdlac[[#This Row],[Fair Market Rent]]-Cdlac[[#This Row],[Restricted Rent]]),"")</f>
        <v>0</v>
      </c>
      <c r="S28" s="960">
        <f>IF(Cdlac[[#This Row],[Quantity]]&gt;0,AND(Application!AK726&lt;&gt;"N/A",Application!AK726&lt;&gt;"")*Cdlac[[#This Row],[Quantity]],"")</f>
        <v>0</v>
      </c>
      <c r="T28" s="960" t="b">
        <f>AND('Subsidy Contract Calculation'!F12&gt;0,'Subsidy Contract Calculation'!C12="Federal",Cdlac[[#This Row],[Quantity]]&gt;0)</f>
        <v>0</v>
      </c>
    </row>
    <row r="29" spans="1:20" ht="15" customHeight="1">
      <c r="A29" s="993"/>
      <c r="E29" s="1039" t="s">
        <v>2427</v>
      </c>
      <c r="G29" s="1036">
        <f>G27</f>
        <v>225.2</v>
      </c>
      <c r="H29" s="993"/>
      <c r="I29" s="993"/>
      <c r="L29" s="960" t="str">
        <f>IFERROR(MIN(4,MATCH(Application!B727,UnitSizes,0)-1),"")</f>
        <v/>
      </c>
      <c r="M29" s="982">
        <f>Application!G727</f>
        <v>0</v>
      </c>
      <c r="N29" s="990">
        <f>Application!AC727</f>
        <v>0</v>
      </c>
      <c r="O29" s="990" t="str">
        <f>IF(Cdlac[[#This Row],[Quantity]]&gt;0,IF(Cdlac[[#This Row],[Federal]],30%,IF($G$36,40%,Cdlac[[#This Row],[iAMI]])),"")</f>
        <v/>
      </c>
      <c r="P29" s="982" t="str" cm="1">
        <f t="array" ref="P29">IF(Cdlac[[#This Row],[Quantity]]&gt;0,INDEX(TcacRents,$P$18,Cdlac[[#This Row],[Bedrooms]]+1)*Cdlac[[#This Row],[AMI]],"")</f>
        <v/>
      </c>
      <c r="Q29" s="982" t="str" cm="1">
        <f t="array" ref="Q29">IF(Cdlac[[#This Row],[Quantity]]&gt;0,INDEX(HudFmrs,$P$18,Cdlac[[#This Row],[Bedrooms]]+1),"")</f>
        <v/>
      </c>
      <c r="R29" s="982" t="str">
        <f>IF(Cdlac[[#This Row],[Quantity]]&gt;0,MAX(0,Cdlac[[#This Row],[Fair Market Rent]]-Cdlac[[#This Row],[Restricted Rent]]),"")</f>
        <v/>
      </c>
      <c r="S29" s="960" t="str">
        <f>IF(Cdlac[[#This Row],[Quantity]]&gt;0,AND(Application!AK727&lt;&gt;"N/A",Application!AK727&lt;&gt;"")*Cdlac[[#This Row],[Quantity]],"")</f>
        <v/>
      </c>
      <c r="T29" s="960" t="b">
        <f>AND('Subsidy Contract Calculation'!F13&gt;0,'Subsidy Contract Calculation'!C13="Federal",Cdlac[[#This Row],[Quantity]]&gt;0)</f>
        <v>0</v>
      </c>
    </row>
    <row r="30" spans="1:20" ht="15" customHeight="1">
      <c r="A30" s="993"/>
      <c r="E30" s="1039" t="s">
        <v>2429</v>
      </c>
      <c r="F30" s="1035" t="s">
        <v>2430</v>
      </c>
      <c r="G30" s="1037">
        <v>50000</v>
      </c>
      <c r="H30" s="993"/>
      <c r="I30" s="993"/>
      <c r="L30" s="960" t="str">
        <f>IFERROR(MIN(4,MATCH(Application!B728,UnitSizes,0)-1),"")</f>
        <v/>
      </c>
      <c r="M30" s="982">
        <f>Application!G728</f>
        <v>0</v>
      </c>
      <c r="N30" s="990">
        <f>Application!AC728</f>
        <v>0</v>
      </c>
      <c r="O30" s="990" t="str">
        <f>IF(Cdlac[[#This Row],[Quantity]]&gt;0,IF(Cdlac[[#This Row],[Federal]],30%,IF($G$36,40%,Cdlac[[#This Row],[iAMI]])),"")</f>
        <v/>
      </c>
      <c r="P30" s="982" t="str" cm="1">
        <f t="array" ref="P30">IF(Cdlac[[#This Row],[Quantity]]&gt;0,INDEX(TcacRents,$P$18,Cdlac[[#This Row],[Bedrooms]]+1)*Cdlac[[#This Row],[AMI]],"")</f>
        <v/>
      </c>
      <c r="Q30" s="982" t="str" cm="1">
        <f t="array" ref="Q30">IF(Cdlac[[#This Row],[Quantity]]&gt;0,INDEX(HudFmrs,$P$18,Cdlac[[#This Row],[Bedrooms]]+1),"")</f>
        <v/>
      </c>
      <c r="R30" s="982" t="str">
        <f>IF(Cdlac[[#This Row],[Quantity]]&gt;0,MAX(0,Cdlac[[#This Row],[Fair Market Rent]]-Cdlac[[#This Row],[Restricted Rent]]),"")</f>
        <v/>
      </c>
      <c r="S30" s="960" t="str">
        <f>IF(Cdlac[[#This Row],[Quantity]]&gt;0,AND(Application!AK728&lt;&gt;"N/A",Application!AK728&lt;&gt;"")*Cdlac[[#This Row],[Quantity]],"")</f>
        <v/>
      </c>
      <c r="T30" s="960" t="b">
        <f>AND('Subsidy Contract Calculation'!F14&gt;0,'Subsidy Contract Calculation'!C14="Federal",Cdlac[[#This Row],[Quantity]]&gt;0)</f>
        <v>0</v>
      </c>
    </row>
    <row r="31" spans="1:20" ht="15" customHeight="1">
      <c r="A31" s="993"/>
      <c r="E31" s="1040" t="s">
        <v>2431</v>
      </c>
      <c r="F31" s="962"/>
      <c r="G31" s="1041">
        <f>G30*G29</f>
        <v>11260000</v>
      </c>
      <c r="H31" s="993"/>
      <c r="I31" s="993"/>
      <c r="L31" s="960" t="str">
        <f>IFERROR(MIN(4,MATCH(Application!B729,UnitSizes,0)-1),"")</f>
        <v/>
      </c>
      <c r="M31" s="982">
        <f>Application!G729</f>
        <v>0</v>
      </c>
      <c r="N31" s="990">
        <f>Application!AC729</f>
        <v>0</v>
      </c>
      <c r="O31" s="990" t="str">
        <f>IF(Cdlac[[#This Row],[Quantity]]&gt;0,IF(Cdlac[[#This Row],[Federal]],30%,IF($G$36,40%,Cdlac[[#This Row],[iAMI]])),"")</f>
        <v/>
      </c>
      <c r="P31" s="982" t="str" cm="1">
        <f t="array" ref="P31">IF(Cdlac[[#This Row],[Quantity]]&gt;0,INDEX(TcacRents,$P$18,Cdlac[[#This Row],[Bedrooms]]+1)*Cdlac[[#This Row],[AMI]],"")</f>
        <v/>
      </c>
      <c r="Q31" s="982" t="str" cm="1">
        <f t="array" ref="Q31">IF(Cdlac[[#This Row],[Quantity]]&gt;0,INDEX(HudFmrs,$P$18,Cdlac[[#This Row],[Bedrooms]]+1),"")</f>
        <v/>
      </c>
      <c r="R31" s="982" t="str">
        <f>IF(Cdlac[[#This Row],[Quantity]]&gt;0,MAX(0,Cdlac[[#This Row],[Fair Market Rent]]-Cdlac[[#This Row],[Restricted Rent]]),"")</f>
        <v/>
      </c>
      <c r="S31" s="960" t="str">
        <f>IF(Cdlac[[#This Row],[Quantity]]&gt;0,AND(Application!AK729&lt;&gt;"N/A",Application!AK729&lt;&gt;"")*Cdlac[[#This Row],[Quantity]],"")</f>
        <v/>
      </c>
      <c r="T31" s="960" t="b">
        <f>AND('Subsidy Contract Calculation'!F15&gt;0,'Subsidy Contract Calculation'!C15="Federal",Cdlac[[#This Row],[Quantity]]&gt;0)</f>
        <v>0</v>
      </c>
    </row>
    <row r="32" spans="1:20" ht="15" customHeight="1">
      <c r="A32" s="993"/>
      <c r="B32" s="993"/>
      <c r="C32" s="993"/>
      <c r="D32" s="993"/>
      <c r="E32" s="993"/>
      <c r="F32" s="993"/>
      <c r="G32" s="993"/>
      <c r="H32" s="993"/>
      <c r="I32" s="993"/>
      <c r="L32" s="960" t="str">
        <f>IFERROR(MIN(4,MATCH(Application!B730,UnitSizes,0)-1),"")</f>
        <v/>
      </c>
      <c r="M32" s="982">
        <f>Application!G730</f>
        <v>0</v>
      </c>
      <c r="N32" s="990">
        <f>Application!AC730</f>
        <v>0</v>
      </c>
      <c r="O32" s="990" t="str">
        <f>IF(Cdlac[[#This Row],[Quantity]]&gt;0,IF(Cdlac[[#This Row],[Federal]],30%,IF($G$36,40%,Cdlac[[#This Row],[iAMI]])),"")</f>
        <v/>
      </c>
      <c r="P32" s="982" t="str" cm="1">
        <f t="array" ref="P32">IF(Cdlac[[#This Row],[Quantity]]&gt;0,INDEX(TcacRents,$P$18,Cdlac[[#This Row],[Bedrooms]]+1)*Cdlac[[#This Row],[AMI]],"")</f>
        <v/>
      </c>
      <c r="Q32" s="982" t="str" cm="1">
        <f t="array" ref="Q32">IF(Cdlac[[#This Row],[Quantity]]&gt;0,INDEX(HudFmrs,$P$18,Cdlac[[#This Row],[Bedrooms]]+1),"")</f>
        <v/>
      </c>
      <c r="R32" s="982" t="str">
        <f>IF(Cdlac[[#This Row],[Quantity]]&gt;0,MAX(0,Cdlac[[#This Row],[Fair Market Rent]]-Cdlac[[#This Row],[Restricted Rent]]),"")</f>
        <v/>
      </c>
      <c r="S32" s="960" t="str">
        <f>IF(Cdlac[[#This Row],[Quantity]]&gt;0,AND(Application!AK730&lt;&gt;"N/A",Application!AK730&lt;&gt;"")*Cdlac[[#This Row],[Quantity]],"")</f>
        <v/>
      </c>
      <c r="T32" s="960" t="b">
        <f>AND('Subsidy Contract Calculation'!F16&gt;0,'Subsidy Contract Calculation'!C16="Federal",Cdlac[[#This Row],[Quantity]]&gt;0)</f>
        <v>0</v>
      </c>
    </row>
    <row r="33" spans="2:20" ht="15" customHeight="1">
      <c r="B33" s="985" t="str">
        <f>B10</f>
        <v>B. Rent Savings Benefit</v>
      </c>
      <c r="C33" s="986"/>
      <c r="D33" s="986"/>
      <c r="E33" s="986"/>
      <c r="F33" s="986"/>
      <c r="G33" s="986"/>
      <c r="H33" s="986"/>
      <c r="I33" s="987"/>
      <c r="L33" s="960" t="str">
        <f>IFERROR(MIN(4,MATCH(Application!B731,UnitSizes,0)-1),"")</f>
        <v/>
      </c>
      <c r="M33" s="982">
        <f>Application!G731</f>
        <v>0</v>
      </c>
      <c r="N33" s="990">
        <f>Application!AC731</f>
        <v>0</v>
      </c>
      <c r="O33" s="990" t="str">
        <f>IF(Cdlac[[#This Row],[Quantity]]&gt;0,IF(Cdlac[[#This Row],[Federal]],30%,IF($G$36,40%,Cdlac[[#This Row],[iAMI]])),"")</f>
        <v/>
      </c>
      <c r="P33" s="982" t="str" cm="1">
        <f t="array" ref="P33">IF(Cdlac[[#This Row],[Quantity]]&gt;0,INDEX(TcacRents,$P$18,Cdlac[[#This Row],[Bedrooms]]+1)*Cdlac[[#This Row],[AMI]],"")</f>
        <v/>
      </c>
      <c r="Q33" s="982" t="str" cm="1">
        <f t="array" ref="Q33">IF(Cdlac[[#This Row],[Quantity]]&gt;0,INDEX(HudFmrs,$P$18,Cdlac[[#This Row],[Bedrooms]]+1),"")</f>
        <v/>
      </c>
      <c r="R33" s="982" t="str">
        <f>IF(Cdlac[[#This Row],[Quantity]]&gt;0,MAX(0,Cdlac[[#This Row],[Fair Market Rent]]-Cdlac[[#This Row],[Restricted Rent]]),"")</f>
        <v/>
      </c>
      <c r="S33" s="960" t="str">
        <f>IF(Cdlac[[#This Row],[Quantity]]&gt;0,AND(Application!AK731&lt;&gt;"N/A",Application!AK731&lt;&gt;"")*Cdlac[[#This Row],[Quantity]],"")</f>
        <v/>
      </c>
      <c r="T33" s="960" t="b">
        <f>AND('Subsidy Contract Calculation'!F17&gt;0,'Subsidy Contract Calculation'!C17="Federal",Cdlac[[#This Row],[Quantity]]&gt;0)</f>
        <v>0</v>
      </c>
    </row>
    <row r="34" spans="2:20" ht="15" customHeight="1">
      <c r="L34" s="960" t="str">
        <f>IFERROR(MIN(4,MATCH(Application!B732,UnitSizes,0)-1),"")</f>
        <v/>
      </c>
      <c r="M34" s="982">
        <f>Application!G732</f>
        <v>0</v>
      </c>
      <c r="N34" s="990">
        <f>Application!AC732</f>
        <v>0</v>
      </c>
      <c r="O34" s="990" t="str">
        <f>IF(Cdlac[[#This Row],[Quantity]]&gt;0,IF(Cdlac[[#This Row],[Federal]],30%,IF($G$36,40%,Cdlac[[#This Row],[iAMI]])),"")</f>
        <v/>
      </c>
      <c r="P34" s="982" t="str" cm="1">
        <f t="array" ref="P34">IF(Cdlac[[#This Row],[Quantity]]&gt;0,INDEX(TcacRents,$P$18,Cdlac[[#This Row],[Bedrooms]]+1)*Cdlac[[#This Row],[AMI]],"")</f>
        <v/>
      </c>
      <c r="Q34" s="982" t="str" cm="1">
        <f t="array" ref="Q34">IF(Cdlac[[#This Row],[Quantity]]&gt;0,INDEX(HudFmrs,$P$18,Cdlac[[#This Row],[Bedrooms]]+1),"")</f>
        <v/>
      </c>
      <c r="R34" s="982" t="str">
        <f>IF(Cdlac[[#This Row],[Quantity]]&gt;0,MAX(0,Cdlac[[#This Row],[Fair Market Rent]]-Cdlac[[#This Row],[Restricted Rent]]),"")</f>
        <v/>
      </c>
      <c r="S34" s="960" t="str">
        <f>IF(Cdlac[[#This Row],[Quantity]]&gt;0,AND(Application!AK732&lt;&gt;"N/A",Application!AK732&lt;&gt;"")*Cdlac[[#This Row],[Quantity]],"")</f>
        <v/>
      </c>
      <c r="T34" s="960" t="b">
        <f>AND('Subsidy Contract Calculation'!F18&gt;0,'Subsidy Contract Calculation'!C18="Federal",Cdlac[[#This Row],[Quantity]]&gt;0)</f>
        <v>0</v>
      </c>
    </row>
    <row r="35" spans="2:20" ht="15" customHeight="1">
      <c r="E35" s="1005" t="s">
        <v>2432</v>
      </c>
      <c r="G35" s="1042" cm="1">
        <f t="array" ref="G35">SUMPRODUCT(Cdlac[Quantity],Cdlac[iAMI],IF(Cdlac[Federal],0,1))/SUMIFS(Cdlac[Quantity],Cdlac[Federal],FALSE)</f>
        <v>0.47744680851063831</v>
      </c>
      <c r="L35" s="960" t="str">
        <f>IFERROR(MIN(4,MATCH(Application!B733,UnitSizes,0)-1),"")</f>
        <v/>
      </c>
      <c r="M35" s="982">
        <f>Application!G733</f>
        <v>0</v>
      </c>
      <c r="N35" s="990">
        <f>Application!AC733</f>
        <v>0</v>
      </c>
      <c r="O35" s="990" t="str">
        <f>IF(Cdlac[[#This Row],[Quantity]]&gt;0,IF(Cdlac[[#This Row],[Federal]],30%,IF($G$36,40%,Cdlac[[#This Row],[iAMI]])),"")</f>
        <v/>
      </c>
      <c r="P35" s="982" t="str" cm="1">
        <f t="array" ref="P35">IF(Cdlac[[#This Row],[Quantity]]&gt;0,INDEX(TcacRents,$P$18,Cdlac[[#This Row],[Bedrooms]]+1)*Cdlac[[#This Row],[AMI]],"")</f>
        <v/>
      </c>
      <c r="Q35" s="982" t="str" cm="1">
        <f t="array" ref="Q35">IF(Cdlac[[#This Row],[Quantity]]&gt;0,INDEX(HudFmrs,$P$18,Cdlac[[#This Row],[Bedrooms]]+1),"")</f>
        <v/>
      </c>
      <c r="R35" s="982" t="str">
        <f>IF(Cdlac[[#This Row],[Quantity]]&gt;0,MAX(0,Cdlac[[#This Row],[Fair Market Rent]]-Cdlac[[#This Row],[Restricted Rent]]),"")</f>
        <v/>
      </c>
      <c r="S35" s="960" t="str">
        <f>IF(Cdlac[[#This Row],[Quantity]]&gt;0,AND(Application!AK733&lt;&gt;"N/A",Application!AK733&lt;&gt;"")*Cdlac[[#This Row],[Quantity]],"")</f>
        <v/>
      </c>
      <c r="T35" s="960" t="b">
        <f>AND('Subsidy Contract Calculation'!F19&gt;0,'Subsidy Contract Calculation'!C19="Federal",Cdlac[[#This Row],[Quantity]]&gt;0)</f>
        <v>0</v>
      </c>
    </row>
    <row r="36" spans="2:20" ht="15" customHeight="1">
      <c r="E36" s="1005" t="s">
        <v>2433</v>
      </c>
      <c r="G36" s="1000" t="b">
        <f>G35&lt;40%</f>
        <v>0</v>
      </c>
      <c r="L36" s="960" t="str">
        <f>IFERROR(MIN(4,MATCH(Application!B734,UnitSizes,0)-1),"")</f>
        <v/>
      </c>
      <c r="M36" s="982">
        <f>Application!G734</f>
        <v>0</v>
      </c>
      <c r="N36" s="990">
        <f>Application!AC734</f>
        <v>0</v>
      </c>
      <c r="O36" s="990" t="str">
        <f>IF(Cdlac[[#This Row],[Quantity]]&gt;0,IF(Cdlac[[#This Row],[Federal]],30%,IF($G$36,40%,Cdlac[[#This Row],[iAMI]])),"")</f>
        <v/>
      </c>
      <c r="P36" s="982" t="str" cm="1">
        <f t="array" ref="P36">IF(Cdlac[[#This Row],[Quantity]]&gt;0,INDEX(TcacRents,$P$18,Cdlac[[#This Row],[Bedrooms]]+1)*Cdlac[[#This Row],[AMI]],"")</f>
        <v/>
      </c>
      <c r="Q36" s="982" t="str" cm="1">
        <f t="array" ref="Q36">IF(Cdlac[[#This Row],[Quantity]]&gt;0,INDEX(HudFmrs,$P$18,Cdlac[[#This Row],[Bedrooms]]+1),"")</f>
        <v/>
      </c>
      <c r="R36" s="982" t="str">
        <f>IF(Cdlac[[#This Row],[Quantity]]&gt;0,MAX(0,Cdlac[[#This Row],[Fair Market Rent]]-Cdlac[[#This Row],[Restricted Rent]]),"")</f>
        <v/>
      </c>
      <c r="S36" s="960" t="str">
        <f>IF(Cdlac[[#This Row],[Quantity]]&gt;0,AND(Application!AK734&lt;&gt;"N/A",Application!AK734&lt;&gt;"")*Cdlac[[#This Row],[Quantity]],"")</f>
        <v/>
      </c>
      <c r="T36" s="960" t="b">
        <f>AND('Subsidy Contract Calculation'!F20&gt;0,'Subsidy Contract Calculation'!C20="Federal",Cdlac[[#This Row],[Quantity]]&gt;0)</f>
        <v>0</v>
      </c>
    </row>
    <row r="37" spans="2:20" ht="15" customHeight="1">
      <c r="L37" s="960" t="str">
        <f>IFERROR(MIN(4,MATCH(Application!B735,UnitSizes,0)-1),"")</f>
        <v/>
      </c>
      <c r="M37" s="982">
        <f>Application!G735</f>
        <v>0</v>
      </c>
      <c r="N37" s="990">
        <f>Application!AC735</f>
        <v>0</v>
      </c>
      <c r="O37" s="990" t="str">
        <f>IF(Cdlac[[#This Row],[Quantity]]&gt;0,IF(Cdlac[[#This Row],[Federal]],30%,IF($G$36,40%,Cdlac[[#This Row],[iAMI]])),"")</f>
        <v/>
      </c>
      <c r="P37" s="982" t="str" cm="1">
        <f t="array" ref="P37">IF(Cdlac[[#This Row],[Quantity]]&gt;0,INDEX(TcacRents,$P$18,Cdlac[[#This Row],[Bedrooms]]+1)*Cdlac[[#This Row],[AMI]],"")</f>
        <v/>
      </c>
      <c r="Q37" s="982" t="str" cm="1">
        <f t="array" ref="Q37">IF(Cdlac[[#This Row],[Quantity]]&gt;0,INDEX(HudFmrs,$P$18,Cdlac[[#This Row],[Bedrooms]]+1),"")</f>
        <v/>
      </c>
      <c r="R37" s="982" t="str">
        <f>IF(Cdlac[[#This Row],[Quantity]]&gt;0,MAX(0,Cdlac[[#This Row],[Fair Market Rent]]-Cdlac[[#This Row],[Restricted Rent]]),"")</f>
        <v/>
      </c>
      <c r="S37" s="960" t="str">
        <f>IF(Cdlac[[#This Row],[Quantity]]&gt;0,AND(Application!AK735&lt;&gt;"N/A",Application!AK735&lt;&gt;"")*Cdlac[[#This Row],[Quantity]],"")</f>
        <v/>
      </c>
      <c r="T37" s="960" t="b">
        <f>AND('Subsidy Contract Calculation'!F21&gt;0,'Subsidy Contract Calculation'!C21="Federal",Cdlac[[#This Row],[Quantity]]&gt;0)</f>
        <v>0</v>
      </c>
    </row>
    <row r="38" spans="2:20" ht="15" customHeight="1">
      <c r="E38" s="1005" t="s">
        <v>2434</v>
      </c>
      <c r="G38" s="997">
        <f>SUMPRODUCT(Cdlac[Quantity],Cdlac[Delta])</f>
        <v>140451.20000000001</v>
      </c>
      <c r="L38" s="960" t="str">
        <f>IFERROR(MIN(4,MATCH(Application!B736,UnitSizes,0)-1),"")</f>
        <v/>
      </c>
      <c r="M38" s="982">
        <f>Application!G736</f>
        <v>0</v>
      </c>
      <c r="N38" s="990">
        <f>Application!AC736</f>
        <v>0</v>
      </c>
      <c r="O38" s="990" t="str">
        <f>IF(Cdlac[[#This Row],[Quantity]]&gt;0,IF(Cdlac[[#This Row],[Federal]],30%,IF($G$36,40%,Cdlac[[#This Row],[iAMI]])),"")</f>
        <v/>
      </c>
      <c r="P38" s="982" t="str" cm="1">
        <f t="array" ref="P38">IF(Cdlac[[#This Row],[Quantity]]&gt;0,INDEX(TcacRents,$P$18,Cdlac[[#This Row],[Bedrooms]]+1)*Cdlac[[#This Row],[AMI]],"")</f>
        <v/>
      </c>
      <c r="Q38" s="982" t="str" cm="1">
        <f t="array" ref="Q38">IF(Cdlac[[#This Row],[Quantity]]&gt;0,INDEX(HudFmrs,$P$18,Cdlac[[#This Row],[Bedrooms]]+1),"")</f>
        <v/>
      </c>
      <c r="R38" s="982" t="str">
        <f>IF(Cdlac[[#This Row],[Quantity]]&gt;0,MAX(0,Cdlac[[#This Row],[Fair Market Rent]]-Cdlac[[#This Row],[Restricted Rent]]),"")</f>
        <v/>
      </c>
      <c r="S38" s="960" t="str">
        <f>IF(Cdlac[[#This Row],[Quantity]]&gt;0,AND(Application!AK736&lt;&gt;"N/A",Application!AK736&lt;&gt;"")*Cdlac[[#This Row],[Quantity]],"")</f>
        <v/>
      </c>
      <c r="T38" s="960" t="b">
        <f>AND('Subsidy Contract Calculation'!F22&gt;0,'Subsidy Contract Calculation'!C22="Federal",Cdlac[[#This Row],[Quantity]]&gt;0)</f>
        <v>0</v>
      </c>
    </row>
    <row r="39" spans="2:20" ht="15" customHeight="1">
      <c r="E39" s="1039" t="s">
        <v>2435</v>
      </c>
      <c r="F39" s="1035" t="s">
        <v>2430</v>
      </c>
      <c r="G39" s="1043">
        <f>12*15</f>
        <v>180</v>
      </c>
      <c r="L39" s="960" t="str">
        <f>IFERROR(MIN(4,MATCH(Application!B737,UnitSizes,0)-1),"")</f>
        <v/>
      </c>
      <c r="M39" s="982">
        <f>Application!G737</f>
        <v>0</v>
      </c>
      <c r="N39" s="990">
        <f>Application!AC737</f>
        <v>0</v>
      </c>
      <c r="O39" s="990" t="str">
        <f>IF(Cdlac[[#This Row],[Quantity]]&gt;0,IF(Cdlac[[#This Row],[Federal]],30%,IF($G$36,40%,Cdlac[[#This Row],[iAMI]])),"")</f>
        <v/>
      </c>
      <c r="P39" s="982" t="str" cm="1">
        <f t="array" ref="P39">IF(Cdlac[[#This Row],[Quantity]]&gt;0,INDEX(TcacRents,$P$18,Cdlac[[#This Row],[Bedrooms]]+1)*Cdlac[[#This Row],[AMI]],"")</f>
        <v/>
      </c>
      <c r="Q39" s="982" t="str" cm="1">
        <f t="array" ref="Q39">IF(Cdlac[[#This Row],[Quantity]]&gt;0,INDEX(HudFmrs,$P$18,Cdlac[[#This Row],[Bedrooms]]+1),"")</f>
        <v/>
      </c>
      <c r="R39" s="982" t="str">
        <f>IF(Cdlac[[#This Row],[Quantity]]&gt;0,MAX(0,Cdlac[[#This Row],[Fair Market Rent]]-Cdlac[[#This Row],[Restricted Rent]]),"")</f>
        <v/>
      </c>
      <c r="S39" s="960" t="str">
        <f>IF(Cdlac[[#This Row],[Quantity]]&gt;0,AND(Application!AK737&lt;&gt;"N/A",Application!AK737&lt;&gt;"")*Cdlac[[#This Row],[Quantity]],"")</f>
        <v/>
      </c>
      <c r="T39" s="960" t="b">
        <f>AND('Subsidy Contract Calculation'!F23&gt;0,'Subsidy Contract Calculation'!C23="Federal",Cdlac[[#This Row],[Quantity]]&gt;0)</f>
        <v>0</v>
      </c>
    </row>
    <row r="40" spans="2:20" ht="15" customHeight="1">
      <c r="E40" s="1044" t="s">
        <v>2436</v>
      </c>
      <c r="F40" s="962"/>
      <c r="G40" s="1045">
        <f>G38*G39</f>
        <v>25281216.000000004</v>
      </c>
      <c r="L40" s="960" t="str">
        <f>IFERROR(MIN(4,MATCH(Application!B738,UnitSizes,0)-1),"")</f>
        <v/>
      </c>
      <c r="M40" s="982">
        <f>Application!G738</f>
        <v>0</v>
      </c>
      <c r="N40" s="990">
        <f>Application!AC738</f>
        <v>0</v>
      </c>
      <c r="O40" s="990" t="str">
        <f>IF(Cdlac[[#This Row],[Quantity]]&gt;0,IF(Cdlac[[#This Row],[Federal]],30%,IF($G$36,40%,Cdlac[[#This Row],[iAMI]])),"")</f>
        <v/>
      </c>
      <c r="P40" s="982" t="str" cm="1">
        <f t="array" ref="P40">IF(Cdlac[[#This Row],[Quantity]]&gt;0,INDEX(TcacRents,$P$18,Cdlac[[#This Row],[Bedrooms]]+1)*Cdlac[[#This Row],[AMI]],"")</f>
        <v/>
      </c>
      <c r="Q40" s="982" t="str" cm="1">
        <f t="array" ref="Q40">IF(Cdlac[[#This Row],[Quantity]]&gt;0,INDEX(HudFmrs,$P$18,Cdlac[[#This Row],[Bedrooms]]+1),"")</f>
        <v/>
      </c>
      <c r="R40" s="982" t="str">
        <f>IF(Cdlac[[#This Row],[Quantity]]&gt;0,MAX(0,Cdlac[[#This Row],[Fair Market Rent]]-Cdlac[[#This Row],[Restricted Rent]]),"")</f>
        <v/>
      </c>
      <c r="S40" s="960" t="str">
        <f>IF(Cdlac[[#This Row],[Quantity]]&gt;0,AND(Application!AK738&lt;&gt;"N/A",Application!AK738&lt;&gt;"")*Cdlac[[#This Row],[Quantity]],"")</f>
        <v/>
      </c>
      <c r="T40" s="960" t="b">
        <f>AND('Subsidy Contract Calculation'!F24&gt;0,'Subsidy Contract Calculation'!C24="Federal",Cdlac[[#This Row],[Quantity]]&gt;0)</f>
        <v>0</v>
      </c>
    </row>
    <row r="41" spans="2:20" ht="15" customHeight="1">
      <c r="L41" s="960" t="str">
        <f>IFERROR(MIN(4,MATCH(Application!B739,UnitSizes,0)-1),"")</f>
        <v/>
      </c>
      <c r="M41" s="982">
        <f>Application!G739</f>
        <v>0</v>
      </c>
      <c r="N41" s="990">
        <f>Application!AC739</f>
        <v>0</v>
      </c>
      <c r="O41" s="990" t="str">
        <f>IF(Cdlac[[#This Row],[Quantity]]&gt;0,IF(Cdlac[[#This Row],[Federal]],30%,IF($G$36,40%,Cdlac[[#This Row],[iAMI]])),"")</f>
        <v/>
      </c>
      <c r="P41" s="982" t="str" cm="1">
        <f t="array" ref="P41">IF(Cdlac[[#This Row],[Quantity]]&gt;0,INDEX(TcacRents,$P$18,Cdlac[[#This Row],[Bedrooms]]+1)*Cdlac[[#This Row],[AMI]],"")</f>
        <v/>
      </c>
      <c r="Q41" s="982" t="str" cm="1">
        <f t="array" ref="Q41">IF(Cdlac[[#This Row],[Quantity]]&gt;0,INDEX(HudFmrs,$P$18,Cdlac[[#This Row],[Bedrooms]]+1),"")</f>
        <v/>
      </c>
      <c r="R41" s="982" t="str">
        <f>IF(Cdlac[[#This Row],[Quantity]]&gt;0,MAX(0,Cdlac[[#This Row],[Fair Market Rent]]-Cdlac[[#This Row],[Restricted Rent]]),"")</f>
        <v/>
      </c>
      <c r="S41" s="960" t="str">
        <f>IF(Cdlac[[#This Row],[Quantity]]&gt;0,AND(Application!AK739&lt;&gt;"N/A",Application!AK739&lt;&gt;"")*Cdlac[[#This Row],[Quantity]],"")</f>
        <v/>
      </c>
      <c r="T41" s="960" t="b">
        <f>AND('Subsidy Contract Calculation'!F25&gt;0,'Subsidy Contract Calculation'!C25="Federal",Cdlac[[#This Row],[Quantity]]&gt;0)</f>
        <v>0</v>
      </c>
    </row>
    <row r="42" spans="2:20" ht="15" customHeight="1">
      <c r="B42" s="985" t="str">
        <f>B11</f>
        <v>C. Special Needs Population Benefit</v>
      </c>
      <c r="C42" s="986"/>
      <c r="D42" s="986"/>
      <c r="E42" s="986"/>
      <c r="F42" s="986"/>
      <c r="G42" s="986"/>
      <c r="H42" s="986"/>
      <c r="I42" s="987"/>
      <c r="L42" s="960" t="str">
        <f>IFERROR(MIN(4,MATCH(Application!B740,UnitSizes,0)-1),"")</f>
        <v/>
      </c>
      <c r="M42" s="982">
        <f>Application!G740</f>
        <v>0</v>
      </c>
      <c r="N42" s="990">
        <f>Application!AC740</f>
        <v>0</v>
      </c>
      <c r="O42" s="990" t="str">
        <f>IF(Cdlac[[#This Row],[Quantity]]&gt;0,IF(Cdlac[[#This Row],[Federal]],30%,IF($G$36,40%,Cdlac[[#This Row],[iAMI]])),"")</f>
        <v/>
      </c>
      <c r="P42" s="982" t="str" cm="1">
        <f t="array" ref="P42">IF(Cdlac[[#This Row],[Quantity]]&gt;0,INDEX(TcacRents,$P$18,Cdlac[[#This Row],[Bedrooms]]+1)*Cdlac[[#This Row],[AMI]],"")</f>
        <v/>
      </c>
      <c r="Q42" s="982" t="str" cm="1">
        <f t="array" ref="Q42">IF(Cdlac[[#This Row],[Quantity]]&gt;0,INDEX(HudFmrs,$P$18,Cdlac[[#This Row],[Bedrooms]]+1),"")</f>
        <v/>
      </c>
      <c r="R42" s="982" t="str">
        <f>IF(Cdlac[[#This Row],[Quantity]]&gt;0,MAX(0,Cdlac[[#This Row],[Fair Market Rent]]-Cdlac[[#This Row],[Restricted Rent]]),"")</f>
        <v/>
      </c>
      <c r="S42" s="960" t="str">
        <f>IF(Cdlac[[#This Row],[Quantity]]&gt;0,AND(Application!AK740&lt;&gt;"N/A",Application!AK740&lt;&gt;"")*Cdlac[[#This Row],[Quantity]],"")</f>
        <v/>
      </c>
      <c r="T42" s="960" t="b">
        <f>AND('Subsidy Contract Calculation'!F26&gt;0,'Subsidy Contract Calculation'!C26="Federal",Cdlac[[#This Row],[Quantity]]&gt;0)</f>
        <v>0</v>
      </c>
    </row>
    <row r="43" spans="2:20" ht="15" customHeight="1">
      <c r="L43" s="960" t="str">
        <f>IFERROR(MIN(4,MATCH(Application!B741,UnitSizes,0)-1),"")</f>
        <v/>
      </c>
      <c r="M43" s="982">
        <f>Application!G741</f>
        <v>0</v>
      </c>
      <c r="N43" s="990">
        <f>Application!AC741</f>
        <v>0</v>
      </c>
      <c r="O43" s="990" t="str">
        <f>IF(Cdlac[[#This Row],[Quantity]]&gt;0,IF(Cdlac[[#This Row],[Federal]],30%,IF($G$36,40%,Cdlac[[#This Row],[iAMI]])),"")</f>
        <v/>
      </c>
      <c r="P43" s="982" t="str" cm="1">
        <f t="array" ref="P43">IF(Cdlac[[#This Row],[Quantity]]&gt;0,INDEX(TcacRents,$P$18,Cdlac[[#This Row],[Bedrooms]]+1)*Cdlac[[#This Row],[AMI]],"")</f>
        <v/>
      </c>
      <c r="Q43" s="982" t="str" cm="1">
        <f t="array" ref="Q43">IF(Cdlac[[#This Row],[Quantity]]&gt;0,INDEX(HudFmrs,$P$18,Cdlac[[#This Row],[Bedrooms]]+1),"")</f>
        <v/>
      </c>
      <c r="R43" s="982" t="str">
        <f>IF(Cdlac[[#This Row],[Quantity]]&gt;0,MAX(0,Cdlac[[#This Row],[Fair Market Rent]]-Cdlac[[#This Row],[Restricted Rent]]),"")</f>
        <v/>
      </c>
      <c r="S43" s="960" t="str">
        <f>IF(Cdlac[[#This Row],[Quantity]]&gt;0,AND(Application!AK741&lt;&gt;"N/A",Application!AK741&lt;&gt;"")*Cdlac[[#This Row],[Quantity]],"")</f>
        <v/>
      </c>
      <c r="T43" s="960" t="b">
        <f>AND('Subsidy Contract Calculation'!F27&gt;0,'Subsidy Contract Calculation'!C27="Federal",Cdlac[[#This Row],[Quantity]]&gt;0)</f>
        <v>0</v>
      </c>
    </row>
    <row r="44" spans="2:20" ht="15" customHeight="1">
      <c r="E44" s="1039" t="s">
        <v>2437</v>
      </c>
      <c r="G44" s="1047">
        <f>S18</f>
        <v>117</v>
      </c>
      <c r="L44" s="960" t="str">
        <f>IFERROR(MIN(4,MATCH(Application!B752,UnitSizes,0)-1),"")</f>
        <v/>
      </c>
      <c r="M44" s="982">
        <f>Application!G752</f>
        <v>0</v>
      </c>
      <c r="N44" s="990">
        <f>Application!AC752</f>
        <v>0</v>
      </c>
      <c r="O44" s="1001" t="str">
        <f>IF(Cdlac[[#This Row],[Quantity]]&gt;0,IF(Cdlac[[#This Row],[Federal]],30%,IF($G$36,40%,Cdlac[[#This Row],[iAMI]])),"")</f>
        <v/>
      </c>
      <c r="P44" s="982" t="str" cm="1">
        <f t="array" ref="P44">IF(Cdlac[[#This Row],[Quantity]]&gt;0,INDEX(TcacRents,$P$18,Cdlac[[#This Row],[Bedrooms]]+1)*Cdlac[[#This Row],[AMI]],"")</f>
        <v/>
      </c>
      <c r="Q44" s="982" t="str" cm="1">
        <f t="array" ref="Q44">IF(Cdlac[[#This Row],[Quantity]]&gt;0,INDEX(HudFmrs,$P$18,Cdlac[[#This Row],[Bedrooms]]+1),"")</f>
        <v/>
      </c>
      <c r="R44" s="982" t="str">
        <f>IF(Cdlac[[#This Row],[Quantity]]&gt;0,MAX(0,Cdlac[[#This Row],[Fair Market Rent]]-Cdlac[[#This Row],[Restricted Rent]]),"")</f>
        <v/>
      </c>
      <c r="S44" s="960" t="str">
        <f>IF(Cdlac[[#This Row],[Quantity]]&gt;0,AND(Application!AK752&lt;&gt;"N/A",Application!AK752&lt;&gt;"")*Cdlac[[#This Row],[Quantity]],"")</f>
        <v/>
      </c>
      <c r="T44" s="960" t="b">
        <f>AND('Subsidy Contract Calculation'!F38&gt;0,'Subsidy Contract Calculation'!C38="Federal",Cdlac[[#This Row],[Quantity]]&gt;0)</f>
        <v>0</v>
      </c>
    </row>
    <row r="45" spans="2:20" ht="15" customHeight="1">
      <c r="E45" s="1039" t="s">
        <v>2438</v>
      </c>
      <c r="G45" s="1047">
        <f>ROUNDDOWN(E27*50%,0)</f>
        <v>117</v>
      </c>
    </row>
    <row r="46" spans="2:20" ht="15" customHeight="1">
      <c r="E46" s="1039"/>
      <c r="G46" s="1047"/>
    </row>
    <row r="47" spans="2:20" ht="15" customHeight="1">
      <c r="E47" s="1039" t="s">
        <v>2439</v>
      </c>
      <c r="G47" s="1036">
        <f>MIN(G44:G45)</f>
        <v>117</v>
      </c>
    </row>
    <row r="48" spans="2:20" ht="15" customHeight="1">
      <c r="E48" s="1039" t="s">
        <v>2429</v>
      </c>
      <c r="F48" s="1035" t="s">
        <v>2430</v>
      </c>
      <c r="G48" s="1046">
        <v>10000</v>
      </c>
    </row>
    <row r="49" spans="2:14" ht="15" customHeight="1">
      <c r="E49" s="1040" t="s">
        <v>2440</v>
      </c>
      <c r="F49" s="962"/>
      <c r="G49" s="1045">
        <f>G47*G48</f>
        <v>1170000</v>
      </c>
    </row>
    <row r="50" spans="2:14" ht="15" customHeight="1"/>
    <row r="51" spans="2:14" ht="15" customHeight="1">
      <c r="B51" s="985" t="str">
        <f>B12</f>
        <v>D. Extremely Low Income Benefit</v>
      </c>
      <c r="C51" s="986"/>
      <c r="D51" s="986"/>
      <c r="E51" s="986"/>
      <c r="F51" s="986"/>
      <c r="G51" s="986"/>
      <c r="H51" s="986"/>
      <c r="I51" s="987"/>
    </row>
    <row r="52" spans="2:14" ht="15" customHeight="1"/>
    <row r="53" spans="2:14" ht="15" customHeight="1">
      <c r="E53" s="1039" t="s">
        <v>2441</v>
      </c>
      <c r="G53" s="998">
        <f>SUMIFS(Cdlac[Quantity],Cdlac[iAMI],"&lt;=30%")</f>
        <v>117</v>
      </c>
    </row>
    <row r="54" spans="2:14" ht="15" customHeight="1">
      <c r="E54" s="1039" t="s">
        <v>2438</v>
      </c>
      <c r="G54" s="998">
        <f>ROUNDDOWN(E27*50%,0)</f>
        <v>117</v>
      </c>
    </row>
    <row r="55" spans="2:14" ht="15" customHeight="1">
      <c r="E55" s="1039"/>
      <c r="G55" s="998"/>
    </row>
    <row r="56" spans="2:14" ht="15" customHeight="1">
      <c r="E56" s="1039" t="s">
        <v>2439</v>
      </c>
      <c r="G56" s="1036">
        <f>MIN(G53:G54)</f>
        <v>117</v>
      </c>
    </row>
    <row r="57" spans="2:14" ht="15" customHeight="1">
      <c r="E57" s="1039" t="s">
        <v>2429</v>
      </c>
      <c r="F57" s="1035" t="s">
        <v>2430</v>
      </c>
      <c r="G57" s="1046">
        <v>20000</v>
      </c>
    </row>
    <row r="58" spans="2:14" ht="15" customHeight="1">
      <c r="E58" s="1040" t="s">
        <v>2442</v>
      </c>
      <c r="F58" s="962"/>
      <c r="G58" s="1045">
        <f>G56*G57</f>
        <v>2340000</v>
      </c>
    </row>
    <row r="59" spans="2:14" ht="15" customHeight="1"/>
    <row r="60" spans="2:14" ht="15" customHeight="1">
      <c r="B60" s="985" t="str">
        <f>B13</f>
        <v>E. Sustainability Benefit</v>
      </c>
      <c r="C60" s="986"/>
      <c r="D60" s="986"/>
      <c r="E60" s="986"/>
      <c r="F60" s="986"/>
      <c r="G60" s="986"/>
      <c r="H60" s="986"/>
      <c r="I60" s="987"/>
    </row>
    <row r="61" spans="2:14" ht="15" customHeight="1" thickBot="1"/>
    <row r="62" spans="2:14" ht="15" customHeight="1">
      <c r="E62" s="1005" t="s">
        <v>2443</v>
      </c>
      <c r="G62" s="1036">
        <f>VLOOKUP('Points System'!$H$595,'Points System'!$AO$575:$AP$580,2,FALSE)</f>
        <v>7</v>
      </c>
      <c r="L62" s="1049" t="str">
        <f>'Points System'!H627</f>
        <v>(i)</v>
      </c>
      <c r="M62" s="2076" t="s">
        <v>2307</v>
      </c>
      <c r="N62" s="2077"/>
    </row>
    <row r="63" spans="2:14" ht="15" customHeight="1">
      <c r="E63" s="1005" t="s">
        <v>2429</v>
      </c>
      <c r="F63" s="1035" t="s">
        <v>2430</v>
      </c>
      <c r="G63" s="995">
        <v>4000</v>
      </c>
      <c r="L63" s="1050" t="str">
        <f>'Points System'!H639</f>
        <v>N/A</v>
      </c>
      <c r="M63" s="2068" t="s">
        <v>2444</v>
      </c>
      <c r="N63" s="2069"/>
    </row>
    <row r="64" spans="2:14" ht="15" customHeight="1">
      <c r="E64" s="1005" t="s">
        <v>2445</v>
      </c>
      <c r="F64" s="1035" t="s">
        <v>2430</v>
      </c>
      <c r="G64" s="1048">
        <f>G27</f>
        <v>225.2</v>
      </c>
      <c r="L64" s="1050" t="str">
        <f>'Points System'!H674</f>
        <v>(i)</v>
      </c>
      <c r="M64" s="2068" t="s">
        <v>2446</v>
      </c>
      <c r="N64" s="2069"/>
    </row>
    <row r="65" spans="2:14" ht="15" customHeight="1">
      <c r="E65" s="1040" t="s">
        <v>2447</v>
      </c>
      <c r="F65" s="962"/>
      <c r="G65" s="1045">
        <f>G62*G63*G64</f>
        <v>6305600</v>
      </c>
      <c r="L65" s="1050" t="str">
        <f>IF(OR('Points System'!H698="(ii)",'Points System'!H698="(i)"),"(i)","N/A")</f>
        <v>(i)</v>
      </c>
      <c r="M65" s="2068" t="s">
        <v>2448</v>
      </c>
      <c r="N65" s="2069"/>
    </row>
    <row r="66" spans="2:14" ht="15" customHeight="1">
      <c r="C66" s="996"/>
      <c r="G66" s="1036"/>
      <c r="L66" s="1051" t="str">
        <f>'Points System'!H712</f>
        <v>(i)</v>
      </c>
      <c r="M66" s="2068" t="s">
        <v>2348</v>
      </c>
      <c r="N66" s="2069"/>
    </row>
    <row r="67" spans="2:14" ht="15" customHeight="1">
      <c r="E67" s="1005" t="s">
        <v>2449</v>
      </c>
      <c r="G67" s="1048">
        <f>COUNTIFS(L62:L69,"(i)")</f>
        <v>7</v>
      </c>
      <c r="L67" s="1050" t="str">
        <f>'Points System'!H724</f>
        <v>(i)</v>
      </c>
      <c r="M67" s="2068" t="s">
        <v>2450</v>
      </c>
      <c r="N67" s="2069"/>
    </row>
    <row r="68" spans="2:14" ht="15" customHeight="1">
      <c r="E68" s="1005" t="s">
        <v>2429</v>
      </c>
      <c r="F68" s="1035" t="s">
        <v>2430</v>
      </c>
      <c r="G68" s="1046">
        <v>4000</v>
      </c>
      <c r="L68" s="1050" t="str">
        <f>'Points System'!H740</f>
        <v>(i)</v>
      </c>
      <c r="M68" s="2068" t="s">
        <v>2451</v>
      </c>
      <c r="N68" s="2069"/>
    </row>
    <row r="69" spans="2:14" ht="15" customHeight="1" thickBot="1">
      <c r="E69" s="1040" t="s">
        <v>2452</v>
      </c>
      <c r="F69" s="962"/>
      <c r="G69" s="1045">
        <f>G64*G67*G68</f>
        <v>6305599.9999999991</v>
      </c>
      <c r="L69" s="1052" t="str">
        <f>'Points System'!H752</f>
        <v>(i)</v>
      </c>
      <c r="M69" s="2070" t="s">
        <v>2352</v>
      </c>
      <c r="N69" s="2071"/>
    </row>
    <row r="70" spans="2:14" ht="15" customHeight="1"/>
    <row r="71" spans="2:14" ht="15" customHeight="1">
      <c r="C71" s="999" t="s">
        <v>2453</v>
      </c>
    </row>
    <row r="72" spans="2:14" ht="15" customHeight="1">
      <c r="C72" s="996" t="s">
        <v>2454</v>
      </c>
      <c r="G72" s="959"/>
    </row>
    <row r="73" spans="2:14" ht="15" customHeight="1">
      <c r="C73" s="996" t="s">
        <v>2455</v>
      </c>
      <c r="G73" s="959"/>
    </row>
    <row r="74" spans="2:14" ht="15" customHeight="1">
      <c r="C74" s="996" t="s">
        <v>2456</v>
      </c>
      <c r="G74" s="959" t="s">
        <v>891</v>
      </c>
    </row>
    <row r="75" spans="2:14" ht="15" customHeight="1">
      <c r="C75" s="996" t="s">
        <v>2457</v>
      </c>
      <c r="G75" s="959" t="s">
        <v>891</v>
      </c>
    </row>
    <row r="76" spans="2:14" ht="15" customHeight="1"/>
    <row r="77" spans="2:14" ht="15" customHeight="1">
      <c r="B77" s="997"/>
      <c r="C77" s="996"/>
      <c r="E77" s="1005" t="s">
        <v>2458</v>
      </c>
      <c r="G77" s="998" t="b">
        <f>COUNTIFS(G72:G75,"Yes")&gt;=1</f>
        <v>1</v>
      </c>
    </row>
    <row r="78" spans="2:14" ht="15" customHeight="1">
      <c r="E78" s="996"/>
    </row>
    <row r="79" spans="2:14" ht="15" customHeight="1">
      <c r="E79" s="1005" t="s">
        <v>2445</v>
      </c>
      <c r="F79" s="1035" t="s">
        <v>2430</v>
      </c>
      <c r="G79" s="1036">
        <f>G27</f>
        <v>225.2</v>
      </c>
    </row>
    <row r="80" spans="2:14" ht="15" customHeight="1">
      <c r="E80" s="1005" t="s">
        <v>2429</v>
      </c>
      <c r="F80" s="1035" t="s">
        <v>2430</v>
      </c>
      <c r="G80" s="1046">
        <v>25000</v>
      </c>
    </row>
    <row r="81" spans="2:14" ht="15" customHeight="1">
      <c r="E81" s="1040" t="s">
        <v>2459</v>
      </c>
      <c r="F81" s="962"/>
      <c r="G81" s="1045">
        <f>G77*G80*G64</f>
        <v>5630000</v>
      </c>
    </row>
    <row r="82" spans="2:14" ht="15" customHeight="1">
      <c r="C82" s="996"/>
      <c r="E82" s="996"/>
    </row>
    <row r="83" spans="2:14" ht="15" customHeight="1">
      <c r="E83" s="1040" t="s">
        <v>2460</v>
      </c>
      <c r="G83" s="1045">
        <f>G81+G69+G65</f>
        <v>18241200</v>
      </c>
    </row>
    <row r="84" spans="2:14" ht="15" customHeight="1"/>
    <row r="85" spans="2:14" ht="15" customHeight="1">
      <c r="B85" s="985" t="str">
        <f>B14</f>
        <v>F. Opportunity Benefit</v>
      </c>
      <c r="C85" s="986"/>
      <c r="D85" s="986"/>
      <c r="E85" s="986"/>
      <c r="F85" s="986"/>
      <c r="G85" s="986"/>
      <c r="H85" s="986"/>
      <c r="I85" s="987"/>
    </row>
    <row r="86" spans="2:14" ht="15" customHeight="1" thickBot="1"/>
    <row r="87" spans="2:14" ht="15" customHeight="1">
      <c r="C87" s="996" t="s">
        <v>2461</v>
      </c>
      <c r="G87" s="959" t="s">
        <v>891</v>
      </c>
      <c r="L87" s="2072" t="s">
        <v>925</v>
      </c>
      <c r="M87" s="2073"/>
      <c r="N87" s="1053">
        <v>30000</v>
      </c>
    </row>
    <row r="88" spans="2:14" ht="15" customHeight="1">
      <c r="C88" s="996" t="s">
        <v>2462</v>
      </c>
      <c r="G88" s="1000" t="str">
        <f>IF(Application!D211="Large Family","Yes","No")</f>
        <v>No</v>
      </c>
      <c r="L88" s="2064" t="s">
        <v>929</v>
      </c>
      <c r="M88" s="2065"/>
      <c r="N88" s="1054">
        <v>20000</v>
      </c>
    </row>
    <row r="89" spans="2:14" ht="15" customHeight="1" thickBot="1">
      <c r="C89" s="996" t="s">
        <v>2463</v>
      </c>
      <c r="G89" s="959" t="s">
        <v>891</v>
      </c>
      <c r="L89" s="2066" t="s">
        <v>935</v>
      </c>
      <c r="M89" s="2067"/>
      <c r="N89" s="1055">
        <v>10000</v>
      </c>
    </row>
    <row r="90" spans="2:14" ht="15" customHeight="1">
      <c r="C90" s="996" t="s">
        <v>2464</v>
      </c>
      <c r="G90" s="960" t="str">
        <f>Application!T193</f>
        <v>Low Resource</v>
      </c>
    </row>
    <row r="91" spans="2:14" ht="15" customHeight="1">
      <c r="C91" s="996"/>
    </row>
    <row r="92" spans="2:14" ht="15" customHeight="1">
      <c r="E92" s="1005" t="s">
        <v>2458</v>
      </c>
      <c r="G92" s="998" t="b">
        <f>AND(COUNTIFS(G88:G89,"Yes")&gt;=1,G87="Yes")</f>
        <v>1</v>
      </c>
    </row>
    <row r="93" spans="2:14" ht="15" customHeight="1">
      <c r="E93" s="1005"/>
      <c r="G93" s="998"/>
    </row>
    <row r="94" spans="2:14" ht="15" customHeight="1">
      <c r="E94" s="1005" t="s">
        <v>2429</v>
      </c>
      <c r="G94" s="997">
        <f>IFERROR(INDEX(N87:N89,MATCH(LEFT(G90,17),L87:L89,0)),0)</f>
        <v>0</v>
      </c>
    </row>
    <row r="95" spans="2:14" ht="15" customHeight="1">
      <c r="E95" s="1005" t="str">
        <f>E64</f>
        <v>Bedroom-Adjusted Low-Income Units</v>
      </c>
      <c r="F95" s="1035" t="s">
        <v>2430</v>
      </c>
      <c r="G95" s="1036">
        <f>G27</f>
        <v>225.2</v>
      </c>
    </row>
    <row r="96" spans="2:14" ht="15" customHeight="1">
      <c r="D96" s="962"/>
      <c r="E96" s="1040" t="s">
        <v>2465</v>
      </c>
      <c r="F96" s="962"/>
      <c r="G96" s="1045">
        <f>G95*G94*G92</f>
        <v>0</v>
      </c>
    </row>
    <row r="97" spans="2:9" ht="15" customHeight="1"/>
    <row r="98" spans="2:9" ht="15" customHeight="1">
      <c r="B98" s="985" t="s">
        <v>2466</v>
      </c>
      <c r="C98" s="986"/>
      <c r="D98" s="986"/>
      <c r="E98" s="986"/>
      <c r="F98" s="986"/>
      <c r="G98" s="986"/>
      <c r="H98" s="986"/>
      <c r="I98" s="987"/>
    </row>
    <row r="99" spans="2:9" ht="15" customHeight="1"/>
    <row r="100" spans="2:9" ht="15" customHeight="1">
      <c r="F100" s="1038" t="s">
        <v>2467</v>
      </c>
      <c r="G100" s="959" t="s">
        <v>891</v>
      </c>
    </row>
    <row r="101" spans="2:9" ht="15" customHeight="1">
      <c r="F101" s="1038"/>
    </row>
    <row r="102" spans="2:9" ht="15" customHeight="1">
      <c r="E102" s="1005" t="s">
        <v>2458</v>
      </c>
      <c r="G102" s="998" t="b">
        <f>G100="Yes"</f>
        <v>1</v>
      </c>
    </row>
    <row r="103" spans="2:9" ht="15" customHeight="1"/>
    <row r="104" spans="2:9" ht="15" customHeight="1">
      <c r="E104" s="1005" t="str">
        <f>E64</f>
        <v>Bedroom-Adjusted Low-Income Units</v>
      </c>
      <c r="G104" s="1036">
        <f>G27</f>
        <v>225.2</v>
      </c>
    </row>
    <row r="105" spans="2:9" ht="15" customHeight="1">
      <c r="E105" s="1005" t="s">
        <v>2429</v>
      </c>
      <c r="F105" s="1035" t="s">
        <v>2430</v>
      </c>
      <c r="G105" s="966">
        <v>20000</v>
      </c>
    </row>
    <row r="106" spans="2:9" ht="15" customHeight="1">
      <c r="E106" s="1040" t="s">
        <v>2468</v>
      </c>
      <c r="F106" s="962"/>
      <c r="G106" s="1045">
        <f>G102*G105*G104</f>
        <v>4504000</v>
      </c>
    </row>
    <row r="107" spans="2:9" ht="15" customHeight="1"/>
    <row r="108" spans="2:9" ht="15" customHeight="1">
      <c r="B108" s="985" t="s">
        <v>2469</v>
      </c>
      <c r="C108" s="986"/>
      <c r="D108" s="986"/>
      <c r="E108" s="986"/>
      <c r="F108" s="986"/>
      <c r="G108" s="986"/>
      <c r="H108" s="986"/>
      <c r="I108" s="987"/>
    </row>
    <row r="109" spans="2:9" ht="15" customHeight="1"/>
    <row r="110" spans="2:9" ht="15" customHeight="1">
      <c r="E110" s="1005" t="s">
        <v>975</v>
      </c>
      <c r="G110" s="960" t="str">
        <f>IF(Application!T189="","",Application!T189)</f>
        <v>Los Angeles</v>
      </c>
    </row>
    <row r="111" spans="2:9" ht="15" customHeight="1">
      <c r="E111" s="1005"/>
      <c r="G111" s="997"/>
    </row>
    <row r="112" spans="2:9" ht="15" customHeight="1">
      <c r="E112" s="1005" t="str">
        <f>"2-Bedroom "&amp;G110&amp;" County Basis Limit"</f>
        <v>2-Bedroom Los Angeles County Basis Limit</v>
      </c>
      <c r="G112" s="997">
        <f>Application!R987</f>
        <v>608800</v>
      </c>
    </row>
    <row r="113" spans="4:9" ht="15" customHeight="1">
      <c r="E113" s="1005" t="s">
        <v>2470</v>
      </c>
      <c r="G113" s="997">
        <f>MEDIAN((Application!BR806:BR863))</f>
        <v>489600</v>
      </c>
    </row>
    <row r="114" spans="4:9" ht="15" customHeight="1">
      <c r="D114" s="962"/>
      <c r="E114" s="1040" t="s">
        <v>2471</v>
      </c>
      <c r="F114" s="1056"/>
      <c r="G114" s="1057">
        <f>((G112-G113)/G113)*0.25</f>
        <v>6.0866013071895424E-2</v>
      </c>
      <c r="H114" s="958"/>
      <c r="I114" s="958"/>
    </row>
    <row r="115" spans="4:9" ht="15" customHeight="1">
      <c r="D115" s="961"/>
      <c r="E115" s="961"/>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7" priority="1">
      <formula>$M20=0</formula>
    </cfRule>
  </conditionalFormatting>
  <conditionalFormatting sqref="T20:T44">
    <cfRule type="cellIs" dxfId="6"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U212" sqref="U212:X212"/>
    </sheetView>
  </sheetViews>
  <sheetFormatPr defaultColWidth="2.7109375" defaultRowHeight="15.75" customHeight="1"/>
  <cols>
    <col min="1" max="13" width="2.7109375" style="1080"/>
    <col min="14" max="14" width="4.7109375" style="1080" customWidth="1"/>
    <col min="15" max="37" width="2.7109375" style="1080"/>
    <col min="38" max="38" width="3" style="1080" customWidth="1"/>
    <col min="39" max="45" width="2.7109375" style="1080"/>
    <col min="46" max="46" width="4.7109375" style="1080" customWidth="1"/>
    <col min="47" max="64" width="2.7109375" style="1080"/>
    <col min="65" max="65" width="10.42578125" style="1080" hidden="1" customWidth="1"/>
    <col min="66" max="70" width="5.42578125" style="1080" bestFit="1" customWidth="1"/>
    <col min="71" max="71" width="6.140625" style="1080" bestFit="1" customWidth="1"/>
    <col min="72" max="76" width="5.42578125" style="1080" bestFit="1" customWidth="1"/>
    <col min="77" max="77" width="6.140625" style="1080" bestFit="1" customWidth="1"/>
    <col min="78" max="78" width="5.42578125" style="1080" bestFit="1" customWidth="1"/>
    <col min="79" max="16384" width="2.7109375" style="1080"/>
  </cols>
  <sheetData>
    <row r="1" spans="1:65" ht="15.75" customHeight="1">
      <c r="A1" s="2154" t="s">
        <v>2472</v>
      </c>
      <c r="B1" s="2155"/>
      <c r="C1" s="2155"/>
      <c r="D1" s="2155"/>
      <c r="E1" s="2155"/>
      <c r="F1" s="2155"/>
      <c r="G1" s="2155"/>
      <c r="H1" s="2155"/>
      <c r="I1" s="2155"/>
      <c r="J1" s="2155"/>
      <c r="K1" s="2155"/>
      <c r="L1" s="2155"/>
      <c r="M1" s="2155"/>
      <c r="N1" s="2155"/>
      <c r="O1" s="2155"/>
      <c r="P1" s="2155"/>
      <c r="Q1" s="2155"/>
      <c r="R1" s="2155"/>
      <c r="S1" s="2155"/>
      <c r="T1" s="2155"/>
      <c r="U1" s="2155"/>
      <c r="V1" s="2155"/>
      <c r="W1" s="2155"/>
      <c r="X1" s="2155"/>
      <c r="Y1" s="2155"/>
      <c r="Z1" s="2155"/>
      <c r="AA1" s="2155"/>
      <c r="AB1" s="2155"/>
      <c r="AC1" s="2155"/>
      <c r="AD1" s="2155"/>
      <c r="AE1" s="2155"/>
      <c r="AF1" s="2155"/>
      <c r="AG1" s="2155"/>
      <c r="AH1" s="2155"/>
      <c r="AI1" s="2155"/>
      <c r="AJ1" s="2155"/>
      <c r="AK1" s="2155"/>
      <c r="AL1" s="2155"/>
      <c r="AM1" s="2155"/>
      <c r="AN1" s="2155"/>
      <c r="AO1" s="2155"/>
      <c r="AP1" s="2155"/>
      <c r="AQ1" s="2155"/>
      <c r="AR1" s="2155"/>
      <c r="AS1" s="2155"/>
      <c r="AT1" s="2155"/>
      <c r="AU1" s="2155"/>
      <c r="AV1" s="2155"/>
      <c r="AW1" s="2155"/>
      <c r="AX1" s="2155"/>
      <c r="AY1" s="2155"/>
      <c r="AZ1" s="2155"/>
      <c r="BA1" s="2155"/>
      <c r="BB1" s="2155"/>
      <c r="BC1" s="2155"/>
      <c r="BD1" s="2155"/>
      <c r="BE1" s="2156"/>
    </row>
    <row r="2" spans="1:65" ht="15.75" customHeight="1">
      <c r="A2" s="2157" t="s">
        <v>2473</v>
      </c>
      <c r="B2" s="2158"/>
      <c r="C2" s="2158"/>
      <c r="D2" s="2158"/>
      <c r="E2" s="2158"/>
      <c r="F2" s="2158"/>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2158"/>
      <c r="AZ2" s="2158"/>
      <c r="BA2" s="2158"/>
      <c r="BB2" s="2158"/>
      <c r="BC2" s="2158"/>
      <c r="BD2" s="2158"/>
      <c r="BE2" s="2159"/>
      <c r="BF2" s="1081"/>
    </row>
    <row r="3" spans="1:65" ht="15.75" customHeight="1" thickBot="1">
      <c r="A3" s="1095"/>
      <c r="B3" s="1089"/>
      <c r="C3" s="1089"/>
      <c r="D3" s="1089"/>
      <c r="E3" s="1089"/>
      <c r="F3" s="1089"/>
      <c r="G3" s="1089"/>
      <c r="H3" s="1089"/>
      <c r="I3" s="1089"/>
      <c r="J3" s="1089"/>
      <c r="K3" s="1089"/>
      <c r="L3" s="1089"/>
      <c r="M3" s="1089"/>
      <c r="N3" s="1089"/>
      <c r="O3" s="1089"/>
      <c r="P3" s="1089"/>
      <c r="Q3" s="1089"/>
      <c r="R3" s="1089"/>
      <c r="S3" s="1089"/>
      <c r="T3" s="1089"/>
      <c r="U3" s="1089"/>
      <c r="V3" s="1089"/>
      <c r="W3" s="1089"/>
      <c r="X3" s="1089"/>
      <c r="Y3" s="1089"/>
      <c r="Z3" s="1089"/>
      <c r="AA3" s="1089"/>
      <c r="AB3" s="1089"/>
      <c r="AC3" s="1089"/>
      <c r="AD3" s="1089"/>
      <c r="AE3" s="1089"/>
      <c r="AF3" s="1089"/>
      <c r="AG3" s="1089"/>
      <c r="AH3" s="1089"/>
      <c r="AI3" s="1089"/>
      <c r="AJ3" s="1089"/>
      <c r="AK3" s="1089"/>
      <c r="AL3" s="1089"/>
      <c r="AM3" s="1089"/>
      <c r="AN3" s="1089"/>
      <c r="AO3" s="1089"/>
      <c r="AP3" s="1089"/>
      <c r="AQ3" s="1089"/>
      <c r="AR3" s="1089"/>
      <c r="AS3" s="1089"/>
      <c r="AT3" s="1089"/>
      <c r="AU3" s="1089"/>
      <c r="AV3" s="1089"/>
      <c r="AW3" s="1089"/>
      <c r="AX3" s="1089"/>
      <c r="AY3" s="1089"/>
      <c r="AZ3" s="1089"/>
      <c r="BA3" s="1089"/>
      <c r="BB3" s="1089"/>
      <c r="BC3" s="1089"/>
      <c r="BD3" s="1089"/>
      <c r="BE3" s="1099"/>
    </row>
    <row r="4" spans="1:65" ht="15.75" customHeight="1" thickBot="1">
      <c r="A4" s="1095"/>
      <c r="B4" s="1097" t="s">
        <v>76</v>
      </c>
      <c r="C4" s="1097"/>
      <c r="D4" s="1097"/>
      <c r="E4" s="1097"/>
      <c r="F4" s="1097"/>
      <c r="G4" s="1089"/>
      <c r="H4" s="1089"/>
      <c r="I4" s="1089"/>
      <c r="J4" s="1089"/>
      <c r="K4" s="1089"/>
      <c r="L4" s="2160" t="str">
        <f>IF(Application!H18="","",Application!H18)</f>
        <v>Residency at Sky Village Hollywood - Phase I</v>
      </c>
      <c r="M4" s="2161"/>
      <c r="N4" s="2161"/>
      <c r="O4" s="2161"/>
      <c r="P4" s="2161"/>
      <c r="Q4" s="2161"/>
      <c r="R4" s="2161"/>
      <c r="S4" s="2161"/>
      <c r="T4" s="2161"/>
      <c r="U4" s="2161"/>
      <c r="V4" s="2161"/>
      <c r="W4" s="2161"/>
      <c r="X4" s="2161"/>
      <c r="Y4" s="2161"/>
      <c r="Z4" s="2161"/>
      <c r="AA4" s="2161"/>
      <c r="AB4" s="2161"/>
      <c r="AC4" s="2162"/>
      <c r="AD4" s="1089"/>
      <c r="AE4" s="1089"/>
      <c r="AF4" s="2163" t="s">
        <v>2474</v>
      </c>
      <c r="AG4" s="2163"/>
      <c r="AH4" s="2163"/>
      <c r="AI4" s="2163"/>
      <c r="AJ4" s="2163"/>
      <c r="AK4" s="2163"/>
      <c r="AL4" s="2163"/>
      <c r="AM4" s="2163"/>
      <c r="AN4" s="2163"/>
      <c r="AO4" s="2163"/>
      <c r="AP4" s="2164">
        <v>45627</v>
      </c>
      <c r="AQ4" s="2165"/>
      <c r="AR4" s="2165"/>
      <c r="AS4" s="2165"/>
      <c r="AT4" s="2165"/>
      <c r="AU4" s="2165"/>
      <c r="AV4" s="1089"/>
      <c r="AW4" s="1089"/>
      <c r="AX4" s="1089"/>
      <c r="AY4" s="1089"/>
      <c r="AZ4" s="1089"/>
      <c r="BA4" s="1089"/>
      <c r="BB4" s="1089"/>
      <c r="BC4" s="1089"/>
      <c r="BD4" s="1089"/>
      <c r="BE4" s="1099"/>
    </row>
    <row r="5" spans="1:65" ht="15.75" customHeight="1" thickBot="1">
      <c r="A5" s="1095"/>
      <c r="B5" s="1089"/>
      <c r="C5" s="1089"/>
      <c r="D5" s="1089"/>
      <c r="E5" s="1089"/>
      <c r="F5" s="1089"/>
      <c r="G5" s="1089"/>
      <c r="H5" s="1089"/>
      <c r="I5" s="1089"/>
      <c r="J5" s="1089"/>
      <c r="K5" s="1089"/>
      <c r="L5" s="1089"/>
      <c r="M5" s="1089"/>
      <c r="N5" s="1089"/>
      <c r="O5" s="1089"/>
      <c r="P5" s="1089"/>
      <c r="Q5" s="1089"/>
      <c r="R5" s="1089"/>
      <c r="S5" s="1089"/>
      <c r="T5" s="1089"/>
      <c r="U5" s="1089"/>
      <c r="V5" s="1089"/>
      <c r="W5" s="1089"/>
      <c r="X5" s="1089"/>
      <c r="Y5" s="1089"/>
      <c r="Z5" s="1089"/>
      <c r="AA5" s="1089"/>
      <c r="AB5" s="1089"/>
      <c r="AC5" s="1089"/>
      <c r="AD5" s="1089"/>
      <c r="AE5" s="1089"/>
      <c r="AF5" s="2163" t="s">
        <v>2475</v>
      </c>
      <c r="AG5" s="2163"/>
      <c r="AH5" s="2163"/>
      <c r="AI5" s="2163"/>
      <c r="AJ5" s="2163"/>
      <c r="AK5" s="2163"/>
      <c r="AL5" s="2163"/>
      <c r="AM5" s="2163"/>
      <c r="AN5" s="2163"/>
      <c r="AO5" s="2163"/>
      <c r="AP5" s="2164">
        <v>45352</v>
      </c>
      <c r="AQ5" s="2165"/>
      <c r="AR5" s="2165"/>
      <c r="AS5" s="2165"/>
      <c r="AT5" s="2165"/>
      <c r="AU5" s="2165"/>
      <c r="AV5" s="1089"/>
      <c r="AW5" s="1089"/>
      <c r="AX5" s="1089"/>
      <c r="AY5" s="1089"/>
      <c r="AZ5" s="1089"/>
      <c r="BA5" s="1089"/>
      <c r="BB5" s="1089"/>
      <c r="BC5" s="1089"/>
      <c r="BD5" s="1089"/>
      <c r="BE5" s="1099"/>
    </row>
    <row r="6" spans="1:65" ht="15.75" customHeight="1" thickBot="1">
      <c r="A6" s="1095"/>
      <c r="B6" s="1097" t="s">
        <v>2476</v>
      </c>
      <c r="C6" s="1089"/>
      <c r="D6" s="1089"/>
      <c r="E6" s="1089"/>
      <c r="F6" s="1089"/>
      <c r="G6" s="1089"/>
      <c r="H6" s="1089"/>
      <c r="I6" s="1089"/>
      <c r="J6" s="1089"/>
      <c r="K6" s="1089"/>
      <c r="L6" s="2160" t="str">
        <f>IF(Application!H16="","",Application!H16)</f>
        <v>Residency at Sky Village I, LP</v>
      </c>
      <c r="M6" s="2161"/>
      <c r="N6" s="2161"/>
      <c r="O6" s="2161"/>
      <c r="P6" s="2161"/>
      <c r="Q6" s="2161"/>
      <c r="R6" s="2161"/>
      <c r="S6" s="2161"/>
      <c r="T6" s="2161"/>
      <c r="U6" s="2161"/>
      <c r="V6" s="2161"/>
      <c r="W6" s="2161"/>
      <c r="X6" s="2161"/>
      <c r="Y6" s="2161"/>
      <c r="Z6" s="2161"/>
      <c r="AA6" s="2161"/>
      <c r="AB6" s="2161"/>
      <c r="AC6" s="2162"/>
      <c r="AD6" s="1089"/>
      <c r="AE6" s="1089"/>
      <c r="AF6" s="2166" t="s">
        <v>2477</v>
      </c>
      <c r="AG6" s="2166"/>
      <c r="AH6" s="2166"/>
      <c r="AI6" s="2166"/>
      <c r="AJ6" s="2166"/>
      <c r="AK6" s="2166"/>
      <c r="AL6" s="2166"/>
      <c r="AM6" s="2166"/>
      <c r="AN6" s="2166"/>
      <c r="AO6" s="2166"/>
      <c r="AP6" s="2153">
        <v>7</v>
      </c>
      <c r="AQ6" s="2153"/>
      <c r="AR6" s="2153"/>
      <c r="AS6" s="2153"/>
      <c r="AT6" s="2153"/>
      <c r="AU6" s="2153"/>
      <c r="AV6" s="1089"/>
      <c r="AW6" s="1089"/>
      <c r="AX6" s="1089"/>
      <c r="AY6" s="1089"/>
      <c r="AZ6" s="1089"/>
      <c r="BA6" s="1089"/>
      <c r="BB6" s="1089"/>
      <c r="BC6" s="1089"/>
      <c r="BD6" s="1089"/>
      <c r="BE6" s="1099"/>
    </row>
    <row r="7" spans="1:65" thickBot="1">
      <c r="A7" s="1095"/>
      <c r="B7" s="1089"/>
      <c r="C7" s="1089"/>
      <c r="D7" s="1089"/>
      <c r="E7" s="1089"/>
      <c r="F7" s="1089"/>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2166" t="s">
        <v>2478</v>
      </c>
      <c r="AG7" s="2166"/>
      <c r="AH7" s="2166"/>
      <c r="AI7" s="2166"/>
      <c r="AJ7" s="2166"/>
      <c r="AK7" s="2166"/>
      <c r="AL7" s="2166"/>
      <c r="AM7" s="2166"/>
      <c r="AN7" s="2166"/>
      <c r="AO7" s="2166"/>
      <c r="AP7" s="2153">
        <v>2</v>
      </c>
      <c r="AQ7" s="2153"/>
      <c r="AR7" s="2153"/>
      <c r="AS7" s="2153"/>
      <c r="AT7" s="2153"/>
      <c r="AU7" s="2153"/>
      <c r="AV7" s="1089"/>
      <c r="AW7" s="1089"/>
      <c r="AX7" s="1089"/>
      <c r="AY7" s="1089"/>
      <c r="AZ7" s="1089"/>
      <c r="BA7" s="1089"/>
      <c r="BB7" s="1089"/>
      <c r="BC7" s="1089"/>
      <c r="BD7" s="1089"/>
      <c r="BE7" s="1099"/>
    </row>
    <row r="8" spans="1:65" thickBot="1">
      <c r="A8" s="1095"/>
      <c r="B8" s="1097" t="s">
        <v>2479</v>
      </c>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2167" t="str">
        <f>Application!T197</f>
        <v>No</v>
      </c>
      <c r="AC8" s="2168"/>
      <c r="AD8" s="2169"/>
      <c r="AE8" s="1089"/>
      <c r="AF8" s="2166" t="s">
        <v>2480</v>
      </c>
      <c r="AG8" s="2166"/>
      <c r="AH8" s="2166"/>
      <c r="AI8" s="2166"/>
      <c r="AJ8" s="2166"/>
      <c r="AK8" s="2166"/>
      <c r="AL8" s="2166"/>
      <c r="AM8" s="2166"/>
      <c r="AN8" s="2166"/>
      <c r="AO8" s="2166"/>
      <c r="AP8" s="2153" t="s">
        <v>1246</v>
      </c>
      <c r="AQ8" s="2153"/>
      <c r="AR8" s="2153"/>
      <c r="AS8" s="2153"/>
      <c r="AT8" s="2153"/>
      <c r="AU8" s="2153"/>
      <c r="AV8" s="1089"/>
      <c r="AW8" s="1089"/>
      <c r="AX8" s="1089"/>
      <c r="AY8" s="1089"/>
      <c r="AZ8" s="1089"/>
      <c r="BA8" s="1089"/>
      <c r="BB8" s="1089"/>
      <c r="BC8" s="1089"/>
      <c r="BD8" s="1089"/>
      <c r="BE8" s="1099"/>
      <c r="BM8" s="1080" t="s">
        <v>2410</v>
      </c>
    </row>
    <row r="9" spans="1:65" ht="15">
      <c r="A9" s="1089"/>
      <c r="B9" s="1089"/>
      <c r="C9" s="1089"/>
      <c r="D9" s="1089"/>
      <c r="E9" s="1089"/>
      <c r="F9" s="1089"/>
      <c r="G9" s="1089"/>
      <c r="H9" s="1089"/>
      <c r="I9" s="1089"/>
      <c r="J9" s="1089"/>
      <c r="K9" s="1089"/>
      <c r="L9" s="1089"/>
      <c r="M9" s="1089"/>
      <c r="N9" s="1089"/>
      <c r="O9" s="1089"/>
      <c r="P9" s="1089"/>
      <c r="Q9" s="1089"/>
      <c r="R9" s="1089"/>
      <c r="S9" s="1089"/>
      <c r="T9" s="1089"/>
      <c r="U9" s="1089"/>
      <c r="V9" s="1089"/>
      <c r="W9" s="1089"/>
      <c r="X9" s="1089"/>
      <c r="Y9" s="1089"/>
      <c r="Z9" s="1089"/>
      <c r="AA9" s="1089"/>
      <c r="AB9" s="1089"/>
      <c r="AC9" s="1089"/>
      <c r="AD9" s="1089"/>
      <c r="AE9" s="1089"/>
      <c r="AF9" s="2163" t="s">
        <v>2481</v>
      </c>
      <c r="AG9" s="2163"/>
      <c r="AH9" s="2163"/>
      <c r="AI9" s="2163"/>
      <c r="AJ9" s="2163"/>
      <c r="AK9" s="2163"/>
      <c r="AL9" s="2163"/>
      <c r="AM9" s="2163"/>
      <c r="AN9" s="2163"/>
      <c r="AO9" s="2163"/>
      <c r="AP9" s="2164">
        <v>46569</v>
      </c>
      <c r="AQ9" s="2165"/>
      <c r="AR9" s="2165"/>
      <c r="AS9" s="2165"/>
      <c r="AT9" s="2165"/>
      <c r="AU9" s="2165"/>
      <c r="AV9" s="1089"/>
      <c r="AW9" s="1089"/>
      <c r="AX9" s="1089"/>
      <c r="AY9" s="1089"/>
      <c r="AZ9" s="1089"/>
      <c r="BA9" s="1089"/>
      <c r="BB9" s="1089"/>
      <c r="BC9" s="1089"/>
      <c r="BD9" s="1089"/>
      <c r="BE9" s="1099"/>
      <c r="BM9" s="1080" t="s">
        <v>2482</v>
      </c>
    </row>
    <row r="10" spans="1:65" ht="15">
      <c r="A10" s="1095"/>
      <c r="B10" s="1097" t="s">
        <v>2483</v>
      </c>
      <c r="C10" s="1097"/>
      <c r="D10" s="1097"/>
      <c r="E10" s="1097"/>
      <c r="F10" s="1097"/>
      <c r="G10" s="1097"/>
      <c r="H10" s="1097"/>
      <c r="I10" s="1097"/>
      <c r="J10" s="1097"/>
      <c r="K10" s="1097"/>
      <c r="L10" s="1097"/>
      <c r="M10" s="1089"/>
      <c r="N10" s="2178">
        <f>Application!AO627</f>
        <v>64004311</v>
      </c>
      <c r="O10" s="2178"/>
      <c r="P10" s="2178"/>
      <c r="Q10" s="2178"/>
      <c r="R10" s="2178"/>
      <c r="S10" s="2178"/>
      <c r="T10" s="2178"/>
      <c r="U10" s="1089"/>
      <c r="V10" s="1089"/>
      <c r="W10" s="1089"/>
      <c r="X10" s="1138"/>
      <c r="Y10" s="1138"/>
      <c r="Z10" s="1138"/>
      <c r="AA10" s="1138"/>
      <c r="AB10" s="1138"/>
      <c r="AC10" s="1138"/>
      <c r="AD10" s="1138"/>
      <c r="AE10" s="1138"/>
      <c r="AF10" s="2163" t="s">
        <v>2484</v>
      </c>
      <c r="AG10" s="2163"/>
      <c r="AH10" s="2163"/>
      <c r="AI10" s="2163"/>
      <c r="AJ10" s="2163"/>
      <c r="AK10" s="2163"/>
      <c r="AL10" s="2163"/>
      <c r="AM10" s="2163"/>
      <c r="AN10" s="2163"/>
      <c r="AO10" s="2163"/>
      <c r="AP10" s="2164">
        <v>46508</v>
      </c>
      <c r="AQ10" s="2165"/>
      <c r="AR10" s="2165"/>
      <c r="AS10" s="2165"/>
      <c r="AT10" s="2165"/>
      <c r="AU10" s="2165"/>
      <c r="AV10" s="1138"/>
      <c r="AW10" s="1138"/>
      <c r="AX10" s="1089"/>
      <c r="AY10" s="1089"/>
      <c r="AZ10" s="1089"/>
      <c r="BA10" s="1089"/>
      <c r="BB10" s="1089"/>
      <c r="BC10" s="1089"/>
      <c r="BD10" s="1089"/>
      <c r="BE10" s="1099"/>
      <c r="BM10" s="1080" t="s">
        <v>2485</v>
      </c>
    </row>
    <row r="11" spans="1:65" ht="15">
      <c r="A11" s="1095"/>
      <c r="B11" s="1097" t="s">
        <v>2486</v>
      </c>
      <c r="C11" s="1097"/>
      <c r="D11" s="1097"/>
      <c r="E11" s="1097"/>
      <c r="F11" s="1097"/>
      <c r="G11" s="1097"/>
      <c r="H11" s="1097"/>
      <c r="I11" s="1097"/>
      <c r="J11" s="1097"/>
      <c r="K11" s="1097"/>
      <c r="L11" s="1097"/>
      <c r="M11" s="1089"/>
      <c r="N11" s="2178">
        <f>Application!AA933</f>
        <v>0</v>
      </c>
      <c r="O11" s="2178"/>
      <c r="P11" s="2178"/>
      <c r="Q11" s="2178"/>
      <c r="R11" s="2178"/>
      <c r="S11" s="2178"/>
      <c r="T11" s="2178"/>
      <c r="U11" s="1089"/>
      <c r="V11" s="1089"/>
      <c r="W11" s="1089"/>
      <c r="X11" s="1138"/>
      <c r="Y11" s="1138"/>
      <c r="Z11" s="1138"/>
      <c r="AA11" s="1138"/>
      <c r="AB11" s="1138"/>
      <c r="AC11" s="1138"/>
      <c r="AD11" s="1138"/>
      <c r="AE11" s="1138"/>
      <c r="AF11" s="2163" t="s">
        <v>2487</v>
      </c>
      <c r="AG11" s="2163"/>
      <c r="AH11" s="2163"/>
      <c r="AI11" s="2163"/>
      <c r="AJ11" s="2163"/>
      <c r="AK11" s="2163"/>
      <c r="AL11" s="2163"/>
      <c r="AM11" s="2163"/>
      <c r="AN11" s="2163"/>
      <c r="AO11" s="2163"/>
      <c r="AP11" s="2164">
        <v>46631</v>
      </c>
      <c r="AQ11" s="2165"/>
      <c r="AR11" s="2165"/>
      <c r="AS11" s="2165"/>
      <c r="AT11" s="2165"/>
      <c r="AU11" s="2165"/>
      <c r="AV11" s="1138"/>
      <c r="AW11" s="1138"/>
      <c r="AX11" s="1089"/>
      <c r="AY11" s="1089"/>
      <c r="AZ11" s="1089"/>
      <c r="BA11" s="1089"/>
      <c r="BB11" s="1089"/>
      <c r="BC11" s="1089"/>
      <c r="BD11" s="1089"/>
      <c r="BE11" s="1099"/>
      <c r="BM11" s="1080" t="s">
        <v>1246</v>
      </c>
    </row>
    <row r="12" spans="1:65" thickBot="1">
      <c r="A12" s="1089"/>
      <c r="B12" s="1089"/>
      <c r="C12" s="1089"/>
      <c r="D12" s="1089"/>
      <c r="E12" s="1089"/>
      <c r="F12" s="1089"/>
      <c r="G12" s="1089"/>
      <c r="H12" s="1089"/>
      <c r="I12" s="1089"/>
      <c r="J12" s="1089"/>
      <c r="K12" s="1089"/>
      <c r="L12" s="1089"/>
      <c r="M12" s="1089"/>
      <c r="N12" s="1089"/>
      <c r="O12" s="1089"/>
      <c r="P12" s="1089"/>
      <c r="Q12" s="1089"/>
      <c r="R12" s="1089"/>
      <c r="S12" s="1089"/>
      <c r="T12" s="1089"/>
      <c r="U12" s="1089"/>
      <c r="V12" s="1089"/>
      <c r="W12" s="1089"/>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089"/>
      <c r="AW12" s="1089"/>
      <c r="AX12" s="1089"/>
      <c r="AY12" s="1089"/>
      <c r="AZ12" s="1089"/>
      <c r="BA12" s="1089"/>
      <c r="BB12" s="1089"/>
      <c r="BC12" s="1089"/>
      <c r="BD12" s="1089"/>
      <c r="BE12" s="1085"/>
      <c r="BM12" s="1080" t="s">
        <v>2488</v>
      </c>
    </row>
    <row r="13" spans="1:65" thickBot="1">
      <c r="A13" s="1089"/>
      <c r="B13" s="2185" t="s">
        <v>2489</v>
      </c>
      <c r="C13" s="2186"/>
      <c r="D13" s="2186"/>
      <c r="E13" s="2186"/>
      <c r="F13" s="2186"/>
      <c r="G13" s="2186"/>
      <c r="H13" s="2186"/>
      <c r="I13" s="2186"/>
      <c r="J13" s="2186"/>
      <c r="K13" s="2186"/>
      <c r="L13" s="2186"/>
      <c r="M13" s="2186"/>
      <c r="N13" s="2186"/>
      <c r="O13" s="2186"/>
      <c r="P13" s="2187"/>
      <c r="Q13" s="2188" t="s">
        <v>835</v>
      </c>
      <c r="R13" s="2189"/>
      <c r="S13" s="2189"/>
      <c r="T13" s="2190"/>
      <c r="U13" s="1138"/>
      <c r="V13" s="1089"/>
      <c r="W13" s="1089"/>
      <c r="X13" s="1089"/>
      <c r="Y13" s="1089"/>
      <c r="Z13" s="1089"/>
      <c r="AA13" s="2179" t="s">
        <v>2490</v>
      </c>
      <c r="AB13" s="2179"/>
      <c r="AC13" s="2179"/>
      <c r="AD13" s="2179"/>
      <c r="AE13" s="2179"/>
      <c r="AF13" s="2179"/>
      <c r="AG13" s="2179"/>
      <c r="AH13" s="2179"/>
      <c r="AI13" s="2179"/>
      <c r="AJ13" s="2179"/>
      <c r="AK13" s="2179"/>
      <c r="AL13" s="2179"/>
      <c r="AM13" s="2179"/>
      <c r="AN13" s="2179"/>
      <c r="AO13" s="2180">
        <f>Application!W473</f>
        <v>237</v>
      </c>
      <c r="AP13" s="2181"/>
      <c r="AQ13" s="2181"/>
      <c r="AR13" s="2181"/>
      <c r="AS13" s="2181"/>
      <c r="AT13" s="1138"/>
      <c r="AU13" s="1138"/>
      <c r="AV13" s="1138"/>
      <c r="AW13" s="1138"/>
      <c r="AX13" s="1138"/>
      <c r="AY13" s="1138"/>
      <c r="AZ13" s="1138"/>
      <c r="BA13" s="1138"/>
      <c r="BB13" s="1138"/>
      <c r="BC13" s="1138"/>
      <c r="BD13" s="1138"/>
      <c r="BE13" s="1085"/>
      <c r="BM13" s="1080" t="s">
        <v>2491</v>
      </c>
    </row>
    <row r="14" spans="1:65" thickBot="1">
      <c r="A14" s="1089"/>
      <c r="B14" s="1089"/>
      <c r="C14" s="1089"/>
      <c r="D14" s="1089"/>
      <c r="E14" s="1089"/>
      <c r="F14" s="1089"/>
      <c r="G14" s="1089"/>
      <c r="H14" s="1089"/>
      <c r="I14" s="1089"/>
      <c r="J14" s="1089"/>
      <c r="K14" s="1089"/>
      <c r="L14" s="1089"/>
      <c r="M14" s="1089"/>
      <c r="N14" s="1089"/>
      <c r="O14" s="1089"/>
      <c r="P14" s="1089"/>
      <c r="Q14" s="1089"/>
      <c r="R14" s="1089"/>
      <c r="S14" s="1089"/>
      <c r="T14" s="1089"/>
      <c r="U14" s="1089"/>
      <c r="V14" s="1089"/>
      <c r="W14" s="1089"/>
      <c r="X14" s="1089"/>
      <c r="Y14" s="1089"/>
      <c r="Z14" s="1089"/>
      <c r="AA14" s="2182" t="s">
        <v>2492</v>
      </c>
      <c r="AB14" s="2182"/>
      <c r="AC14" s="2182"/>
      <c r="AD14" s="2182"/>
      <c r="AE14" s="2182"/>
      <c r="AF14" s="2182"/>
      <c r="AG14" s="2182"/>
      <c r="AH14" s="2182"/>
      <c r="AI14" s="2182"/>
      <c r="AJ14" s="2182"/>
      <c r="AK14" s="2182"/>
      <c r="AL14" s="2182"/>
      <c r="AM14" s="2182"/>
      <c r="AN14" s="2182"/>
      <c r="AO14" s="2183">
        <v>45323</v>
      </c>
      <c r="AP14" s="2184"/>
      <c r="AQ14" s="2184"/>
      <c r="AR14" s="2184"/>
      <c r="AS14" s="2184"/>
      <c r="AT14" s="1138"/>
      <c r="AU14" s="1138"/>
      <c r="AV14" s="1138"/>
      <c r="AW14" s="1138"/>
      <c r="AX14" s="1138"/>
      <c r="AY14" s="1138"/>
      <c r="AZ14" s="1138"/>
      <c r="BA14" s="1138"/>
      <c r="BB14" s="1138"/>
      <c r="BC14" s="1138"/>
      <c r="BD14" s="1138"/>
      <c r="BE14" s="1085"/>
    </row>
    <row r="15" spans="1:65" thickBot="1">
      <c r="A15" s="1089"/>
      <c r="B15" s="2191" t="s">
        <v>2493</v>
      </c>
      <c r="C15" s="2192"/>
      <c r="D15" s="2192"/>
      <c r="E15" s="2192"/>
      <c r="F15" s="2192"/>
      <c r="G15" s="2192"/>
      <c r="H15" s="2192"/>
      <c r="I15" s="2192"/>
      <c r="J15" s="2192"/>
      <c r="K15" s="2192"/>
      <c r="L15" s="2192"/>
      <c r="M15" s="2192"/>
      <c r="N15" s="2192"/>
      <c r="O15" s="2192"/>
      <c r="P15" s="2192"/>
      <c r="Q15" s="2192"/>
      <c r="R15" s="2193"/>
      <c r="S15" s="2194" t="str">
        <f>IF(Application!AB214="","",Application!AB214)</f>
        <v/>
      </c>
      <c r="T15" s="2194"/>
      <c r="U15" s="2194"/>
      <c r="V15" s="2194"/>
      <c r="W15" s="2195"/>
      <c r="X15" s="1138"/>
      <c r="Y15" s="1089"/>
      <c r="Z15" s="1089"/>
      <c r="AA15" s="2179" t="s">
        <v>2494</v>
      </c>
      <c r="AB15" s="2179"/>
      <c r="AC15" s="2179"/>
      <c r="AD15" s="2179"/>
      <c r="AE15" s="2179"/>
      <c r="AF15" s="2179"/>
      <c r="AG15" s="2179"/>
      <c r="AH15" s="2179"/>
      <c r="AI15" s="2179"/>
      <c r="AJ15" s="2179"/>
      <c r="AK15" s="2179"/>
      <c r="AL15" s="2179"/>
      <c r="AM15" s="2179"/>
      <c r="AN15" s="2179"/>
      <c r="AO15" s="2183">
        <v>45383</v>
      </c>
      <c r="AP15" s="2184"/>
      <c r="AQ15" s="2184"/>
      <c r="AR15" s="2184"/>
      <c r="AS15" s="2184"/>
      <c r="AT15" s="1138"/>
      <c r="AU15" s="1138"/>
      <c r="AV15" s="1138"/>
      <c r="AW15" s="1138"/>
      <c r="AX15" s="1138"/>
      <c r="AY15" s="1138"/>
      <c r="AZ15" s="1138"/>
      <c r="BA15" s="1138"/>
      <c r="BB15" s="1138"/>
      <c r="BC15" s="1138"/>
      <c r="BD15" s="1138"/>
      <c r="BE15" s="1085"/>
    </row>
    <row r="16" spans="1:65" thickBot="1">
      <c r="A16" s="1095"/>
      <c r="B16" s="1089"/>
      <c r="C16" s="1089"/>
      <c r="D16" s="1089"/>
      <c r="E16" s="1089"/>
      <c r="F16" s="1089"/>
      <c r="G16" s="1089"/>
      <c r="H16" s="1089"/>
      <c r="I16" s="1089"/>
      <c r="J16" s="1089"/>
      <c r="K16" s="1089"/>
      <c r="L16" s="1089"/>
      <c r="M16" s="1089"/>
      <c r="N16" s="1089"/>
      <c r="O16" s="1089"/>
      <c r="P16" s="1089"/>
      <c r="Q16" s="1089"/>
      <c r="R16" s="1089"/>
      <c r="S16" s="1089"/>
      <c r="T16" s="1089"/>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c r="AT16" s="1089"/>
      <c r="AU16" s="1089"/>
      <c r="AV16" s="1089"/>
      <c r="AW16" s="1089"/>
      <c r="AX16" s="1089"/>
      <c r="AY16" s="1089"/>
      <c r="AZ16" s="1089"/>
      <c r="BA16" s="1089"/>
      <c r="BB16" s="1089"/>
      <c r="BC16" s="1089"/>
      <c r="BD16" s="1089"/>
      <c r="BE16" s="1085"/>
    </row>
    <row r="17" spans="1:58" ht="15">
      <c r="A17" s="1089"/>
      <c r="B17" s="2196" t="s">
        <v>2495</v>
      </c>
      <c r="C17" s="2197"/>
      <c r="D17" s="2197"/>
      <c r="E17" s="2197"/>
      <c r="F17" s="2197"/>
      <c r="G17" s="2197"/>
      <c r="H17" s="2197"/>
      <c r="I17" s="2197"/>
      <c r="J17" s="2197"/>
      <c r="K17" s="2197"/>
      <c r="L17" s="2197"/>
      <c r="M17" s="2197"/>
      <c r="N17" s="2197"/>
      <c r="O17" s="2197"/>
      <c r="P17" s="2197"/>
      <c r="Q17" s="2197"/>
      <c r="R17" s="2197"/>
      <c r="S17" s="2197"/>
      <c r="T17" s="2197"/>
      <c r="U17" s="2197"/>
      <c r="V17" s="2197"/>
      <c r="W17" s="2197"/>
      <c r="X17" s="2197"/>
      <c r="Y17" s="2197"/>
      <c r="Z17" s="2197"/>
      <c r="AA17" s="2197"/>
      <c r="AB17" s="2197"/>
      <c r="AC17" s="2197"/>
      <c r="AD17" s="2197"/>
      <c r="AE17" s="2197"/>
      <c r="AF17" s="2197"/>
      <c r="AG17" s="2197"/>
      <c r="AH17" s="2197"/>
      <c r="AI17" s="2197"/>
      <c r="AJ17" s="2197"/>
      <c r="AK17" s="2197"/>
      <c r="AL17" s="2197"/>
      <c r="AM17" s="2197"/>
      <c r="AN17" s="2197"/>
      <c r="AO17" s="2197"/>
      <c r="AP17" s="2197"/>
      <c r="AQ17" s="2197"/>
      <c r="AR17" s="2197"/>
      <c r="AS17" s="2197"/>
      <c r="AT17" s="2197"/>
      <c r="AU17" s="2197"/>
      <c r="AV17" s="2197"/>
      <c r="AW17" s="2197"/>
      <c r="AX17" s="2197"/>
      <c r="AY17" s="2198"/>
      <c r="AZ17" s="1089"/>
      <c r="BA17" s="1089"/>
      <c r="BB17" s="1089"/>
      <c r="BC17" s="1089"/>
      <c r="BD17" s="1089"/>
      <c r="BE17" s="1085"/>
      <c r="BF17" s="1081"/>
    </row>
    <row r="18" spans="1:58" ht="15.75" customHeight="1">
      <c r="A18" s="1089"/>
      <c r="B18" s="2199" t="s">
        <v>2496</v>
      </c>
      <c r="C18" s="2200"/>
      <c r="D18" s="2200"/>
      <c r="E18" s="2200"/>
      <c r="F18" s="2200"/>
      <c r="G18" s="2200"/>
      <c r="H18" s="2200"/>
      <c r="I18" s="2201"/>
      <c r="J18" s="2202" t="s">
        <v>2428</v>
      </c>
      <c r="K18" s="2203"/>
      <c r="L18" s="2203"/>
      <c r="M18" s="2203"/>
      <c r="N18" s="2203"/>
      <c r="O18" s="2204"/>
      <c r="P18" s="2202" t="s">
        <v>1383</v>
      </c>
      <c r="Q18" s="2203"/>
      <c r="R18" s="2203"/>
      <c r="S18" s="2203"/>
      <c r="T18" s="2203"/>
      <c r="U18" s="2204"/>
      <c r="V18" s="2202" t="s">
        <v>1384</v>
      </c>
      <c r="W18" s="2203"/>
      <c r="X18" s="2203"/>
      <c r="Y18" s="2203"/>
      <c r="Z18" s="2203"/>
      <c r="AA18" s="2204"/>
      <c r="AB18" s="2202" t="s">
        <v>1385</v>
      </c>
      <c r="AC18" s="2203"/>
      <c r="AD18" s="2203"/>
      <c r="AE18" s="2203"/>
      <c r="AF18" s="2203"/>
      <c r="AG18" s="2204"/>
      <c r="AH18" s="2202" t="s">
        <v>1386</v>
      </c>
      <c r="AI18" s="2203"/>
      <c r="AJ18" s="2203"/>
      <c r="AK18" s="2203"/>
      <c r="AL18" s="2203"/>
      <c r="AM18" s="2204"/>
      <c r="AN18" s="2202" t="s">
        <v>1387</v>
      </c>
      <c r="AO18" s="2203"/>
      <c r="AP18" s="2203"/>
      <c r="AQ18" s="2203"/>
      <c r="AR18" s="2203"/>
      <c r="AS18" s="2204"/>
      <c r="AT18" s="2202" t="s">
        <v>2497</v>
      </c>
      <c r="AU18" s="2203"/>
      <c r="AV18" s="2203"/>
      <c r="AW18" s="2203"/>
      <c r="AX18" s="2203"/>
      <c r="AY18" s="2205"/>
      <c r="AZ18" s="1089"/>
      <c r="BA18" s="1089"/>
      <c r="BB18" s="1089"/>
      <c r="BC18" s="1089"/>
      <c r="BD18" s="1089"/>
      <c r="BE18" s="1085"/>
    </row>
    <row r="19" spans="1:58" ht="15">
      <c r="A19" s="1089"/>
      <c r="B19" s="2206">
        <v>0.3</v>
      </c>
      <c r="C19" s="2207"/>
      <c r="D19" s="2207"/>
      <c r="E19" s="2207"/>
      <c r="F19" s="2207"/>
      <c r="G19" s="2207"/>
      <c r="H19" s="2207"/>
      <c r="I19" s="2208"/>
      <c r="J19" s="2209">
        <f t="shared" ref="J19:J28" si="0">SUM(P19:AS19)</f>
        <v>117</v>
      </c>
      <c r="K19" s="2210"/>
      <c r="L19" s="2210"/>
      <c r="M19" s="2210"/>
      <c r="N19" s="2210"/>
      <c r="O19" s="2211"/>
      <c r="P19" s="2209" cm="1">
        <f t="array" ref="P19">SUMPRODUCT((Application!$B$718:$B$752 = 'CalHFA Addendum'!P$18)*(Application!$AC$718:$AC$752 = 'CalHFA Addendum'!$B19),Application!$G$718:$G$752)</f>
        <v>55</v>
      </c>
      <c r="Q19" s="2210"/>
      <c r="R19" s="2210"/>
      <c r="S19" s="2210"/>
      <c r="T19" s="2210"/>
      <c r="U19" s="2211"/>
      <c r="V19" s="2209" cm="1">
        <f t="array" ref="V19">SUMPRODUCT((Application!$B$714:$B$738 = 'CalHFA Addendum'!V$18)*(Application!$AC$714:$AC$738 = 'CalHFA Addendum'!$B19),Application!$G$714:$G$738)</f>
        <v>62</v>
      </c>
      <c r="W19" s="2210"/>
      <c r="X19" s="2210"/>
      <c r="Y19" s="2210"/>
      <c r="Z19" s="2210"/>
      <c r="AA19" s="2211"/>
      <c r="AB19" s="2209" cm="1">
        <f t="array" ref="AB19">SUMPRODUCT((Application!$B$714:$B$738 = 'CalHFA Addendum'!AB$18)*(Application!$AC$714:$AC$738 = 'CalHFA Addendum'!$B19),Application!$G$714:$G$738)</f>
        <v>0</v>
      </c>
      <c r="AC19" s="2210"/>
      <c r="AD19" s="2210"/>
      <c r="AE19" s="2210"/>
      <c r="AF19" s="2210"/>
      <c r="AG19" s="2211"/>
      <c r="AH19" s="2209" cm="1">
        <f t="array" ref="AH19">SUMPRODUCT((Application!$B$714:$B$738 = 'CalHFA Addendum'!AH$18)*(Application!$AC$714:$AC$738 = 'CalHFA Addendum'!$B19),Application!$G$714:$G$738)</f>
        <v>0</v>
      </c>
      <c r="AI19" s="2210"/>
      <c r="AJ19" s="2210"/>
      <c r="AK19" s="2210"/>
      <c r="AL19" s="2210"/>
      <c r="AM19" s="2211"/>
      <c r="AN19" s="2209" cm="1">
        <f t="array" ref="AN19">SUMPRODUCT((Application!$B$714:$B$738 = 'CalHFA Addendum'!AN$18)*(Application!$AC$714:$AC$738 = 'CalHFA Addendum'!$B19),Application!$G$714:$G$738)</f>
        <v>0</v>
      </c>
      <c r="AO19" s="2210"/>
      <c r="AP19" s="2210"/>
      <c r="AQ19" s="2210"/>
      <c r="AR19" s="2210"/>
      <c r="AS19" s="2211"/>
      <c r="AT19" s="2212">
        <f t="shared" ref="AT19:AT29" si="1">J19/$J$29</f>
        <v>0.49787234042553191</v>
      </c>
      <c r="AU19" s="2213"/>
      <c r="AV19" s="2213"/>
      <c r="AW19" s="2213"/>
      <c r="AX19" s="2213"/>
      <c r="AY19" s="2214"/>
      <c r="AZ19" s="1100"/>
      <c r="BA19" s="1089"/>
      <c r="BB19" s="1089"/>
      <c r="BC19" s="1089"/>
      <c r="BD19" s="1089"/>
      <c r="BE19" s="1085"/>
    </row>
    <row r="20" spans="1:58" ht="15" customHeight="1">
      <c r="A20" s="1089"/>
      <c r="B20" s="2206">
        <v>0.4</v>
      </c>
      <c r="C20" s="2207"/>
      <c r="D20" s="2207"/>
      <c r="E20" s="2207"/>
      <c r="F20" s="2207"/>
      <c r="G20" s="2207"/>
      <c r="H20" s="2207"/>
      <c r="I20" s="2208"/>
      <c r="J20" s="2209">
        <f t="shared" si="0"/>
        <v>0</v>
      </c>
      <c r="K20" s="2210"/>
      <c r="L20" s="2210"/>
      <c r="M20" s="2210"/>
      <c r="N20" s="2210"/>
      <c r="O20" s="2211"/>
      <c r="P20" s="2209" cm="1">
        <f t="array" ref="P20">SUMPRODUCT((Application!$B$718:$B$752 = 'CalHFA Addendum'!P$18)*(Application!$AC$718:$AC$752 = 'CalHFA Addendum'!$B20),Application!$G$718:$G$752)</f>
        <v>0</v>
      </c>
      <c r="Q20" s="2210"/>
      <c r="R20" s="2210"/>
      <c r="S20" s="2210"/>
      <c r="T20" s="2210"/>
      <c r="U20" s="2211"/>
      <c r="V20" s="2209" cm="1">
        <f t="array" ref="V20">SUMPRODUCT((Application!$B$714:$B$738 = 'CalHFA Addendum'!V$18)*(Application!$AC$714:$AC$738 = 'CalHFA Addendum'!$B20),Application!$G$714:$G$738)</f>
        <v>0</v>
      </c>
      <c r="W20" s="2210"/>
      <c r="X20" s="2210"/>
      <c r="Y20" s="2210"/>
      <c r="Z20" s="2210"/>
      <c r="AA20" s="2211"/>
      <c r="AB20" s="2209" cm="1">
        <f t="array" ref="AB20">SUMPRODUCT((Application!$B$714:$B$738 = 'CalHFA Addendum'!AB$18)*(Application!$AC$714:$AC$738 = 'CalHFA Addendum'!$B20),Application!$G$714:$G$738)</f>
        <v>0</v>
      </c>
      <c r="AC20" s="2210"/>
      <c r="AD20" s="2210"/>
      <c r="AE20" s="2210"/>
      <c r="AF20" s="2210"/>
      <c r="AG20" s="2211"/>
      <c r="AH20" s="2209" cm="1">
        <f t="array" ref="AH20">SUMPRODUCT((Application!$B$714:$B$738 = 'CalHFA Addendum'!AH$18)*(Application!$AC$714:$AC$738 = 'CalHFA Addendum'!$B20),Application!$G$714:$G$738)</f>
        <v>0</v>
      </c>
      <c r="AI20" s="2210"/>
      <c r="AJ20" s="2210"/>
      <c r="AK20" s="2210"/>
      <c r="AL20" s="2210"/>
      <c r="AM20" s="2211"/>
      <c r="AN20" s="2209" cm="1">
        <f t="array" ref="AN20">SUMPRODUCT((Application!$B$714:$B$738 = 'CalHFA Addendum'!AN$18)*(Application!$AC$714:$AC$738 = 'CalHFA Addendum'!$B20),Application!$G$714:$G$738)</f>
        <v>0</v>
      </c>
      <c r="AO20" s="2210"/>
      <c r="AP20" s="2210"/>
      <c r="AQ20" s="2210"/>
      <c r="AR20" s="2210"/>
      <c r="AS20" s="2211"/>
      <c r="AT20" s="2212">
        <f t="shared" si="1"/>
        <v>0</v>
      </c>
      <c r="AU20" s="2213"/>
      <c r="AV20" s="2213"/>
      <c r="AW20" s="2213"/>
      <c r="AX20" s="2213"/>
      <c r="AY20" s="2214"/>
      <c r="AZ20" s="1089"/>
      <c r="BA20" s="1089"/>
      <c r="BB20" s="1089"/>
      <c r="BC20" s="1089"/>
      <c r="BD20" s="1089"/>
      <c r="BE20" s="1085"/>
    </row>
    <row r="21" spans="1:58" ht="15">
      <c r="A21" s="1089"/>
      <c r="B21" s="2206">
        <v>0.5</v>
      </c>
      <c r="C21" s="2207"/>
      <c r="D21" s="2207"/>
      <c r="E21" s="2207"/>
      <c r="F21" s="2207"/>
      <c r="G21" s="2207"/>
      <c r="H21" s="2207"/>
      <c r="I21" s="2208"/>
      <c r="J21" s="2209">
        <f t="shared" si="0"/>
        <v>53</v>
      </c>
      <c r="K21" s="2210"/>
      <c r="L21" s="2210"/>
      <c r="M21" s="2210"/>
      <c r="N21" s="2210"/>
      <c r="O21" s="2211"/>
      <c r="P21" s="2209" cm="1">
        <f t="array" ref="P21">SUMPRODUCT((Application!$B$714:$B$738 = 'CalHFA Addendum'!P$18)*(Application!$AC$714:$AC$738 = 'CalHFA Addendum'!$B21),Application!$G$714:$G$738)</f>
        <v>19</v>
      </c>
      <c r="Q21" s="2210"/>
      <c r="R21" s="2210"/>
      <c r="S21" s="2210"/>
      <c r="T21" s="2210"/>
      <c r="U21" s="2211"/>
      <c r="V21" s="2209" cm="1">
        <f t="array" ref="V21">SUMPRODUCT((Application!$B$714:$B$738 = 'CalHFA Addendum'!V$18)*(Application!$AC$714:$AC$738 = 'CalHFA Addendum'!$B21),Application!$G$714:$G$738)</f>
        <v>34</v>
      </c>
      <c r="W21" s="2210"/>
      <c r="X21" s="2210"/>
      <c r="Y21" s="2210"/>
      <c r="Z21" s="2210"/>
      <c r="AA21" s="2211"/>
      <c r="AB21" s="2209" cm="1">
        <f t="array" ref="AB21">SUMPRODUCT((Application!$B$714:$B$738 = 'CalHFA Addendum'!AB$18)*(Application!$AC$714:$AC$738 = 'CalHFA Addendum'!$B21),Application!$G$714:$G$738)</f>
        <v>0</v>
      </c>
      <c r="AC21" s="2210"/>
      <c r="AD21" s="2210"/>
      <c r="AE21" s="2210"/>
      <c r="AF21" s="2210"/>
      <c r="AG21" s="2211"/>
      <c r="AH21" s="2209" cm="1">
        <f t="array" ref="AH21">SUMPRODUCT((Application!$B$714:$B$738 = 'CalHFA Addendum'!AH$18)*(Application!$AC$714:$AC$738 = 'CalHFA Addendum'!$B21),Application!$G$714:$G$738)</f>
        <v>0</v>
      </c>
      <c r="AI21" s="2210"/>
      <c r="AJ21" s="2210"/>
      <c r="AK21" s="2210"/>
      <c r="AL21" s="2210"/>
      <c r="AM21" s="2211"/>
      <c r="AN21" s="2209" cm="1">
        <f t="array" ref="AN21">SUMPRODUCT((Application!$B$714:$B$738 = 'CalHFA Addendum'!AN$18)*(Application!$AC$714:$AC$738 = 'CalHFA Addendum'!$B21),Application!$G$714:$G$738)</f>
        <v>0</v>
      </c>
      <c r="AO21" s="2210"/>
      <c r="AP21" s="2210"/>
      <c r="AQ21" s="2210"/>
      <c r="AR21" s="2210"/>
      <c r="AS21" s="2211"/>
      <c r="AT21" s="2212">
        <f t="shared" si="1"/>
        <v>0.22553191489361701</v>
      </c>
      <c r="AU21" s="2213"/>
      <c r="AV21" s="2213"/>
      <c r="AW21" s="2213"/>
      <c r="AX21" s="2213"/>
      <c r="AY21" s="2214"/>
      <c r="AZ21" s="1089"/>
      <c r="BA21" s="1089"/>
      <c r="BB21" s="1089"/>
      <c r="BC21" s="1089"/>
      <c r="BD21" s="1089"/>
      <c r="BE21" s="1085"/>
    </row>
    <row r="22" spans="1:58" ht="15">
      <c r="A22" s="1089"/>
      <c r="B22" s="2206">
        <v>0.6</v>
      </c>
      <c r="C22" s="2207"/>
      <c r="D22" s="2207"/>
      <c r="E22" s="2207"/>
      <c r="F22" s="2207"/>
      <c r="G22" s="2207"/>
      <c r="H22" s="2207"/>
      <c r="I22" s="2208"/>
      <c r="J22" s="2209">
        <f t="shared" si="0"/>
        <v>0</v>
      </c>
      <c r="K22" s="2210"/>
      <c r="L22" s="2210"/>
      <c r="M22" s="2210"/>
      <c r="N22" s="2210"/>
      <c r="O22" s="2211"/>
      <c r="P22" s="2209" cm="1">
        <f t="array" ref="P22">SUMPRODUCT((Application!$B$714:$B$738 = 'CalHFA Addendum'!P$18)*(Application!$AC$714:$AC$738 = 'CalHFA Addendum'!$B22),Application!$G$714:$G$738)</f>
        <v>0</v>
      </c>
      <c r="Q22" s="2210"/>
      <c r="R22" s="2210"/>
      <c r="S22" s="2210"/>
      <c r="T22" s="2210"/>
      <c r="U22" s="2211"/>
      <c r="V22" s="2209" cm="1">
        <f t="array" ref="V22">SUMPRODUCT((Application!$B$714:$B$738 = 'CalHFA Addendum'!V$18)*(Application!$AC$714:$AC$738 = 'CalHFA Addendum'!$B22),Application!$G$714:$G$738)</f>
        <v>0</v>
      </c>
      <c r="W22" s="2210"/>
      <c r="X22" s="2210"/>
      <c r="Y22" s="2210"/>
      <c r="Z22" s="2210"/>
      <c r="AA22" s="2211"/>
      <c r="AB22" s="2209" cm="1">
        <f t="array" ref="AB22">SUMPRODUCT((Application!$B$714:$B$738 = 'CalHFA Addendum'!AB$18)*(Application!$AC$714:$AC$738 = 'CalHFA Addendum'!$B22),Application!$G$714:$G$738)</f>
        <v>0</v>
      </c>
      <c r="AC22" s="2210"/>
      <c r="AD22" s="2210"/>
      <c r="AE22" s="2210"/>
      <c r="AF22" s="2210"/>
      <c r="AG22" s="2211"/>
      <c r="AH22" s="2209" cm="1">
        <f t="array" ref="AH22">SUMPRODUCT((Application!$B$714:$B$738 = 'CalHFA Addendum'!AH$18)*(Application!$AC$714:$AC$738 = 'CalHFA Addendum'!$B22),Application!$G$714:$G$738)</f>
        <v>0</v>
      </c>
      <c r="AI22" s="2210"/>
      <c r="AJ22" s="2210"/>
      <c r="AK22" s="2210"/>
      <c r="AL22" s="2210"/>
      <c r="AM22" s="2211"/>
      <c r="AN22" s="2209" cm="1">
        <f t="array" ref="AN22">SUMPRODUCT((Application!$B$714:$B$738 = 'CalHFA Addendum'!AN$18)*(Application!$AC$714:$AC$738 = 'CalHFA Addendum'!$B22),Application!$G$714:$G$738)</f>
        <v>0</v>
      </c>
      <c r="AO22" s="2210"/>
      <c r="AP22" s="2210"/>
      <c r="AQ22" s="2210"/>
      <c r="AR22" s="2210"/>
      <c r="AS22" s="2211"/>
      <c r="AT22" s="2212">
        <f t="shared" si="1"/>
        <v>0</v>
      </c>
      <c r="AU22" s="2213"/>
      <c r="AV22" s="2213"/>
      <c r="AW22" s="2213"/>
      <c r="AX22" s="2213"/>
      <c r="AY22" s="2214"/>
      <c r="AZ22" s="1089"/>
      <c r="BA22" s="1089"/>
      <c r="BB22" s="1089"/>
      <c r="BC22" s="1089"/>
      <c r="BD22" s="1089"/>
      <c r="BE22" s="1085"/>
    </row>
    <row r="23" spans="1:58" ht="15">
      <c r="A23" s="1089"/>
      <c r="B23" s="2206">
        <v>0.7</v>
      </c>
      <c r="C23" s="2207"/>
      <c r="D23" s="2207"/>
      <c r="E23" s="2207"/>
      <c r="F23" s="2207"/>
      <c r="G23" s="2207"/>
      <c r="H23" s="2207"/>
      <c r="I23" s="2208"/>
      <c r="J23" s="2209">
        <f t="shared" si="0"/>
        <v>14</v>
      </c>
      <c r="K23" s="2210"/>
      <c r="L23" s="2210"/>
      <c r="M23" s="2210"/>
      <c r="N23" s="2210"/>
      <c r="O23" s="2211"/>
      <c r="P23" s="2209" cm="1">
        <f t="array" ref="P23">SUMPRODUCT((Application!$B$714:$B$738 = 'CalHFA Addendum'!P$18)*(Application!$AC$714:$AC$738 = 'CalHFA Addendum'!$B23),Application!$G$714:$G$738)</f>
        <v>6</v>
      </c>
      <c r="Q23" s="2210"/>
      <c r="R23" s="2210"/>
      <c r="S23" s="2210"/>
      <c r="T23" s="2210"/>
      <c r="U23" s="2211"/>
      <c r="V23" s="2209" cm="1">
        <f t="array" ref="V23">SUMPRODUCT((Application!$B$714:$B$738 = 'CalHFA Addendum'!V$18)*(Application!$AC$714:$AC$738 = 'CalHFA Addendum'!$B23),Application!$G$714:$G$738)</f>
        <v>8</v>
      </c>
      <c r="W23" s="2210"/>
      <c r="X23" s="2210"/>
      <c r="Y23" s="2210"/>
      <c r="Z23" s="2210"/>
      <c r="AA23" s="2211"/>
      <c r="AB23" s="2209" cm="1">
        <f t="array" ref="AB23">SUMPRODUCT((Application!$B$714:$B$738 = 'CalHFA Addendum'!AB$18)*(Application!$AC$714:$AC$738 = 'CalHFA Addendum'!$B23),Application!$G$714:$G$738)</f>
        <v>0</v>
      </c>
      <c r="AC23" s="2210"/>
      <c r="AD23" s="2210"/>
      <c r="AE23" s="2210"/>
      <c r="AF23" s="2210"/>
      <c r="AG23" s="2211"/>
      <c r="AH23" s="2209" cm="1">
        <f t="array" ref="AH23">SUMPRODUCT((Application!$B$714:$B$738 = 'CalHFA Addendum'!AH$18)*(Application!$AC$714:$AC$738 = 'CalHFA Addendum'!$B23),Application!$G$714:$G$738)</f>
        <v>0</v>
      </c>
      <c r="AI23" s="2210"/>
      <c r="AJ23" s="2210"/>
      <c r="AK23" s="2210"/>
      <c r="AL23" s="2210"/>
      <c r="AM23" s="2211"/>
      <c r="AN23" s="2209" cm="1">
        <f t="array" ref="AN23">SUMPRODUCT((Application!$B$714:$B$738 = 'CalHFA Addendum'!AN$18)*(Application!$AC$714:$AC$738 = 'CalHFA Addendum'!$B23),Application!$G$714:$G$738)</f>
        <v>0</v>
      </c>
      <c r="AO23" s="2210"/>
      <c r="AP23" s="2210"/>
      <c r="AQ23" s="2210"/>
      <c r="AR23" s="2210"/>
      <c r="AS23" s="2211"/>
      <c r="AT23" s="2212">
        <f t="shared" si="1"/>
        <v>5.9574468085106386E-2</v>
      </c>
      <c r="AU23" s="2213"/>
      <c r="AV23" s="2213"/>
      <c r="AW23" s="2213"/>
      <c r="AX23" s="2213"/>
      <c r="AY23" s="2214"/>
      <c r="AZ23" s="1089"/>
      <c r="BA23" s="1089"/>
      <c r="BB23" s="1089"/>
      <c r="BC23" s="1089"/>
      <c r="BD23" s="1089"/>
      <c r="BE23" s="1085"/>
    </row>
    <row r="24" spans="1:58" ht="15">
      <c r="A24" s="1089"/>
      <c r="B24" s="2206">
        <v>0.8</v>
      </c>
      <c r="C24" s="2207"/>
      <c r="D24" s="2207"/>
      <c r="E24" s="2207"/>
      <c r="F24" s="2207"/>
      <c r="G24" s="2207"/>
      <c r="H24" s="2207"/>
      <c r="I24" s="2208"/>
      <c r="J24" s="2209">
        <f t="shared" si="0"/>
        <v>51</v>
      </c>
      <c r="K24" s="2210"/>
      <c r="L24" s="2210"/>
      <c r="M24" s="2210"/>
      <c r="N24" s="2210"/>
      <c r="O24" s="2211"/>
      <c r="P24" s="2209" cm="1">
        <f t="array" ref="P24">SUMPRODUCT((Application!$B$714:$B$738 = 'CalHFA Addendum'!P$18)*(Application!$AC$714:$AC$738 = 'CalHFA Addendum'!$B24),Application!$G$714:$G$738)</f>
        <v>18</v>
      </c>
      <c r="Q24" s="2210"/>
      <c r="R24" s="2210"/>
      <c r="S24" s="2210"/>
      <c r="T24" s="2210"/>
      <c r="U24" s="2211"/>
      <c r="V24" s="2209" cm="1">
        <f t="array" ref="V24">SUMPRODUCT((Application!$B$714:$B$738 = 'CalHFA Addendum'!V$18)*(Application!$AC$714:$AC$738 = 'CalHFA Addendum'!$B24),Application!$G$714:$G$738)</f>
        <v>33</v>
      </c>
      <c r="W24" s="2210"/>
      <c r="X24" s="2210"/>
      <c r="Y24" s="2210"/>
      <c r="Z24" s="2210"/>
      <c r="AA24" s="2211"/>
      <c r="AB24" s="2209" cm="1">
        <f t="array" ref="AB24">SUMPRODUCT((Application!$B$714:$B$738 = 'CalHFA Addendum'!AB$18)*(Application!$AC$714:$AC$738 = 'CalHFA Addendum'!$B24),Application!$G$714:$G$738)</f>
        <v>0</v>
      </c>
      <c r="AC24" s="2210"/>
      <c r="AD24" s="2210"/>
      <c r="AE24" s="2210"/>
      <c r="AF24" s="2210"/>
      <c r="AG24" s="2211"/>
      <c r="AH24" s="2209" cm="1">
        <f t="array" ref="AH24">SUMPRODUCT((Application!$B$714:$B$738 = 'CalHFA Addendum'!AH$18)*(Application!$AC$714:$AC$738 = 'CalHFA Addendum'!$B24),Application!$G$714:$G$738)</f>
        <v>0</v>
      </c>
      <c r="AI24" s="2210"/>
      <c r="AJ24" s="2210"/>
      <c r="AK24" s="2210"/>
      <c r="AL24" s="2210"/>
      <c r="AM24" s="2211"/>
      <c r="AN24" s="2209" cm="1">
        <f t="array" ref="AN24">SUMPRODUCT((Application!$B$714:$B$738 = 'CalHFA Addendum'!AN$18)*(Application!$AC$714:$AC$738 = 'CalHFA Addendum'!$B24),Application!$G$714:$G$738)</f>
        <v>0</v>
      </c>
      <c r="AO24" s="2210"/>
      <c r="AP24" s="2210"/>
      <c r="AQ24" s="2210"/>
      <c r="AR24" s="2210"/>
      <c r="AS24" s="2211"/>
      <c r="AT24" s="2212">
        <f t="shared" si="1"/>
        <v>0.21702127659574469</v>
      </c>
      <c r="AU24" s="2213"/>
      <c r="AV24" s="2213"/>
      <c r="AW24" s="2213"/>
      <c r="AX24" s="2213"/>
      <c r="AY24" s="2214"/>
      <c r="AZ24" s="1089"/>
      <c r="BA24" s="1089"/>
      <c r="BB24" s="1089"/>
      <c r="BC24" s="1089"/>
      <c r="BD24" s="1089"/>
      <c r="BE24" s="1085"/>
    </row>
    <row r="25" spans="1:58" ht="15">
      <c r="A25" s="1089"/>
      <c r="B25" s="2206">
        <v>0.9</v>
      </c>
      <c r="C25" s="2207"/>
      <c r="D25" s="2207"/>
      <c r="E25" s="2207"/>
      <c r="F25" s="2207"/>
      <c r="G25" s="2207"/>
      <c r="H25" s="2207"/>
      <c r="I25" s="2208"/>
      <c r="J25" s="2209">
        <f t="shared" si="0"/>
        <v>0</v>
      </c>
      <c r="K25" s="2210"/>
      <c r="L25" s="2210"/>
      <c r="M25" s="2210"/>
      <c r="N25" s="2210"/>
      <c r="O25" s="2211"/>
      <c r="P25" s="2209" cm="1">
        <f t="array" ref="P25">SUMPRODUCT((Application!$B$714:$B$738 = 'CalHFA Addendum'!P$18)*(Application!$AC$714:$AC$738 = 'CalHFA Addendum'!$B25),Application!$G$714:$G$738)</f>
        <v>0</v>
      </c>
      <c r="Q25" s="2210"/>
      <c r="R25" s="2210"/>
      <c r="S25" s="2210"/>
      <c r="T25" s="2210"/>
      <c r="U25" s="2211"/>
      <c r="V25" s="2209" cm="1">
        <f t="array" ref="V25">SUMPRODUCT((Application!$B$714:$B$738 = 'CalHFA Addendum'!V$18)*(Application!$AC$714:$AC$738 = 'CalHFA Addendum'!$B25),Application!$G$714:$G$738)</f>
        <v>0</v>
      </c>
      <c r="W25" s="2210"/>
      <c r="X25" s="2210"/>
      <c r="Y25" s="2210"/>
      <c r="Z25" s="2210"/>
      <c r="AA25" s="2211"/>
      <c r="AB25" s="2209" cm="1">
        <f t="array" ref="AB25">SUMPRODUCT((Application!$B$714:$B$738 = 'CalHFA Addendum'!AB$18)*(Application!$AC$714:$AC$738 = 'CalHFA Addendum'!$B25),Application!$G$714:$G$738)</f>
        <v>0</v>
      </c>
      <c r="AC25" s="2210"/>
      <c r="AD25" s="2210"/>
      <c r="AE25" s="2210"/>
      <c r="AF25" s="2210"/>
      <c r="AG25" s="2211"/>
      <c r="AH25" s="2209" cm="1">
        <f t="array" ref="AH25">SUMPRODUCT((Application!$B$714:$B$738 = 'CalHFA Addendum'!AH$18)*(Application!$AC$714:$AC$738 = 'CalHFA Addendum'!$B25),Application!$G$714:$G$738)</f>
        <v>0</v>
      </c>
      <c r="AI25" s="2210"/>
      <c r="AJ25" s="2210"/>
      <c r="AK25" s="2210"/>
      <c r="AL25" s="2210"/>
      <c r="AM25" s="2211"/>
      <c r="AN25" s="2209" cm="1">
        <f t="array" ref="AN25">SUMPRODUCT((Application!$B$714:$B$738 = 'CalHFA Addendum'!AN$18)*(Application!$AC$714:$AC$738 = 'CalHFA Addendum'!$B25),Application!$G$714:$G$738)</f>
        <v>0</v>
      </c>
      <c r="AO25" s="2210"/>
      <c r="AP25" s="2210"/>
      <c r="AQ25" s="2210"/>
      <c r="AR25" s="2210"/>
      <c r="AS25" s="2211"/>
      <c r="AT25" s="2212">
        <f t="shared" si="1"/>
        <v>0</v>
      </c>
      <c r="AU25" s="2213"/>
      <c r="AV25" s="2213"/>
      <c r="AW25" s="2213"/>
      <c r="AX25" s="2213"/>
      <c r="AY25" s="2214"/>
      <c r="AZ25" s="1089"/>
      <c r="BA25" s="1089"/>
      <c r="BB25" s="1089"/>
      <c r="BC25" s="1089"/>
      <c r="BD25" s="1089"/>
      <c r="BE25" s="1085"/>
    </row>
    <row r="26" spans="1:58" ht="15">
      <c r="A26" s="1089"/>
      <c r="B26" s="2206">
        <v>1</v>
      </c>
      <c r="C26" s="2207"/>
      <c r="D26" s="2207"/>
      <c r="E26" s="2207"/>
      <c r="F26" s="2207"/>
      <c r="G26" s="2207"/>
      <c r="H26" s="2207"/>
      <c r="I26" s="2208"/>
      <c r="J26" s="2209">
        <f t="shared" si="0"/>
        <v>0</v>
      </c>
      <c r="K26" s="2210"/>
      <c r="L26" s="2210"/>
      <c r="M26" s="2210"/>
      <c r="N26" s="2210"/>
      <c r="O26" s="2211"/>
      <c r="P26" s="2209" cm="1">
        <f t="array" ref="P26">SUMPRODUCT((Application!$B$714:$B$738 = 'CalHFA Addendum'!P$18)*(Application!$AC$714:$AC$738 = 'CalHFA Addendum'!$B26),Application!$G$714:$G$738)</f>
        <v>0</v>
      </c>
      <c r="Q26" s="2210"/>
      <c r="R26" s="2210"/>
      <c r="S26" s="2210"/>
      <c r="T26" s="2210"/>
      <c r="U26" s="2211"/>
      <c r="V26" s="2209" cm="1">
        <f t="array" ref="V26">SUMPRODUCT((Application!$B$714:$B$738 = 'CalHFA Addendum'!V$18)*(Application!$AC$714:$AC$738 = 'CalHFA Addendum'!$B26),Application!$G$714:$G$738)</f>
        <v>0</v>
      </c>
      <c r="W26" s="2210"/>
      <c r="X26" s="2210"/>
      <c r="Y26" s="2210"/>
      <c r="Z26" s="2210"/>
      <c r="AA26" s="2211"/>
      <c r="AB26" s="2209" cm="1">
        <f t="array" ref="AB26">SUMPRODUCT((Application!$B$714:$B$738 = 'CalHFA Addendum'!AB$18)*(Application!$AC$714:$AC$738 = 'CalHFA Addendum'!$B26),Application!$G$714:$G$738)</f>
        <v>0</v>
      </c>
      <c r="AC26" s="2210"/>
      <c r="AD26" s="2210"/>
      <c r="AE26" s="2210"/>
      <c r="AF26" s="2210"/>
      <c r="AG26" s="2211"/>
      <c r="AH26" s="2209" cm="1">
        <f t="array" ref="AH26">SUMPRODUCT((Application!$B$714:$B$738 = 'CalHFA Addendum'!AH$18)*(Application!$AC$714:$AC$738 = 'CalHFA Addendum'!$B26),Application!$G$714:$G$738)</f>
        <v>0</v>
      </c>
      <c r="AI26" s="2210"/>
      <c r="AJ26" s="2210"/>
      <c r="AK26" s="2210"/>
      <c r="AL26" s="2210"/>
      <c r="AM26" s="2211"/>
      <c r="AN26" s="2209" cm="1">
        <f t="array" ref="AN26">SUMPRODUCT((Application!$B$714:$B$738 = 'CalHFA Addendum'!AN$18)*(Application!$AC$714:$AC$738 = 'CalHFA Addendum'!$B26),Application!$G$714:$G$738)</f>
        <v>0</v>
      </c>
      <c r="AO26" s="2210"/>
      <c r="AP26" s="2210"/>
      <c r="AQ26" s="2210"/>
      <c r="AR26" s="2210"/>
      <c r="AS26" s="2211"/>
      <c r="AT26" s="2212">
        <f t="shared" si="1"/>
        <v>0</v>
      </c>
      <c r="AU26" s="2213"/>
      <c r="AV26" s="2213"/>
      <c r="AW26" s="2213"/>
      <c r="AX26" s="2213"/>
      <c r="AY26" s="2214"/>
      <c r="AZ26" s="1089"/>
      <c r="BA26" s="1089"/>
      <c r="BB26" s="1089"/>
      <c r="BC26" s="1089"/>
      <c r="BD26" s="1089"/>
      <c r="BE26" s="1085"/>
    </row>
    <row r="27" spans="1:58" ht="15">
      <c r="A27" s="1089"/>
      <c r="B27" s="2206">
        <v>1.1000000000000001</v>
      </c>
      <c r="C27" s="2207"/>
      <c r="D27" s="2207"/>
      <c r="E27" s="2207"/>
      <c r="F27" s="2207"/>
      <c r="G27" s="2207"/>
      <c r="H27" s="2207"/>
      <c r="I27" s="2208"/>
      <c r="J27" s="2209">
        <f t="shared" si="0"/>
        <v>0</v>
      </c>
      <c r="K27" s="2210"/>
      <c r="L27" s="2210"/>
      <c r="M27" s="2210"/>
      <c r="N27" s="2210"/>
      <c r="O27" s="2211"/>
      <c r="P27" s="2209" cm="1">
        <f t="array" ref="P27">SUMPRODUCT((Application!$B$714:$B$738 = 'CalHFA Addendum'!P$18)*(Application!$AC$714:$AC$738 = 'CalHFA Addendum'!$B27),Application!$G$714:$G$738)</f>
        <v>0</v>
      </c>
      <c r="Q27" s="2210"/>
      <c r="R27" s="2210"/>
      <c r="S27" s="2210"/>
      <c r="T27" s="2210"/>
      <c r="U27" s="2211"/>
      <c r="V27" s="2209" cm="1">
        <f t="array" ref="V27">SUMPRODUCT((Application!$B$714:$B$738 = 'CalHFA Addendum'!V$18)*(Application!$AC$714:$AC$738 = 'CalHFA Addendum'!$B27),Application!$G$714:$G$738)</f>
        <v>0</v>
      </c>
      <c r="W27" s="2210"/>
      <c r="X27" s="2210"/>
      <c r="Y27" s="2210"/>
      <c r="Z27" s="2210"/>
      <c r="AA27" s="2211"/>
      <c r="AB27" s="2209" cm="1">
        <f t="array" ref="AB27">SUMPRODUCT((Application!$B$714:$B$738 = 'CalHFA Addendum'!AB$18)*(Application!$AC$714:$AC$738 = 'CalHFA Addendum'!$B27),Application!$G$714:$G$738)</f>
        <v>0</v>
      </c>
      <c r="AC27" s="2210"/>
      <c r="AD27" s="2210"/>
      <c r="AE27" s="2210"/>
      <c r="AF27" s="2210"/>
      <c r="AG27" s="2211"/>
      <c r="AH27" s="2209" cm="1">
        <f t="array" ref="AH27">SUMPRODUCT((Application!$B$714:$B$738 = 'CalHFA Addendum'!AH$18)*(Application!$AC$714:$AC$738 = 'CalHFA Addendum'!$B27),Application!$G$714:$G$738)</f>
        <v>0</v>
      </c>
      <c r="AI27" s="2210"/>
      <c r="AJ27" s="2210"/>
      <c r="AK27" s="2210"/>
      <c r="AL27" s="2210"/>
      <c r="AM27" s="2211"/>
      <c r="AN27" s="2209" cm="1">
        <f t="array" ref="AN27">SUMPRODUCT((Application!$B$714:$B$738 = 'CalHFA Addendum'!AN$18)*(Application!$AC$714:$AC$738 = 'CalHFA Addendum'!$B27),Application!$G$714:$G$738)</f>
        <v>0</v>
      </c>
      <c r="AO27" s="2210"/>
      <c r="AP27" s="2210"/>
      <c r="AQ27" s="2210"/>
      <c r="AR27" s="2210"/>
      <c r="AS27" s="2211"/>
      <c r="AT27" s="2212">
        <f t="shared" si="1"/>
        <v>0</v>
      </c>
      <c r="AU27" s="2213"/>
      <c r="AV27" s="2213"/>
      <c r="AW27" s="2213"/>
      <c r="AX27" s="2213"/>
      <c r="AY27" s="2214"/>
      <c r="AZ27" s="1089"/>
      <c r="BA27" s="1089"/>
      <c r="BB27" s="1089"/>
      <c r="BC27" s="1089"/>
      <c r="BD27" s="1089"/>
      <c r="BE27" s="1085"/>
    </row>
    <row r="28" spans="1:58" thickBot="1">
      <c r="A28" s="1089"/>
      <c r="B28" s="2225" t="s">
        <v>2498</v>
      </c>
      <c r="C28" s="2226"/>
      <c r="D28" s="2226"/>
      <c r="E28" s="2226"/>
      <c r="F28" s="2226"/>
      <c r="G28" s="2226"/>
      <c r="H28" s="2226"/>
      <c r="I28" s="2227"/>
      <c r="J28" s="2228">
        <f t="shared" si="0"/>
        <v>0</v>
      </c>
      <c r="K28" s="2229"/>
      <c r="L28" s="2229"/>
      <c r="M28" s="2229"/>
      <c r="N28" s="2229"/>
      <c r="O28" s="2230"/>
      <c r="P28" s="2228">
        <f>_xlfn.IFNA(VLOOKUP(P$18,Application!$J$758:$S$761,6,FALSE), 0)</f>
        <v>0</v>
      </c>
      <c r="Q28" s="2229"/>
      <c r="R28" s="2229"/>
      <c r="S28" s="2229"/>
      <c r="T28" s="2229"/>
      <c r="U28" s="2230"/>
      <c r="V28" s="2228">
        <f>_xlfn.IFNA(VLOOKUP(V$18,Application!$J$758:$S$761,6,FALSE), 0)</f>
        <v>0</v>
      </c>
      <c r="W28" s="2229"/>
      <c r="X28" s="2229"/>
      <c r="Y28" s="2229"/>
      <c r="Z28" s="2229"/>
      <c r="AA28" s="2230"/>
      <c r="AB28" s="2228">
        <f>_xlfn.IFNA(VLOOKUP(AB$18,Application!$J$758:$S$761,6,FALSE), 0)</f>
        <v>0</v>
      </c>
      <c r="AC28" s="2229"/>
      <c r="AD28" s="2229"/>
      <c r="AE28" s="2229"/>
      <c r="AF28" s="2229"/>
      <c r="AG28" s="2230"/>
      <c r="AH28" s="2228">
        <f>_xlfn.IFNA(VLOOKUP(AH$18,Application!$J$758:$S$761,6,FALSE), 0)</f>
        <v>0</v>
      </c>
      <c r="AI28" s="2229"/>
      <c r="AJ28" s="2229"/>
      <c r="AK28" s="2229"/>
      <c r="AL28" s="2229"/>
      <c r="AM28" s="2230"/>
      <c r="AN28" s="2228">
        <f>_xlfn.IFNA(VLOOKUP(AN$18,Application!$J$758:$S$761,6,FALSE), 0)</f>
        <v>0</v>
      </c>
      <c r="AO28" s="2229"/>
      <c r="AP28" s="2229"/>
      <c r="AQ28" s="2229"/>
      <c r="AR28" s="2229"/>
      <c r="AS28" s="2230"/>
      <c r="AT28" s="2231">
        <f t="shared" si="1"/>
        <v>0</v>
      </c>
      <c r="AU28" s="2232"/>
      <c r="AV28" s="2232"/>
      <c r="AW28" s="2232"/>
      <c r="AX28" s="2232"/>
      <c r="AY28" s="2233"/>
      <c r="AZ28" s="1089"/>
      <c r="BA28" s="1089"/>
      <c r="BB28" s="1089"/>
      <c r="BC28" s="1089"/>
      <c r="BD28" s="1089"/>
      <c r="BE28" s="1085"/>
    </row>
    <row r="29" spans="1:58" thickBot="1">
      <c r="A29" s="1089"/>
      <c r="B29" s="2240" t="s">
        <v>2428</v>
      </c>
      <c r="C29" s="2241"/>
      <c r="D29" s="2241"/>
      <c r="E29" s="2241"/>
      <c r="F29" s="2241"/>
      <c r="G29" s="2241"/>
      <c r="H29" s="2241"/>
      <c r="I29" s="2242"/>
      <c r="J29" s="2243">
        <f>SUM(J19:O28)</f>
        <v>235</v>
      </c>
      <c r="K29" s="2241"/>
      <c r="L29" s="2241"/>
      <c r="M29" s="2241"/>
      <c r="N29" s="2241"/>
      <c r="O29" s="2242"/>
      <c r="P29" s="2243">
        <f>SUM(P19:U28)</f>
        <v>98</v>
      </c>
      <c r="Q29" s="2241"/>
      <c r="R29" s="2241"/>
      <c r="S29" s="2241"/>
      <c r="T29" s="2241"/>
      <c r="U29" s="2242"/>
      <c r="V29" s="2243">
        <f>SUM(V19:AA28)</f>
        <v>137</v>
      </c>
      <c r="W29" s="2241"/>
      <c r="X29" s="2241"/>
      <c r="Y29" s="2241"/>
      <c r="Z29" s="2241"/>
      <c r="AA29" s="2242"/>
      <c r="AB29" s="2243">
        <f>SUM(AB19:AG28)</f>
        <v>0</v>
      </c>
      <c r="AC29" s="2241"/>
      <c r="AD29" s="2241"/>
      <c r="AE29" s="2241"/>
      <c r="AF29" s="2241"/>
      <c r="AG29" s="2242"/>
      <c r="AH29" s="2243">
        <f>SUM(AH19:AM28)</f>
        <v>0</v>
      </c>
      <c r="AI29" s="2241"/>
      <c r="AJ29" s="2241"/>
      <c r="AK29" s="2241"/>
      <c r="AL29" s="2241"/>
      <c r="AM29" s="2242"/>
      <c r="AN29" s="2243">
        <f>SUM(AN19:AS28)</f>
        <v>0</v>
      </c>
      <c r="AO29" s="2241"/>
      <c r="AP29" s="2241"/>
      <c r="AQ29" s="2241"/>
      <c r="AR29" s="2241"/>
      <c r="AS29" s="2242"/>
      <c r="AT29" s="2260">
        <f t="shared" si="1"/>
        <v>1</v>
      </c>
      <c r="AU29" s="2261"/>
      <c r="AV29" s="2261"/>
      <c r="AW29" s="2261"/>
      <c r="AX29" s="2261"/>
      <c r="AY29" s="2262"/>
      <c r="AZ29" s="1089"/>
      <c r="BA29" s="1089"/>
      <c r="BB29" s="1089"/>
      <c r="BC29" s="1089"/>
      <c r="BD29" s="1089"/>
      <c r="BE29" s="1085"/>
    </row>
    <row r="30" spans="1:58" thickBot="1">
      <c r="A30" s="1095"/>
      <c r="B30" s="1089"/>
      <c r="C30" s="1089"/>
      <c r="D30" s="1089"/>
      <c r="E30" s="1089"/>
      <c r="F30" s="1089"/>
      <c r="G30" s="1089"/>
      <c r="H30" s="1089"/>
      <c r="I30" s="1089"/>
      <c r="J30" s="1089"/>
      <c r="K30" s="1089"/>
      <c r="L30" s="1089"/>
      <c r="M30" s="1089"/>
      <c r="N30" s="1089"/>
      <c r="O30" s="1089"/>
      <c r="P30" s="1089"/>
      <c r="Q30" s="1089"/>
      <c r="R30" s="1089"/>
      <c r="S30" s="1089"/>
      <c r="T30" s="1089"/>
      <c r="U30" s="1089"/>
      <c r="V30" s="1089"/>
      <c r="W30" s="1089"/>
      <c r="X30" s="1089"/>
      <c r="Y30" s="1089"/>
      <c r="Z30" s="1089"/>
      <c r="AA30" s="1089"/>
      <c r="AB30" s="1089"/>
      <c r="AC30" s="1089"/>
      <c r="AD30" s="1089"/>
      <c r="AE30" s="1089"/>
      <c r="AF30" s="1089"/>
      <c r="AG30" s="1089"/>
      <c r="AH30" s="1089"/>
      <c r="AI30" s="1089"/>
      <c r="AJ30" s="1089"/>
      <c r="AK30" s="1089"/>
      <c r="AL30" s="1089"/>
      <c r="AM30" s="1089"/>
      <c r="AN30" s="1089"/>
      <c r="AO30" s="1089"/>
      <c r="AP30" s="1089"/>
      <c r="AQ30" s="1089"/>
      <c r="AR30" s="1089"/>
      <c r="AS30" s="1089"/>
      <c r="AT30" s="1089"/>
      <c r="AU30" s="1089"/>
      <c r="AV30" s="1089"/>
      <c r="AW30" s="1089"/>
      <c r="AX30" s="1089"/>
      <c r="AY30" s="1089"/>
      <c r="AZ30" s="1089"/>
      <c r="BA30" s="1089"/>
      <c r="BB30" s="1089"/>
      <c r="BC30" s="1089"/>
      <c r="BD30" s="1089"/>
      <c r="BE30" s="1085"/>
    </row>
    <row r="31" spans="1:58" thickBot="1">
      <c r="A31" s="1089"/>
      <c r="B31" s="2248" t="s">
        <v>2499</v>
      </c>
      <c r="C31" s="2249"/>
      <c r="D31" s="2249"/>
      <c r="E31" s="2249"/>
      <c r="F31" s="2249"/>
      <c r="G31" s="2249"/>
      <c r="H31" s="2249"/>
      <c r="I31" s="2249"/>
      <c r="J31" s="2249"/>
      <c r="K31" s="2249"/>
      <c r="L31" s="2249"/>
      <c r="M31" s="2249"/>
      <c r="N31" s="2249"/>
      <c r="O31" s="2249"/>
      <c r="P31" s="2249"/>
      <c r="Q31" s="2249"/>
      <c r="R31" s="2249"/>
      <c r="S31" s="2249"/>
      <c r="T31" s="2249"/>
      <c r="U31" s="2249"/>
      <c r="V31" s="2249"/>
      <c r="W31" s="2249"/>
      <c r="X31" s="2249"/>
      <c r="Y31" s="2249"/>
      <c r="Z31" s="2249"/>
      <c r="AA31" s="2249"/>
      <c r="AB31" s="2249"/>
      <c r="AC31" s="2249"/>
      <c r="AD31" s="2249"/>
      <c r="AE31" s="2249"/>
      <c r="AF31" s="2249"/>
      <c r="AG31" s="2249"/>
      <c r="AH31" s="2249"/>
      <c r="AI31" s="2249"/>
      <c r="AJ31" s="2249"/>
      <c r="AK31" s="2249"/>
      <c r="AL31" s="2249"/>
      <c r="AM31" s="2249"/>
      <c r="AN31" s="2249"/>
      <c r="AO31" s="2249"/>
      <c r="AP31" s="2249"/>
      <c r="AQ31" s="2249"/>
      <c r="AR31" s="2249"/>
      <c r="AS31" s="2249"/>
      <c r="AT31" s="2249"/>
      <c r="AU31" s="2249"/>
      <c r="AV31" s="2249"/>
      <c r="AW31" s="2249"/>
      <c r="AX31" s="2249"/>
      <c r="AY31" s="2249"/>
      <c r="AZ31" s="2249"/>
      <c r="BA31" s="2249"/>
      <c r="BB31" s="2249"/>
      <c r="BC31" s="2249"/>
      <c r="BD31" s="2250"/>
      <c r="BE31" s="1085"/>
    </row>
    <row r="32" spans="1:58" thickBot="1">
      <c r="A32" s="1089"/>
      <c r="B32" s="2263" t="s">
        <v>2500</v>
      </c>
      <c r="C32" s="2264"/>
      <c r="D32" s="2264"/>
      <c r="E32" s="2264"/>
      <c r="F32" s="2264"/>
      <c r="G32" s="2264"/>
      <c r="H32" s="2264"/>
      <c r="I32" s="2264"/>
      <c r="J32" s="2234" t="s">
        <v>2501</v>
      </c>
      <c r="K32" s="2235"/>
      <c r="L32" s="2235"/>
      <c r="M32" s="2235"/>
      <c r="N32" s="2234" t="s">
        <v>2502</v>
      </c>
      <c r="O32" s="2235"/>
      <c r="P32" s="2235"/>
      <c r="Q32" s="2237"/>
      <c r="R32" s="2257" t="s">
        <v>2503</v>
      </c>
      <c r="S32" s="2258"/>
      <c r="T32" s="2258"/>
      <c r="U32" s="2258"/>
      <c r="V32" s="2258"/>
      <c r="W32" s="2258"/>
      <c r="X32" s="2258"/>
      <c r="Y32" s="2258"/>
      <c r="Z32" s="2258"/>
      <c r="AA32" s="2258"/>
      <c r="AB32" s="2258"/>
      <c r="AC32" s="2258"/>
      <c r="AD32" s="2258"/>
      <c r="AE32" s="2258"/>
      <c r="AF32" s="2258"/>
      <c r="AG32" s="2258"/>
      <c r="AH32" s="2258"/>
      <c r="AI32" s="2258"/>
      <c r="AJ32" s="2258"/>
      <c r="AK32" s="2258"/>
      <c r="AL32" s="2258"/>
      <c r="AM32" s="2258"/>
      <c r="AN32" s="2258"/>
      <c r="AO32" s="2258"/>
      <c r="AP32" s="2258"/>
      <c r="AQ32" s="2258"/>
      <c r="AR32" s="2258"/>
      <c r="AS32" s="2258"/>
      <c r="AT32" s="2258"/>
      <c r="AU32" s="2258"/>
      <c r="AV32" s="2258"/>
      <c r="AW32" s="2258"/>
      <c r="AX32" s="2258"/>
      <c r="AY32" s="2258"/>
      <c r="AZ32" s="2258"/>
      <c r="BA32" s="2258"/>
      <c r="BB32" s="2258"/>
      <c r="BC32" s="2258"/>
      <c r="BD32" s="2259"/>
      <c r="BE32" s="1085"/>
    </row>
    <row r="33" spans="1:58" ht="15" customHeight="1">
      <c r="A33" s="1089"/>
      <c r="B33" s="2265"/>
      <c r="C33" s="2266"/>
      <c r="D33" s="2266"/>
      <c r="E33" s="2266"/>
      <c r="F33" s="2266"/>
      <c r="G33" s="2266"/>
      <c r="H33" s="2266"/>
      <c r="I33" s="2266"/>
      <c r="J33" s="2236"/>
      <c r="K33" s="2236"/>
      <c r="L33" s="2236"/>
      <c r="M33" s="2236"/>
      <c r="N33" s="2236"/>
      <c r="O33" s="2236"/>
      <c r="P33" s="2236"/>
      <c r="Q33" s="2238"/>
      <c r="R33" s="2251" t="s">
        <v>2504</v>
      </c>
      <c r="S33" s="2252"/>
      <c r="T33" s="2252"/>
      <c r="U33" s="2252"/>
      <c r="V33" s="2252"/>
      <c r="W33" s="2252"/>
      <c r="X33" s="2252"/>
      <c r="Y33" s="2252"/>
      <c r="Z33" s="2252"/>
      <c r="AA33" s="2252"/>
      <c r="AB33" s="2252"/>
      <c r="AC33" s="2252"/>
      <c r="AD33" s="2252"/>
      <c r="AE33" s="2252"/>
      <c r="AF33" s="2252"/>
      <c r="AG33" s="2252"/>
      <c r="AH33" s="2252"/>
      <c r="AI33" s="2252"/>
      <c r="AJ33" s="2252"/>
      <c r="AK33" s="2252"/>
      <c r="AL33" s="2252"/>
      <c r="AM33" s="2252"/>
      <c r="AN33" s="2252"/>
      <c r="AO33" s="2252"/>
      <c r="AP33" s="2252"/>
      <c r="AQ33" s="2252"/>
      <c r="AR33" s="2252"/>
      <c r="AS33" s="2252"/>
      <c r="AT33" s="2252"/>
      <c r="AU33" s="2252"/>
      <c r="AV33" s="2252"/>
      <c r="AW33" s="2252"/>
      <c r="AX33" s="2252"/>
      <c r="AY33" s="2252"/>
      <c r="AZ33" s="2252"/>
      <c r="BA33" s="2252"/>
      <c r="BB33" s="2252"/>
      <c r="BC33" s="2252"/>
      <c r="BD33" s="2253"/>
      <c r="BE33" s="1085"/>
    </row>
    <row r="34" spans="1:58" ht="15.75" customHeight="1" thickBot="1">
      <c r="A34" s="1089"/>
      <c r="B34" s="2265"/>
      <c r="C34" s="2266"/>
      <c r="D34" s="2266"/>
      <c r="E34" s="2266"/>
      <c r="F34" s="2266"/>
      <c r="G34" s="2266"/>
      <c r="H34" s="2266"/>
      <c r="I34" s="2266"/>
      <c r="J34" s="2236"/>
      <c r="K34" s="2236"/>
      <c r="L34" s="2236"/>
      <c r="M34" s="2236"/>
      <c r="N34" s="2236"/>
      <c r="O34" s="2236"/>
      <c r="P34" s="2236"/>
      <c r="Q34" s="2238"/>
      <c r="R34" s="2254"/>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55"/>
      <c r="AO34" s="2255"/>
      <c r="AP34" s="2255"/>
      <c r="AQ34" s="2255"/>
      <c r="AR34" s="2255"/>
      <c r="AS34" s="2255"/>
      <c r="AT34" s="2255"/>
      <c r="AU34" s="2255"/>
      <c r="AV34" s="2255"/>
      <c r="AW34" s="2255"/>
      <c r="AX34" s="2255"/>
      <c r="AY34" s="2255"/>
      <c r="AZ34" s="2255"/>
      <c r="BA34" s="2255"/>
      <c r="BB34" s="2255"/>
      <c r="BC34" s="2255"/>
      <c r="BD34" s="2256"/>
      <c r="BE34" s="1085"/>
    </row>
    <row r="35" spans="1:58" ht="15.75" customHeight="1">
      <c r="A35" s="1089"/>
      <c r="B35" s="2265"/>
      <c r="C35" s="2266"/>
      <c r="D35" s="2266"/>
      <c r="E35" s="2266"/>
      <c r="F35" s="2266"/>
      <c r="G35" s="2266"/>
      <c r="H35" s="2266"/>
      <c r="I35" s="2266"/>
      <c r="J35" s="2236"/>
      <c r="K35" s="2236"/>
      <c r="L35" s="2236"/>
      <c r="M35" s="2236"/>
      <c r="N35" s="2236"/>
      <c r="O35" s="2236"/>
      <c r="P35" s="2236"/>
      <c r="Q35" s="2236"/>
      <c r="R35" s="2239">
        <v>0.3</v>
      </c>
      <c r="S35" s="2239"/>
      <c r="T35" s="2239"/>
      <c r="U35" s="2239"/>
      <c r="V35" s="2239">
        <v>0.4</v>
      </c>
      <c r="W35" s="2239"/>
      <c r="X35" s="2239"/>
      <c r="Y35" s="2239"/>
      <c r="Z35" s="2239">
        <v>0.5</v>
      </c>
      <c r="AA35" s="2239"/>
      <c r="AB35" s="2239"/>
      <c r="AC35" s="2239"/>
      <c r="AD35" s="2239">
        <v>0.6</v>
      </c>
      <c r="AE35" s="2239"/>
      <c r="AF35" s="2239"/>
      <c r="AG35" s="2239"/>
      <c r="AH35" s="2239">
        <v>0.7</v>
      </c>
      <c r="AI35" s="2239"/>
      <c r="AJ35" s="2239"/>
      <c r="AK35" s="2239"/>
      <c r="AL35" s="2215">
        <v>0.8</v>
      </c>
      <c r="AM35" s="2216"/>
      <c r="AN35" s="2216"/>
      <c r="AO35" s="2217"/>
      <c r="AP35" s="2218">
        <v>1.2</v>
      </c>
      <c r="AQ35" s="2219"/>
      <c r="AR35" s="2220"/>
      <c r="AS35" s="2221" t="s">
        <v>2505</v>
      </c>
      <c r="AT35" s="2222"/>
      <c r="AU35" s="2222"/>
      <c r="AV35" s="2222"/>
      <c r="AW35" s="2222"/>
      <c r="AX35" s="2223"/>
      <c r="AY35" s="2221" t="s">
        <v>2506</v>
      </c>
      <c r="AZ35" s="2222"/>
      <c r="BA35" s="2222"/>
      <c r="BB35" s="2222"/>
      <c r="BC35" s="2222"/>
      <c r="BD35" s="2224"/>
      <c r="BE35" s="1085"/>
    </row>
    <row r="36" spans="1:58" ht="15.75" customHeight="1">
      <c r="A36" s="1089"/>
      <c r="B36" s="2244" t="s">
        <v>2507</v>
      </c>
      <c r="C36" s="2245"/>
      <c r="D36" s="2245"/>
      <c r="E36" s="2245"/>
      <c r="F36" s="2245"/>
      <c r="G36" s="2245"/>
      <c r="H36" s="2245"/>
      <c r="I36" s="2245"/>
      <c r="J36" s="2246" t="s">
        <v>2508</v>
      </c>
      <c r="K36" s="2246"/>
      <c r="L36" s="2246"/>
      <c r="M36" s="2246"/>
      <c r="N36" s="2246">
        <v>55</v>
      </c>
      <c r="O36" s="2246"/>
      <c r="P36" s="2246"/>
      <c r="Q36" s="2246"/>
      <c r="R36" s="2247">
        <f>J19</f>
        <v>117</v>
      </c>
      <c r="S36" s="2247"/>
      <c r="T36" s="2247"/>
      <c r="U36" s="2247"/>
      <c r="V36" s="2247">
        <f>J20</f>
        <v>0</v>
      </c>
      <c r="W36" s="2247"/>
      <c r="X36" s="2247"/>
      <c r="Y36" s="2247"/>
      <c r="Z36" s="2247">
        <f>J21</f>
        <v>53</v>
      </c>
      <c r="AA36" s="2247"/>
      <c r="AB36" s="2247"/>
      <c r="AC36" s="2247"/>
      <c r="AD36" s="2247">
        <f>J22</f>
        <v>0</v>
      </c>
      <c r="AE36" s="2247"/>
      <c r="AF36" s="2247"/>
      <c r="AG36" s="2247"/>
      <c r="AH36" s="2247">
        <f>J23</f>
        <v>14</v>
      </c>
      <c r="AI36" s="2247"/>
      <c r="AJ36" s="2247"/>
      <c r="AK36" s="2247"/>
      <c r="AL36" s="2267">
        <f>J24</f>
        <v>51</v>
      </c>
      <c r="AM36" s="2268"/>
      <c r="AN36" s="2268"/>
      <c r="AO36" s="2269"/>
      <c r="AP36" s="2267">
        <v>0</v>
      </c>
      <c r="AQ36" s="2268"/>
      <c r="AR36" s="2269"/>
      <c r="AS36" s="2270">
        <f t="shared" ref="AS36:AS47" si="2">SUM(R36:AR36)</f>
        <v>235</v>
      </c>
      <c r="AT36" s="2271"/>
      <c r="AU36" s="2271"/>
      <c r="AV36" s="2271"/>
      <c r="AW36" s="2271"/>
      <c r="AX36" s="2272"/>
      <c r="AY36" s="2273">
        <f t="shared" ref="AY36:AY47" si="3">AS36/$J$29</f>
        <v>1</v>
      </c>
      <c r="AZ36" s="2274"/>
      <c r="BA36" s="2274"/>
      <c r="BB36" s="2274"/>
      <c r="BC36" s="2274"/>
      <c r="BD36" s="2275"/>
      <c r="BE36" s="1085"/>
    </row>
    <row r="37" spans="1:58" ht="15.75" customHeight="1">
      <c r="A37" s="1089"/>
      <c r="B37" s="2244" t="s">
        <v>2509</v>
      </c>
      <c r="C37" s="2245"/>
      <c r="D37" s="2245"/>
      <c r="E37" s="2245"/>
      <c r="F37" s="2245"/>
      <c r="G37" s="2245"/>
      <c r="H37" s="2245"/>
      <c r="I37" s="2245"/>
      <c r="J37" s="2246" t="s">
        <v>2510</v>
      </c>
      <c r="K37" s="2246"/>
      <c r="L37" s="2246"/>
      <c r="M37" s="2246"/>
      <c r="N37" s="2246">
        <v>55</v>
      </c>
      <c r="O37" s="2246"/>
      <c r="P37" s="2246"/>
      <c r="Q37" s="2246"/>
      <c r="R37" s="2247">
        <f>R36</f>
        <v>117</v>
      </c>
      <c r="S37" s="2247"/>
      <c r="T37" s="2247"/>
      <c r="U37" s="2247"/>
      <c r="V37" s="2247">
        <f t="shared" ref="V37" si="4">V36</f>
        <v>0</v>
      </c>
      <c r="W37" s="2247"/>
      <c r="X37" s="2247"/>
      <c r="Y37" s="2247"/>
      <c r="Z37" s="2247">
        <f t="shared" ref="Z37" si="5">Z36</f>
        <v>53</v>
      </c>
      <c r="AA37" s="2247"/>
      <c r="AB37" s="2247"/>
      <c r="AC37" s="2247"/>
      <c r="AD37" s="2247">
        <f t="shared" ref="AD37" si="6">AD36</f>
        <v>0</v>
      </c>
      <c r="AE37" s="2247"/>
      <c r="AF37" s="2247"/>
      <c r="AG37" s="2247"/>
      <c r="AH37" s="2247">
        <f t="shared" ref="AH37" si="7">AH36</f>
        <v>14</v>
      </c>
      <c r="AI37" s="2247"/>
      <c r="AJ37" s="2247"/>
      <c r="AK37" s="2247"/>
      <c r="AL37" s="2267">
        <f t="shared" ref="AL37" si="8">AL36</f>
        <v>51</v>
      </c>
      <c r="AM37" s="2268"/>
      <c r="AN37" s="2268"/>
      <c r="AO37" s="2269"/>
      <c r="AP37" s="2267">
        <f>AP36</f>
        <v>0</v>
      </c>
      <c r="AQ37" s="2268"/>
      <c r="AR37" s="2269"/>
      <c r="AS37" s="2270">
        <f t="shared" si="2"/>
        <v>235</v>
      </c>
      <c r="AT37" s="2271"/>
      <c r="AU37" s="2271"/>
      <c r="AV37" s="2271"/>
      <c r="AW37" s="2271"/>
      <c r="AX37" s="2272"/>
      <c r="AY37" s="2273">
        <f t="shared" si="3"/>
        <v>1</v>
      </c>
      <c r="AZ37" s="2274"/>
      <c r="BA37" s="2274"/>
      <c r="BB37" s="2274"/>
      <c r="BC37" s="2274"/>
      <c r="BD37" s="2275"/>
      <c r="BE37" s="1085"/>
    </row>
    <row r="38" spans="1:58" ht="15.75" customHeight="1">
      <c r="A38" s="1089"/>
      <c r="B38" s="2244" t="s">
        <v>2511</v>
      </c>
      <c r="C38" s="2245"/>
      <c r="D38" s="2245"/>
      <c r="E38" s="2245"/>
      <c r="F38" s="2245"/>
      <c r="G38" s="2245"/>
      <c r="H38" s="2245"/>
      <c r="I38" s="2245"/>
      <c r="J38" s="2246" t="s">
        <v>2512</v>
      </c>
      <c r="K38" s="2246"/>
      <c r="L38" s="2246"/>
      <c r="M38" s="2246"/>
      <c r="N38" s="2246">
        <v>55</v>
      </c>
      <c r="O38" s="2246"/>
      <c r="P38" s="2246"/>
      <c r="Q38" s="2246"/>
      <c r="R38" s="2247">
        <f>R36</f>
        <v>117</v>
      </c>
      <c r="S38" s="2247"/>
      <c r="T38" s="2247"/>
      <c r="U38" s="2247"/>
      <c r="V38" s="2247">
        <f t="shared" ref="V38" si="9">V36</f>
        <v>0</v>
      </c>
      <c r="W38" s="2247"/>
      <c r="X38" s="2247"/>
      <c r="Y38" s="2247"/>
      <c r="Z38" s="2247">
        <f t="shared" ref="Z38" si="10">Z36</f>
        <v>53</v>
      </c>
      <c r="AA38" s="2247"/>
      <c r="AB38" s="2247"/>
      <c r="AC38" s="2247"/>
      <c r="AD38" s="2247">
        <f t="shared" ref="AD38" si="11">AD36</f>
        <v>0</v>
      </c>
      <c r="AE38" s="2247"/>
      <c r="AF38" s="2247"/>
      <c r="AG38" s="2247"/>
      <c r="AH38" s="2247">
        <f t="shared" ref="AH38" si="12">AH36</f>
        <v>14</v>
      </c>
      <c r="AI38" s="2247"/>
      <c r="AJ38" s="2247"/>
      <c r="AK38" s="2247"/>
      <c r="AL38" s="2267">
        <f t="shared" ref="AL38" si="13">AL36</f>
        <v>51</v>
      </c>
      <c r="AM38" s="2268"/>
      <c r="AN38" s="2268"/>
      <c r="AO38" s="2269"/>
      <c r="AP38" s="2267">
        <f>AP37</f>
        <v>0</v>
      </c>
      <c r="AQ38" s="2268"/>
      <c r="AR38" s="2269"/>
      <c r="AS38" s="2270">
        <f t="shared" si="2"/>
        <v>235</v>
      </c>
      <c r="AT38" s="2271"/>
      <c r="AU38" s="2271"/>
      <c r="AV38" s="2271"/>
      <c r="AW38" s="2271"/>
      <c r="AX38" s="2272"/>
      <c r="AY38" s="2273">
        <f t="shared" si="3"/>
        <v>1</v>
      </c>
      <c r="AZ38" s="2274"/>
      <c r="BA38" s="2274"/>
      <c r="BB38" s="2274"/>
      <c r="BC38" s="2274"/>
      <c r="BD38" s="2275"/>
      <c r="BE38" s="1085"/>
    </row>
    <row r="39" spans="1:58" ht="15.75" customHeight="1">
      <c r="A39" s="1089"/>
      <c r="B39" s="2244" t="s">
        <v>2513</v>
      </c>
      <c r="C39" s="2245"/>
      <c r="D39" s="2245"/>
      <c r="E39" s="2245"/>
      <c r="F39" s="2245"/>
      <c r="G39" s="2245"/>
      <c r="H39" s="2245"/>
      <c r="I39" s="2245"/>
      <c r="J39" s="2246"/>
      <c r="K39" s="2246"/>
      <c r="L39" s="2246"/>
      <c r="M39" s="2246"/>
      <c r="N39" s="2246"/>
      <c r="O39" s="2246"/>
      <c r="P39" s="2246"/>
      <c r="Q39" s="2246"/>
      <c r="R39" s="2247"/>
      <c r="S39" s="2247"/>
      <c r="T39" s="2247"/>
      <c r="U39" s="2247"/>
      <c r="V39" s="2247"/>
      <c r="W39" s="2247"/>
      <c r="X39" s="2247"/>
      <c r="Y39" s="2247"/>
      <c r="Z39" s="2247"/>
      <c r="AA39" s="2247"/>
      <c r="AB39" s="2247"/>
      <c r="AC39" s="2247"/>
      <c r="AD39" s="2247"/>
      <c r="AE39" s="2247"/>
      <c r="AF39" s="2247"/>
      <c r="AG39" s="2247"/>
      <c r="AH39" s="2247"/>
      <c r="AI39" s="2247"/>
      <c r="AJ39" s="2247"/>
      <c r="AK39" s="2247"/>
      <c r="AL39" s="2267"/>
      <c r="AM39" s="2268"/>
      <c r="AN39" s="2268"/>
      <c r="AO39" s="2269"/>
      <c r="AP39" s="2267"/>
      <c r="AQ39" s="2268"/>
      <c r="AR39" s="2269"/>
      <c r="AS39" s="2270">
        <f t="shared" si="2"/>
        <v>0</v>
      </c>
      <c r="AT39" s="2271"/>
      <c r="AU39" s="2271"/>
      <c r="AV39" s="2271"/>
      <c r="AW39" s="2271"/>
      <c r="AX39" s="2272"/>
      <c r="AY39" s="2273">
        <f t="shared" si="3"/>
        <v>0</v>
      </c>
      <c r="AZ39" s="2274"/>
      <c r="BA39" s="2274"/>
      <c r="BB39" s="2274"/>
      <c r="BC39" s="2274"/>
      <c r="BD39" s="2275"/>
      <c r="BE39" s="1085"/>
    </row>
    <row r="40" spans="1:58" ht="15.75" customHeight="1">
      <c r="A40" s="1089"/>
      <c r="B40" s="2244" t="s">
        <v>2513</v>
      </c>
      <c r="C40" s="2245"/>
      <c r="D40" s="2245"/>
      <c r="E40" s="2245"/>
      <c r="F40" s="2245"/>
      <c r="G40" s="2245"/>
      <c r="H40" s="2245"/>
      <c r="I40" s="2245"/>
      <c r="J40" s="2246"/>
      <c r="K40" s="2246"/>
      <c r="L40" s="2246"/>
      <c r="M40" s="2246"/>
      <c r="N40" s="2246"/>
      <c r="O40" s="2246"/>
      <c r="P40" s="2246"/>
      <c r="Q40" s="2246"/>
      <c r="R40" s="2247"/>
      <c r="S40" s="2247"/>
      <c r="T40" s="2247"/>
      <c r="U40" s="2247"/>
      <c r="V40" s="2247"/>
      <c r="W40" s="2247"/>
      <c r="X40" s="2247"/>
      <c r="Y40" s="2247"/>
      <c r="Z40" s="2247"/>
      <c r="AA40" s="2247"/>
      <c r="AB40" s="2247"/>
      <c r="AC40" s="2247"/>
      <c r="AD40" s="2247"/>
      <c r="AE40" s="2247"/>
      <c r="AF40" s="2247"/>
      <c r="AG40" s="2247"/>
      <c r="AH40" s="2247"/>
      <c r="AI40" s="2247"/>
      <c r="AJ40" s="2247"/>
      <c r="AK40" s="2247"/>
      <c r="AL40" s="2267"/>
      <c r="AM40" s="2268"/>
      <c r="AN40" s="2268"/>
      <c r="AO40" s="2269"/>
      <c r="AP40" s="2267"/>
      <c r="AQ40" s="2268"/>
      <c r="AR40" s="2269"/>
      <c r="AS40" s="2270">
        <f t="shared" si="2"/>
        <v>0</v>
      </c>
      <c r="AT40" s="2271"/>
      <c r="AU40" s="2271"/>
      <c r="AV40" s="2271"/>
      <c r="AW40" s="2271"/>
      <c r="AX40" s="2272"/>
      <c r="AY40" s="2273">
        <f t="shared" si="3"/>
        <v>0</v>
      </c>
      <c r="AZ40" s="2274"/>
      <c r="BA40" s="2274"/>
      <c r="BB40" s="2274"/>
      <c r="BC40" s="2274"/>
      <c r="BD40" s="2275"/>
      <c r="BE40" s="1085"/>
    </row>
    <row r="41" spans="1:58" ht="15.75" customHeight="1">
      <c r="A41" s="1089"/>
      <c r="B41" s="2244" t="s">
        <v>2514</v>
      </c>
      <c r="C41" s="2245"/>
      <c r="D41" s="2245"/>
      <c r="E41" s="2245"/>
      <c r="F41" s="2245"/>
      <c r="G41" s="2245"/>
      <c r="H41" s="2245"/>
      <c r="I41" s="2245"/>
      <c r="J41" s="2246"/>
      <c r="K41" s="2246"/>
      <c r="L41" s="2246"/>
      <c r="M41" s="2246"/>
      <c r="N41" s="2246"/>
      <c r="O41" s="2246"/>
      <c r="P41" s="2246"/>
      <c r="Q41" s="2246"/>
      <c r="R41" s="2247"/>
      <c r="S41" s="2247"/>
      <c r="T41" s="2247"/>
      <c r="U41" s="2247"/>
      <c r="V41" s="2247"/>
      <c r="W41" s="2247"/>
      <c r="X41" s="2247"/>
      <c r="Y41" s="2247"/>
      <c r="Z41" s="2247"/>
      <c r="AA41" s="2247"/>
      <c r="AB41" s="2247"/>
      <c r="AC41" s="2247"/>
      <c r="AD41" s="2247"/>
      <c r="AE41" s="2247"/>
      <c r="AF41" s="2247"/>
      <c r="AG41" s="2247"/>
      <c r="AH41" s="2247"/>
      <c r="AI41" s="2247"/>
      <c r="AJ41" s="2247"/>
      <c r="AK41" s="2247"/>
      <c r="AL41" s="2267"/>
      <c r="AM41" s="2268"/>
      <c r="AN41" s="2268"/>
      <c r="AO41" s="2269"/>
      <c r="AP41" s="2267"/>
      <c r="AQ41" s="2268"/>
      <c r="AR41" s="2269"/>
      <c r="AS41" s="2270">
        <f t="shared" si="2"/>
        <v>0</v>
      </c>
      <c r="AT41" s="2271"/>
      <c r="AU41" s="2271"/>
      <c r="AV41" s="2271"/>
      <c r="AW41" s="2271"/>
      <c r="AX41" s="2272"/>
      <c r="AY41" s="2273">
        <f t="shared" si="3"/>
        <v>0</v>
      </c>
      <c r="AZ41" s="2274"/>
      <c r="BA41" s="2274"/>
      <c r="BB41" s="2274"/>
      <c r="BC41" s="2274"/>
      <c r="BD41" s="2275"/>
      <c r="BE41" s="1085"/>
    </row>
    <row r="42" spans="1:58" ht="15.75" customHeight="1">
      <c r="A42" s="1089"/>
      <c r="B42" s="2244" t="s">
        <v>2514</v>
      </c>
      <c r="C42" s="2245"/>
      <c r="D42" s="2245"/>
      <c r="E42" s="2245"/>
      <c r="F42" s="2245"/>
      <c r="G42" s="2245"/>
      <c r="H42" s="2245"/>
      <c r="I42" s="2245"/>
      <c r="J42" s="2246"/>
      <c r="K42" s="2246"/>
      <c r="L42" s="2246"/>
      <c r="M42" s="2246"/>
      <c r="N42" s="2246"/>
      <c r="O42" s="2246"/>
      <c r="P42" s="2246"/>
      <c r="Q42" s="2246"/>
      <c r="R42" s="2247"/>
      <c r="S42" s="2247"/>
      <c r="T42" s="2247"/>
      <c r="U42" s="2247"/>
      <c r="V42" s="2247"/>
      <c r="W42" s="2247"/>
      <c r="X42" s="2247"/>
      <c r="Y42" s="2247"/>
      <c r="Z42" s="2247"/>
      <c r="AA42" s="2247"/>
      <c r="AB42" s="2247"/>
      <c r="AC42" s="2247"/>
      <c r="AD42" s="2247"/>
      <c r="AE42" s="2247"/>
      <c r="AF42" s="2247"/>
      <c r="AG42" s="2247"/>
      <c r="AH42" s="2247"/>
      <c r="AI42" s="2247"/>
      <c r="AJ42" s="2247"/>
      <c r="AK42" s="2247"/>
      <c r="AL42" s="2267"/>
      <c r="AM42" s="2268"/>
      <c r="AN42" s="2268"/>
      <c r="AO42" s="2269"/>
      <c r="AP42" s="2267"/>
      <c r="AQ42" s="2268"/>
      <c r="AR42" s="2269"/>
      <c r="AS42" s="2270">
        <f t="shared" si="2"/>
        <v>0</v>
      </c>
      <c r="AT42" s="2271"/>
      <c r="AU42" s="2271"/>
      <c r="AV42" s="2271"/>
      <c r="AW42" s="2271"/>
      <c r="AX42" s="2272"/>
      <c r="AY42" s="2273">
        <f t="shared" si="3"/>
        <v>0</v>
      </c>
      <c r="AZ42" s="2274"/>
      <c r="BA42" s="2274"/>
      <c r="BB42" s="2274"/>
      <c r="BC42" s="2274"/>
      <c r="BD42" s="2275"/>
      <c r="BE42" s="1085"/>
    </row>
    <row r="43" spans="1:58" ht="15.75" customHeight="1">
      <c r="A43" s="1089"/>
      <c r="B43" s="2276" t="s">
        <v>2515</v>
      </c>
      <c r="C43" s="2277"/>
      <c r="D43" s="2277"/>
      <c r="E43" s="2277"/>
      <c r="F43" s="2277"/>
      <c r="G43" s="2277"/>
      <c r="H43" s="2277"/>
      <c r="I43" s="2277"/>
      <c r="J43" s="2246"/>
      <c r="K43" s="2246"/>
      <c r="L43" s="2246"/>
      <c r="M43" s="2246"/>
      <c r="N43" s="2246"/>
      <c r="O43" s="2246"/>
      <c r="P43" s="2246"/>
      <c r="Q43" s="2246"/>
      <c r="R43" s="2247"/>
      <c r="S43" s="2247"/>
      <c r="T43" s="2247"/>
      <c r="U43" s="2247"/>
      <c r="V43" s="2247"/>
      <c r="W43" s="2247"/>
      <c r="X43" s="2247"/>
      <c r="Y43" s="2247"/>
      <c r="Z43" s="2247"/>
      <c r="AA43" s="2247"/>
      <c r="AB43" s="2247"/>
      <c r="AC43" s="2247"/>
      <c r="AD43" s="2247"/>
      <c r="AE43" s="2247"/>
      <c r="AF43" s="2247"/>
      <c r="AG43" s="2247"/>
      <c r="AH43" s="2247"/>
      <c r="AI43" s="2247"/>
      <c r="AJ43" s="2247"/>
      <c r="AK43" s="2247"/>
      <c r="AL43" s="2267"/>
      <c r="AM43" s="2268"/>
      <c r="AN43" s="2268"/>
      <c r="AO43" s="2269"/>
      <c r="AP43" s="2267"/>
      <c r="AQ43" s="2268"/>
      <c r="AR43" s="2269"/>
      <c r="AS43" s="2270">
        <f t="shared" si="2"/>
        <v>0</v>
      </c>
      <c r="AT43" s="2271"/>
      <c r="AU43" s="2271"/>
      <c r="AV43" s="2271"/>
      <c r="AW43" s="2271"/>
      <c r="AX43" s="2272"/>
      <c r="AY43" s="2273">
        <f t="shared" si="3"/>
        <v>0</v>
      </c>
      <c r="AZ43" s="2274"/>
      <c r="BA43" s="2274"/>
      <c r="BB43" s="2274"/>
      <c r="BC43" s="2274"/>
      <c r="BD43" s="2275"/>
      <c r="BE43" s="1085"/>
    </row>
    <row r="44" spans="1:58" ht="15.75" customHeight="1">
      <c r="A44" s="1089"/>
      <c r="B44" s="2276" t="s">
        <v>2516</v>
      </c>
      <c r="C44" s="2277"/>
      <c r="D44" s="2277"/>
      <c r="E44" s="2277"/>
      <c r="F44" s="2277"/>
      <c r="G44" s="2277"/>
      <c r="H44" s="2277"/>
      <c r="I44" s="2277"/>
      <c r="J44" s="2246"/>
      <c r="K44" s="2246"/>
      <c r="L44" s="2246"/>
      <c r="M44" s="2246"/>
      <c r="N44" s="2246"/>
      <c r="O44" s="2246"/>
      <c r="P44" s="2246"/>
      <c r="Q44" s="2246"/>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67"/>
      <c r="AM44" s="2268"/>
      <c r="AN44" s="2268"/>
      <c r="AO44" s="2269"/>
      <c r="AP44" s="2267"/>
      <c r="AQ44" s="2268"/>
      <c r="AR44" s="2269"/>
      <c r="AS44" s="2270">
        <f t="shared" si="2"/>
        <v>0</v>
      </c>
      <c r="AT44" s="2271"/>
      <c r="AU44" s="2271"/>
      <c r="AV44" s="2271"/>
      <c r="AW44" s="2271"/>
      <c r="AX44" s="2272"/>
      <c r="AY44" s="2273">
        <f t="shared" si="3"/>
        <v>0</v>
      </c>
      <c r="AZ44" s="2274"/>
      <c r="BA44" s="2274"/>
      <c r="BB44" s="2274"/>
      <c r="BC44" s="2274"/>
      <c r="BD44" s="2275"/>
      <c r="BE44" s="1085"/>
    </row>
    <row r="45" spans="1:58" ht="15.75" customHeight="1">
      <c r="A45" s="1089"/>
      <c r="B45" s="2276" t="s">
        <v>2517</v>
      </c>
      <c r="C45" s="2277"/>
      <c r="D45" s="2277"/>
      <c r="E45" s="2277"/>
      <c r="F45" s="2277"/>
      <c r="G45" s="2277"/>
      <c r="H45" s="2277"/>
      <c r="I45" s="2277"/>
      <c r="J45" s="2246"/>
      <c r="K45" s="2246"/>
      <c r="L45" s="2246"/>
      <c r="M45" s="2246"/>
      <c r="N45" s="2246"/>
      <c r="O45" s="2246"/>
      <c r="P45" s="2246"/>
      <c r="Q45" s="2246"/>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67"/>
      <c r="AM45" s="2268"/>
      <c r="AN45" s="2268"/>
      <c r="AO45" s="2269"/>
      <c r="AP45" s="2267"/>
      <c r="AQ45" s="2268"/>
      <c r="AR45" s="2269"/>
      <c r="AS45" s="2270">
        <f t="shared" si="2"/>
        <v>0</v>
      </c>
      <c r="AT45" s="2271"/>
      <c r="AU45" s="2271"/>
      <c r="AV45" s="2271"/>
      <c r="AW45" s="2271"/>
      <c r="AX45" s="2272"/>
      <c r="AY45" s="2273">
        <f t="shared" si="3"/>
        <v>0</v>
      </c>
      <c r="AZ45" s="2274"/>
      <c r="BA45" s="2274"/>
      <c r="BB45" s="2274"/>
      <c r="BC45" s="2274"/>
      <c r="BD45" s="2275"/>
      <c r="BE45" s="1085"/>
    </row>
    <row r="46" spans="1:58" ht="15.75" customHeight="1">
      <c r="A46" s="1089"/>
      <c r="B46" s="2276" t="s">
        <v>2518</v>
      </c>
      <c r="C46" s="2277"/>
      <c r="D46" s="2277"/>
      <c r="E46" s="2277"/>
      <c r="F46" s="2277"/>
      <c r="G46" s="2277"/>
      <c r="H46" s="2277"/>
      <c r="I46" s="2277"/>
      <c r="J46" s="2246"/>
      <c r="K46" s="2246"/>
      <c r="L46" s="2246"/>
      <c r="M46" s="2246"/>
      <c r="N46" s="2246"/>
      <c r="O46" s="2246"/>
      <c r="P46" s="2246"/>
      <c r="Q46" s="2246"/>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67"/>
      <c r="AM46" s="2268"/>
      <c r="AN46" s="2268"/>
      <c r="AO46" s="2269"/>
      <c r="AP46" s="2267"/>
      <c r="AQ46" s="2268"/>
      <c r="AR46" s="2269"/>
      <c r="AS46" s="2270">
        <f t="shared" si="2"/>
        <v>0</v>
      </c>
      <c r="AT46" s="2271"/>
      <c r="AU46" s="2271"/>
      <c r="AV46" s="2271"/>
      <c r="AW46" s="2271"/>
      <c r="AX46" s="2272"/>
      <c r="AY46" s="2273">
        <f t="shared" si="3"/>
        <v>0</v>
      </c>
      <c r="AZ46" s="2274"/>
      <c r="BA46" s="2274"/>
      <c r="BB46" s="2274"/>
      <c r="BC46" s="2274"/>
      <c r="BD46" s="2275"/>
      <c r="BE46" s="1085"/>
    </row>
    <row r="47" spans="1:58" ht="15.75" customHeight="1" thickBot="1">
      <c r="A47" s="1089"/>
      <c r="B47" s="2290" t="s">
        <v>1094</v>
      </c>
      <c r="C47" s="2291"/>
      <c r="D47" s="2291"/>
      <c r="E47" s="2291"/>
      <c r="F47" s="2291"/>
      <c r="G47" s="2291"/>
      <c r="H47" s="2291"/>
      <c r="I47" s="2291"/>
      <c r="J47" s="2292"/>
      <c r="K47" s="2292"/>
      <c r="L47" s="2292"/>
      <c r="M47" s="2292"/>
      <c r="N47" s="2292"/>
      <c r="O47" s="2292"/>
      <c r="P47" s="2292"/>
      <c r="Q47" s="2292"/>
      <c r="R47" s="2289"/>
      <c r="S47" s="2289"/>
      <c r="T47" s="2289"/>
      <c r="U47" s="2289"/>
      <c r="V47" s="2289"/>
      <c r="W47" s="2289"/>
      <c r="X47" s="2289"/>
      <c r="Y47" s="2289"/>
      <c r="Z47" s="2289"/>
      <c r="AA47" s="2289"/>
      <c r="AB47" s="2289"/>
      <c r="AC47" s="2289"/>
      <c r="AD47" s="2289"/>
      <c r="AE47" s="2289"/>
      <c r="AF47" s="2289"/>
      <c r="AG47" s="2289"/>
      <c r="AH47" s="2289"/>
      <c r="AI47" s="2289"/>
      <c r="AJ47" s="2289"/>
      <c r="AK47" s="2289"/>
      <c r="AL47" s="2278"/>
      <c r="AM47" s="2279"/>
      <c r="AN47" s="2279"/>
      <c r="AO47" s="2280"/>
      <c r="AP47" s="2278"/>
      <c r="AQ47" s="2279"/>
      <c r="AR47" s="2280"/>
      <c r="AS47" s="2270">
        <f t="shared" si="2"/>
        <v>0</v>
      </c>
      <c r="AT47" s="2271"/>
      <c r="AU47" s="2271"/>
      <c r="AV47" s="2271"/>
      <c r="AW47" s="2271"/>
      <c r="AX47" s="2272"/>
      <c r="AY47" s="2281">
        <f t="shared" si="3"/>
        <v>0</v>
      </c>
      <c r="AZ47" s="2282"/>
      <c r="BA47" s="2282"/>
      <c r="BB47" s="2282"/>
      <c r="BC47" s="2282"/>
      <c r="BD47" s="2283"/>
      <c r="BE47" s="1085"/>
    </row>
    <row r="48" spans="1:58" ht="15.75" customHeight="1">
      <c r="A48" s="1089"/>
      <c r="B48" s="1137" t="s">
        <v>2519</v>
      </c>
      <c r="C48" s="1089"/>
      <c r="D48" s="1089"/>
      <c r="E48" s="1089"/>
      <c r="F48" s="1089"/>
      <c r="G48" s="1089"/>
      <c r="H48" s="1089"/>
      <c r="I48" s="1089"/>
      <c r="J48" s="1089"/>
      <c r="K48" s="1089"/>
      <c r="L48" s="1089"/>
      <c r="M48" s="1089"/>
      <c r="N48" s="1089"/>
      <c r="O48" s="1089"/>
      <c r="P48" s="1089"/>
      <c r="Q48" s="1089"/>
      <c r="R48" s="1089"/>
      <c r="S48" s="1089"/>
      <c r="T48" s="1089"/>
      <c r="U48" s="1089"/>
      <c r="V48" s="1089"/>
      <c r="W48" s="1089"/>
      <c r="X48" s="1089"/>
      <c r="Y48" s="1089"/>
      <c r="Z48" s="1089"/>
      <c r="AA48" s="1089"/>
      <c r="AB48" s="1089"/>
      <c r="AC48" s="1089"/>
      <c r="AD48" s="1089"/>
      <c r="AE48" s="1089"/>
      <c r="AF48" s="1089"/>
      <c r="AG48" s="1089"/>
      <c r="AH48" s="1089"/>
      <c r="AI48" s="1089"/>
      <c r="AJ48" s="1089"/>
      <c r="AK48" s="1089"/>
      <c r="AL48" s="1089"/>
      <c r="AM48" s="1089"/>
      <c r="AN48" s="1089"/>
      <c r="AO48" s="1089"/>
      <c r="AP48" s="1089"/>
      <c r="AQ48" s="1089"/>
      <c r="AR48" s="1089"/>
      <c r="AS48" s="1089"/>
      <c r="AT48" s="1089"/>
      <c r="AU48" s="1089"/>
      <c r="AV48" s="1089"/>
      <c r="AW48" s="1089"/>
      <c r="AX48" s="1089"/>
      <c r="AY48" s="1089"/>
      <c r="AZ48" s="1089"/>
      <c r="BA48" s="1089"/>
      <c r="BB48" s="1089"/>
      <c r="BC48" s="1089"/>
      <c r="BD48" s="1089"/>
      <c r="BE48" s="1085"/>
      <c r="BF48" s="1081"/>
    </row>
    <row r="49" spans="1:58" ht="15.75" customHeight="1" thickBot="1">
      <c r="A49" s="1089"/>
      <c r="B49" s="1137" t="s">
        <v>2520</v>
      </c>
      <c r="C49" s="1089"/>
      <c r="D49" s="1089"/>
      <c r="E49" s="1089"/>
      <c r="F49" s="1089"/>
      <c r="G49" s="1089"/>
      <c r="H49" s="1089"/>
      <c r="I49" s="1089"/>
      <c r="J49" s="1089"/>
      <c r="K49" s="1089"/>
      <c r="L49" s="1089"/>
      <c r="M49" s="1089"/>
      <c r="N49" s="1089"/>
      <c r="O49" s="1089"/>
      <c r="P49" s="1089"/>
      <c r="Q49" s="1089"/>
      <c r="R49" s="1089"/>
      <c r="S49" s="1089"/>
      <c r="T49" s="1089"/>
      <c r="U49" s="1089"/>
      <c r="V49" s="1089"/>
      <c r="W49" s="1089"/>
      <c r="X49" s="1089"/>
      <c r="Y49" s="1089"/>
      <c r="Z49" s="1089"/>
      <c r="AA49" s="1089"/>
      <c r="AB49" s="1089"/>
      <c r="AC49" s="1089"/>
      <c r="AD49" s="1089"/>
      <c r="AE49" s="1089"/>
      <c r="AF49" s="1089"/>
      <c r="AG49" s="1089"/>
      <c r="AH49" s="1089"/>
      <c r="AI49" s="1089"/>
      <c r="AJ49" s="1089"/>
      <c r="AK49" s="1089"/>
      <c r="AL49" s="1089"/>
      <c r="AM49" s="1089"/>
      <c r="AN49" s="1089"/>
      <c r="AO49" s="1089"/>
      <c r="AP49" s="1097"/>
      <c r="AQ49" s="1097"/>
      <c r="AR49" s="1097"/>
      <c r="AS49" s="1097"/>
      <c r="AT49" s="1097"/>
      <c r="AU49" s="1097"/>
      <c r="AV49" s="1097"/>
      <c r="AW49" s="1097"/>
      <c r="AX49" s="1089"/>
      <c r="AY49" s="1089"/>
      <c r="AZ49" s="1089"/>
      <c r="BA49" s="1089"/>
      <c r="BB49" s="1089"/>
      <c r="BC49" s="1089"/>
      <c r="BD49" s="1089"/>
      <c r="BE49" s="1085"/>
      <c r="BF49" s="1081"/>
    </row>
    <row r="50" spans="1:58" ht="15.75" customHeight="1">
      <c r="A50" s="1089"/>
      <c r="B50" s="2284" t="s">
        <v>2521</v>
      </c>
      <c r="C50" s="2285"/>
      <c r="D50" s="2285"/>
      <c r="E50" s="2285"/>
      <c r="F50" s="2285"/>
      <c r="G50" s="2285"/>
      <c r="H50" s="2285"/>
      <c r="I50" s="2285"/>
      <c r="J50" s="2285"/>
      <c r="K50" s="2285"/>
      <c r="L50" s="2285"/>
      <c r="M50" s="2285"/>
      <c r="N50" s="2285"/>
      <c r="O50" s="2285"/>
      <c r="P50" s="2285"/>
      <c r="Q50" s="2285"/>
      <c r="R50" s="2285"/>
      <c r="S50" s="2285"/>
      <c r="T50" s="2285"/>
      <c r="U50" s="2285"/>
      <c r="V50" s="2285"/>
      <c r="W50" s="2285"/>
      <c r="X50" s="2285"/>
      <c r="Y50" s="2285"/>
      <c r="Z50" s="2285"/>
      <c r="AA50" s="2285"/>
      <c r="AB50" s="2285"/>
      <c r="AC50" s="2285"/>
      <c r="AD50" s="2285"/>
      <c r="AE50" s="2285"/>
      <c r="AF50" s="2285"/>
      <c r="AG50" s="2285"/>
      <c r="AH50" s="2285"/>
      <c r="AI50" s="2285"/>
      <c r="AJ50" s="2285"/>
      <c r="AK50" s="2285"/>
      <c r="AL50" s="2285"/>
      <c r="AM50" s="2285"/>
      <c r="AN50" s="2285"/>
      <c r="AO50" s="2286"/>
      <c r="AP50" s="1097"/>
      <c r="AQ50" s="1097"/>
      <c r="AR50" s="1097"/>
      <c r="AS50" s="1097"/>
      <c r="AT50" s="1097"/>
      <c r="AU50" s="1097"/>
      <c r="AV50" s="1097"/>
      <c r="AW50" s="1097"/>
      <c r="AX50" s="1089"/>
      <c r="AY50" s="1089"/>
      <c r="AZ50" s="1089"/>
      <c r="BA50" s="1089"/>
      <c r="BB50" s="1089"/>
      <c r="BC50" s="1089"/>
      <c r="BD50" s="1089"/>
      <c r="BE50" s="1085"/>
    </row>
    <row r="51" spans="1:58" ht="33.75" customHeight="1">
      <c r="A51" s="1089"/>
      <c r="B51" s="2129" t="s">
        <v>2522</v>
      </c>
      <c r="C51" s="2130"/>
      <c r="D51" s="2130"/>
      <c r="E51" s="2130"/>
      <c r="F51" s="2130"/>
      <c r="G51" s="2130"/>
      <c r="H51" s="2130"/>
      <c r="I51" s="2130"/>
      <c r="J51" s="2130" t="s">
        <v>2523</v>
      </c>
      <c r="K51" s="2130"/>
      <c r="L51" s="2130"/>
      <c r="M51" s="2130"/>
      <c r="N51" s="2130"/>
      <c r="O51" s="2130"/>
      <c r="P51" s="2130"/>
      <c r="Q51" s="2130"/>
      <c r="R51" s="2287" t="s">
        <v>2524</v>
      </c>
      <c r="S51" s="2287"/>
      <c r="T51" s="2287"/>
      <c r="U51" s="2287"/>
      <c r="V51" s="2287"/>
      <c r="W51" s="2287"/>
      <c r="X51" s="2287"/>
      <c r="Y51" s="2287"/>
      <c r="Z51" s="2287" t="s">
        <v>2525</v>
      </c>
      <c r="AA51" s="2287"/>
      <c r="AB51" s="2287"/>
      <c r="AC51" s="2287"/>
      <c r="AD51" s="2287"/>
      <c r="AE51" s="2287"/>
      <c r="AF51" s="2287"/>
      <c r="AG51" s="2287"/>
      <c r="AH51" s="2287" t="s">
        <v>2526</v>
      </c>
      <c r="AI51" s="2287"/>
      <c r="AJ51" s="2287"/>
      <c r="AK51" s="2287"/>
      <c r="AL51" s="2287"/>
      <c r="AM51" s="2287"/>
      <c r="AN51" s="2287"/>
      <c r="AO51" s="2288"/>
      <c r="AP51" s="1097"/>
      <c r="AQ51" s="1097"/>
      <c r="AR51" s="1097"/>
      <c r="AS51" s="1097"/>
      <c r="AT51" s="1097"/>
      <c r="AU51" s="1097"/>
      <c r="AV51" s="1097"/>
      <c r="AW51" s="1097"/>
      <c r="AX51" s="1100"/>
      <c r="AY51" s="1089"/>
      <c r="AZ51" s="1089"/>
      <c r="BA51" s="1089"/>
      <c r="BB51" s="1089"/>
      <c r="BC51" s="1089"/>
      <c r="BD51" s="1089"/>
      <c r="BE51" s="1085"/>
    </row>
    <row r="52" spans="1:58" ht="15.75" customHeight="1">
      <c r="A52" s="1089"/>
      <c r="B52" s="2276" t="s">
        <v>2527</v>
      </c>
      <c r="C52" s="2277"/>
      <c r="D52" s="2277"/>
      <c r="E52" s="2277"/>
      <c r="F52" s="2277"/>
      <c r="G52" s="2277"/>
      <c r="H52" s="2277"/>
      <c r="I52" s="2277"/>
      <c r="J52" s="2293">
        <v>20</v>
      </c>
      <c r="K52" s="2293"/>
      <c r="L52" s="2293"/>
      <c r="M52" s="2293"/>
      <c r="N52" s="2293"/>
      <c r="O52" s="2293"/>
      <c r="P52" s="2293"/>
      <c r="Q52" s="2293"/>
      <c r="R52" s="2294">
        <f>Application!AC888</f>
        <v>74500</v>
      </c>
      <c r="S52" s="2294"/>
      <c r="T52" s="2294"/>
      <c r="U52" s="2294"/>
      <c r="V52" s="2294"/>
      <c r="W52" s="2294"/>
      <c r="X52" s="2294"/>
      <c r="Y52" s="2294"/>
      <c r="Z52" s="2295"/>
      <c r="AA52" s="2295"/>
      <c r="AB52" s="2295"/>
      <c r="AC52" s="2295"/>
      <c r="AD52" s="2295"/>
      <c r="AE52" s="2295"/>
      <c r="AF52" s="2295"/>
      <c r="AG52" s="2295"/>
      <c r="AH52" s="2296"/>
      <c r="AI52" s="2296"/>
      <c r="AJ52" s="2296"/>
      <c r="AK52" s="2296"/>
      <c r="AL52" s="2296"/>
      <c r="AM52" s="2296"/>
      <c r="AN52" s="2296"/>
      <c r="AO52" s="2297"/>
      <c r="AP52" s="1097"/>
      <c r="AQ52" s="1097"/>
      <c r="AR52" s="1097"/>
      <c r="AS52" s="1097"/>
      <c r="AT52" s="1097"/>
      <c r="AU52" s="1097"/>
      <c r="AV52" s="1097"/>
      <c r="AW52" s="1097"/>
      <c r="AX52" s="1100"/>
      <c r="AY52" s="1089"/>
      <c r="AZ52" s="1089"/>
      <c r="BA52" s="1089"/>
      <c r="BB52" s="1089"/>
      <c r="BC52" s="1089"/>
      <c r="BD52" s="1089"/>
      <c r="BE52" s="1085"/>
    </row>
    <row r="53" spans="1:58" ht="15.75" customHeight="1">
      <c r="A53" s="1089"/>
      <c r="B53" s="2276"/>
      <c r="C53" s="2277"/>
      <c r="D53" s="2277"/>
      <c r="E53" s="2277"/>
      <c r="F53" s="2277"/>
      <c r="G53" s="2277"/>
      <c r="H53" s="2277"/>
      <c r="I53" s="2277"/>
      <c r="J53" s="2293"/>
      <c r="K53" s="2293"/>
      <c r="L53" s="2293"/>
      <c r="M53" s="2293"/>
      <c r="N53" s="2293"/>
      <c r="O53" s="2293"/>
      <c r="P53" s="2293"/>
      <c r="Q53" s="2293"/>
      <c r="R53" s="2294"/>
      <c r="S53" s="2294"/>
      <c r="T53" s="2294"/>
      <c r="U53" s="2294"/>
      <c r="V53" s="2294"/>
      <c r="W53" s="2294"/>
      <c r="X53" s="2294"/>
      <c r="Y53" s="2294"/>
      <c r="Z53" s="2295"/>
      <c r="AA53" s="2295"/>
      <c r="AB53" s="2295"/>
      <c r="AC53" s="2295"/>
      <c r="AD53" s="2295"/>
      <c r="AE53" s="2295"/>
      <c r="AF53" s="2295"/>
      <c r="AG53" s="2295"/>
      <c r="AH53" s="2296"/>
      <c r="AI53" s="2296"/>
      <c r="AJ53" s="2296"/>
      <c r="AK53" s="2296"/>
      <c r="AL53" s="2296"/>
      <c r="AM53" s="2296"/>
      <c r="AN53" s="2296"/>
      <c r="AO53" s="2297"/>
      <c r="AP53" s="1097"/>
      <c r="AQ53" s="1097"/>
      <c r="AR53" s="1097"/>
      <c r="AS53" s="1097"/>
      <c r="AT53" s="1097"/>
      <c r="AU53" s="1097"/>
      <c r="AV53" s="1097"/>
      <c r="AW53" s="1097"/>
      <c r="AX53" s="1089"/>
      <c r="AY53" s="1089"/>
      <c r="AZ53" s="1089"/>
      <c r="BA53" s="1089"/>
      <c r="BB53" s="1089"/>
      <c r="BC53" s="1089"/>
      <c r="BD53" s="1089"/>
      <c r="BE53" s="1085"/>
    </row>
    <row r="54" spans="1:58" ht="15.75" customHeight="1">
      <c r="A54" s="1089"/>
      <c r="B54" s="2276"/>
      <c r="C54" s="2277"/>
      <c r="D54" s="2277"/>
      <c r="E54" s="2277"/>
      <c r="F54" s="2277"/>
      <c r="G54" s="2277"/>
      <c r="H54" s="2277"/>
      <c r="I54" s="2277"/>
      <c r="J54" s="2293"/>
      <c r="K54" s="2293"/>
      <c r="L54" s="2293"/>
      <c r="M54" s="2293"/>
      <c r="N54" s="2293"/>
      <c r="O54" s="2293"/>
      <c r="P54" s="2293"/>
      <c r="Q54" s="2293"/>
      <c r="R54" s="2294"/>
      <c r="S54" s="2294"/>
      <c r="T54" s="2294"/>
      <c r="U54" s="2294"/>
      <c r="V54" s="2294"/>
      <c r="W54" s="2294"/>
      <c r="X54" s="2294"/>
      <c r="Y54" s="2294"/>
      <c r="Z54" s="2295"/>
      <c r="AA54" s="2295"/>
      <c r="AB54" s="2295"/>
      <c r="AC54" s="2295"/>
      <c r="AD54" s="2295"/>
      <c r="AE54" s="2295"/>
      <c r="AF54" s="2295"/>
      <c r="AG54" s="2295"/>
      <c r="AH54" s="2296"/>
      <c r="AI54" s="2296"/>
      <c r="AJ54" s="2296"/>
      <c r="AK54" s="2296"/>
      <c r="AL54" s="2296"/>
      <c r="AM54" s="2296"/>
      <c r="AN54" s="2296"/>
      <c r="AO54" s="2297"/>
      <c r="AP54" s="1097"/>
      <c r="AQ54" s="1097"/>
      <c r="AR54" s="1097"/>
      <c r="AS54" s="1097"/>
      <c r="AT54" s="1097"/>
      <c r="AU54" s="1097"/>
      <c r="AV54" s="1097"/>
      <c r="AW54" s="1097"/>
      <c r="AX54" s="1089"/>
      <c r="AY54" s="1089"/>
      <c r="AZ54" s="1089"/>
      <c r="BA54" s="1089"/>
      <c r="BB54" s="1089"/>
      <c r="BC54" s="1089"/>
      <c r="BD54" s="1089"/>
      <c r="BE54" s="1085"/>
    </row>
    <row r="55" spans="1:58" ht="15.75" customHeight="1">
      <c r="A55" s="1089"/>
      <c r="B55" s="2276"/>
      <c r="C55" s="2277"/>
      <c r="D55" s="2277"/>
      <c r="E55" s="2277"/>
      <c r="F55" s="2277"/>
      <c r="G55" s="2277"/>
      <c r="H55" s="2277"/>
      <c r="I55" s="2277"/>
      <c r="J55" s="2293"/>
      <c r="K55" s="2293"/>
      <c r="L55" s="2293"/>
      <c r="M55" s="2293"/>
      <c r="N55" s="2293"/>
      <c r="O55" s="2293"/>
      <c r="P55" s="2293"/>
      <c r="Q55" s="2293"/>
      <c r="R55" s="2294"/>
      <c r="S55" s="2294"/>
      <c r="T55" s="2294"/>
      <c r="U55" s="2294"/>
      <c r="V55" s="2294"/>
      <c r="W55" s="2294"/>
      <c r="X55" s="2294"/>
      <c r="Y55" s="2294"/>
      <c r="Z55" s="2295"/>
      <c r="AA55" s="2295"/>
      <c r="AB55" s="2295"/>
      <c r="AC55" s="2295"/>
      <c r="AD55" s="2295"/>
      <c r="AE55" s="2295"/>
      <c r="AF55" s="2295"/>
      <c r="AG55" s="2295"/>
      <c r="AH55" s="2296"/>
      <c r="AI55" s="2296"/>
      <c r="AJ55" s="2296"/>
      <c r="AK55" s="2296"/>
      <c r="AL55" s="2296"/>
      <c r="AM55" s="2296"/>
      <c r="AN55" s="2296"/>
      <c r="AO55" s="2297"/>
      <c r="AP55" s="1097"/>
      <c r="AQ55" s="1097"/>
      <c r="AR55" s="1097"/>
      <c r="AS55" s="1097"/>
      <c r="AT55" s="1097" t="s">
        <v>253</v>
      </c>
      <c r="AU55" s="1097"/>
      <c r="AV55" s="1097"/>
      <c r="AW55" s="1097"/>
      <c r="AX55" s="1089"/>
      <c r="AY55" s="1089"/>
      <c r="AZ55" s="1089"/>
      <c r="BA55" s="1089"/>
      <c r="BB55" s="1089"/>
      <c r="BC55" s="1089"/>
      <c r="BD55" s="1089"/>
      <c r="BE55" s="1085"/>
    </row>
    <row r="56" spans="1:58" ht="15.75" customHeight="1">
      <c r="A56" s="1089"/>
      <c r="B56" s="2276"/>
      <c r="C56" s="2277"/>
      <c r="D56" s="2277"/>
      <c r="E56" s="2277"/>
      <c r="F56" s="2277"/>
      <c r="G56" s="2277"/>
      <c r="H56" s="2277"/>
      <c r="I56" s="2277"/>
      <c r="J56" s="2293"/>
      <c r="K56" s="2293"/>
      <c r="L56" s="2293"/>
      <c r="M56" s="2293"/>
      <c r="N56" s="2293"/>
      <c r="O56" s="2293"/>
      <c r="P56" s="2293"/>
      <c r="Q56" s="2293"/>
      <c r="R56" s="2294"/>
      <c r="S56" s="2294"/>
      <c r="T56" s="2294"/>
      <c r="U56" s="2294"/>
      <c r="V56" s="2294"/>
      <c r="W56" s="2294"/>
      <c r="X56" s="2294"/>
      <c r="Y56" s="2294"/>
      <c r="Z56" s="2295"/>
      <c r="AA56" s="2295"/>
      <c r="AB56" s="2295"/>
      <c r="AC56" s="2295"/>
      <c r="AD56" s="2295"/>
      <c r="AE56" s="2295"/>
      <c r="AF56" s="2295"/>
      <c r="AG56" s="2295"/>
      <c r="AH56" s="2296"/>
      <c r="AI56" s="2296"/>
      <c r="AJ56" s="2296"/>
      <c r="AK56" s="2296"/>
      <c r="AL56" s="2296"/>
      <c r="AM56" s="2296"/>
      <c r="AN56" s="2296"/>
      <c r="AO56" s="2297"/>
      <c r="AP56" s="1097"/>
      <c r="AQ56" s="1097"/>
      <c r="AR56" s="1097"/>
      <c r="AS56" s="1097"/>
      <c r="AT56" s="1097"/>
      <c r="AU56" s="1097"/>
      <c r="AV56" s="1097"/>
      <c r="AW56" s="1097"/>
      <c r="AX56" s="1089"/>
      <c r="AY56" s="1089"/>
      <c r="AZ56" s="1089"/>
      <c r="BA56" s="1089"/>
      <c r="BB56" s="1089"/>
      <c r="BC56" s="1089"/>
      <c r="BD56" s="1089"/>
      <c r="BE56" s="1085"/>
    </row>
    <row r="57" spans="1:58" s="1135" customFormat="1" ht="15.75" customHeight="1" thickBot="1">
      <c r="A57" s="1097"/>
      <c r="B57" s="2149" t="s">
        <v>2428</v>
      </c>
      <c r="C57" s="2150"/>
      <c r="D57" s="2150"/>
      <c r="E57" s="2150"/>
      <c r="F57" s="2150"/>
      <c r="G57" s="2150"/>
      <c r="H57" s="2150"/>
      <c r="I57" s="2150"/>
      <c r="J57" s="2150"/>
      <c r="K57" s="2150"/>
      <c r="L57" s="2150"/>
      <c r="M57" s="2150"/>
      <c r="N57" s="2150"/>
      <c r="O57" s="2150"/>
      <c r="P57" s="2150"/>
      <c r="Q57" s="2150"/>
      <c r="R57" s="2307">
        <f>SUM(R52:Y56)</f>
        <v>74500</v>
      </c>
      <c r="S57" s="2307"/>
      <c r="T57" s="2307"/>
      <c r="U57" s="2307"/>
      <c r="V57" s="2307"/>
      <c r="W57" s="2307"/>
      <c r="X57" s="2307"/>
      <c r="Y57" s="2307"/>
      <c r="Z57" s="2308">
        <f>SUM(Z52:AG56)</f>
        <v>0</v>
      </c>
      <c r="AA57" s="2308"/>
      <c r="AB57" s="2308"/>
      <c r="AC57" s="2308"/>
      <c r="AD57" s="2308"/>
      <c r="AE57" s="2308"/>
      <c r="AF57" s="2308"/>
      <c r="AG57" s="2308"/>
      <c r="AH57" s="2309"/>
      <c r="AI57" s="2309"/>
      <c r="AJ57" s="2309"/>
      <c r="AK57" s="2309"/>
      <c r="AL57" s="2309"/>
      <c r="AM57" s="2309"/>
      <c r="AN57" s="2309"/>
      <c r="AO57" s="2310"/>
      <c r="AP57" s="1097"/>
      <c r="AQ57" s="1097"/>
      <c r="AR57" s="1097"/>
      <c r="AS57" s="1097"/>
      <c r="AT57" s="1097"/>
      <c r="AU57" s="1097"/>
      <c r="AV57" s="1097"/>
      <c r="AW57" s="1097"/>
      <c r="AX57" s="1097"/>
      <c r="AY57" s="1097"/>
      <c r="AZ57" s="1097"/>
      <c r="BA57" s="1097"/>
      <c r="BB57" s="1097"/>
      <c r="BC57" s="1097"/>
      <c r="BD57" s="1097"/>
      <c r="BE57" s="1136"/>
    </row>
    <row r="58" spans="1:58" ht="15.75" customHeight="1" thickBot="1">
      <c r="A58" s="1089"/>
      <c r="B58" s="1089"/>
      <c r="C58" s="1089"/>
      <c r="D58" s="1089"/>
      <c r="E58" s="1089"/>
      <c r="F58" s="1089"/>
      <c r="G58" s="1089"/>
      <c r="H58" s="1089"/>
      <c r="I58" s="1089"/>
      <c r="J58" s="1089"/>
      <c r="K58" s="1089"/>
      <c r="L58" s="1089"/>
      <c r="M58" s="1089"/>
      <c r="N58" s="1089"/>
      <c r="O58" s="1089"/>
      <c r="P58" s="1089"/>
      <c r="Q58" s="1089"/>
      <c r="R58" s="1089"/>
      <c r="S58" s="1089"/>
      <c r="T58" s="1089"/>
      <c r="U58" s="1089"/>
      <c r="V58" s="1089"/>
      <c r="W58" s="1089"/>
      <c r="X58" s="1089"/>
      <c r="Y58" s="1089"/>
      <c r="Z58" s="1089"/>
      <c r="AA58" s="1089"/>
      <c r="AB58" s="1089"/>
      <c r="AC58" s="1089"/>
      <c r="AD58" s="1089"/>
      <c r="AE58" s="1089"/>
      <c r="AF58" s="1089"/>
      <c r="AG58" s="1089"/>
      <c r="AH58" s="1089"/>
      <c r="AI58" s="1089"/>
      <c r="AJ58" s="1089"/>
      <c r="AK58" s="1089"/>
      <c r="AL58" s="1089"/>
      <c r="AM58" s="1089"/>
      <c r="AN58" s="1089"/>
      <c r="AO58" s="1089"/>
      <c r="AP58" s="1089"/>
      <c r="AQ58" s="1089"/>
      <c r="AR58" s="1089"/>
      <c r="AS58" s="1089"/>
      <c r="AT58" s="1089"/>
      <c r="AU58" s="1089"/>
      <c r="AV58" s="1089"/>
      <c r="AW58" s="1089"/>
      <c r="AX58" s="1089"/>
      <c r="AY58" s="1089"/>
      <c r="AZ58" s="1089"/>
      <c r="BA58" s="1089"/>
      <c r="BB58" s="1089"/>
      <c r="BC58" s="1089"/>
      <c r="BD58" s="1089"/>
      <c r="BE58" s="1085"/>
    </row>
    <row r="59" spans="1:58" ht="15.75" customHeight="1">
      <c r="A59" s="1089"/>
      <c r="B59" s="2311" t="s">
        <v>2522</v>
      </c>
      <c r="C59" s="2312"/>
      <c r="D59" s="2312"/>
      <c r="E59" s="2312"/>
      <c r="F59" s="2312"/>
      <c r="G59" s="2312"/>
      <c r="H59" s="2312"/>
      <c r="I59" s="2313"/>
      <c r="J59" s="2197" t="s">
        <v>2528</v>
      </c>
      <c r="K59" s="2197"/>
      <c r="L59" s="2197"/>
      <c r="M59" s="2197"/>
      <c r="N59" s="2197"/>
      <c r="O59" s="2197"/>
      <c r="P59" s="2197"/>
      <c r="Q59" s="2197"/>
      <c r="R59" s="2197"/>
      <c r="S59" s="2197"/>
      <c r="T59" s="2197"/>
      <c r="U59" s="2197"/>
      <c r="V59" s="2197"/>
      <c r="W59" s="2197"/>
      <c r="X59" s="2197"/>
      <c r="Y59" s="2197"/>
      <c r="Z59" s="2197"/>
      <c r="AA59" s="2197"/>
      <c r="AB59" s="2197"/>
      <c r="AC59" s="2197"/>
      <c r="AD59" s="2197"/>
      <c r="AE59" s="2197"/>
      <c r="AF59" s="2197"/>
      <c r="AG59" s="2197"/>
      <c r="AH59" s="2197"/>
      <c r="AI59" s="2197"/>
      <c r="AJ59" s="2197"/>
      <c r="AK59" s="2197"/>
      <c r="AL59" s="2197"/>
      <c r="AM59" s="2197"/>
      <c r="AN59" s="2197"/>
      <c r="AO59" s="2197"/>
      <c r="AP59" s="2197"/>
      <c r="AQ59" s="2197"/>
      <c r="AR59" s="2197"/>
      <c r="AS59" s="2197"/>
      <c r="AT59" s="2197"/>
      <c r="AU59" s="2197"/>
      <c r="AV59" s="2197"/>
      <c r="AW59" s="2198"/>
      <c r="AX59" s="1089"/>
      <c r="AY59" s="1089"/>
      <c r="AZ59" s="1089"/>
      <c r="BA59" s="1089"/>
      <c r="BB59" s="1089"/>
      <c r="BC59" s="1089"/>
      <c r="BD59" s="1089"/>
      <c r="BE59" s="1085"/>
    </row>
    <row r="60" spans="1:58" ht="15.75" customHeight="1">
      <c r="A60" s="1089"/>
      <c r="B60" s="2298" t="str">
        <f>IF(B52="", "", B52)</f>
        <v>The People Concern</v>
      </c>
      <c r="C60" s="2299"/>
      <c r="D60" s="2299"/>
      <c r="E60" s="2299"/>
      <c r="F60" s="2299"/>
      <c r="G60" s="2299"/>
      <c r="H60" s="2299"/>
      <c r="I60" s="2300"/>
      <c r="J60" s="2301" t="s">
        <v>2529</v>
      </c>
      <c r="K60" s="2302"/>
      <c r="L60" s="2302"/>
      <c r="M60" s="2302"/>
      <c r="N60" s="2302"/>
      <c r="O60" s="2302"/>
      <c r="P60" s="2302"/>
      <c r="Q60" s="2302"/>
      <c r="R60" s="2302"/>
      <c r="S60" s="2302"/>
      <c r="T60" s="2302"/>
      <c r="U60" s="2302"/>
      <c r="V60" s="2302"/>
      <c r="W60" s="2302"/>
      <c r="X60" s="2302"/>
      <c r="Y60" s="2302"/>
      <c r="Z60" s="2302"/>
      <c r="AA60" s="2302"/>
      <c r="AB60" s="2302"/>
      <c r="AC60" s="2302"/>
      <c r="AD60" s="2302"/>
      <c r="AE60" s="2302"/>
      <c r="AF60" s="2302"/>
      <c r="AG60" s="2302"/>
      <c r="AH60" s="2302"/>
      <c r="AI60" s="2302"/>
      <c r="AJ60" s="2302"/>
      <c r="AK60" s="2302"/>
      <c r="AL60" s="2302"/>
      <c r="AM60" s="2302"/>
      <c r="AN60" s="2302"/>
      <c r="AO60" s="2302"/>
      <c r="AP60" s="2302"/>
      <c r="AQ60" s="2302"/>
      <c r="AR60" s="2302"/>
      <c r="AS60" s="2302"/>
      <c r="AT60" s="2302"/>
      <c r="AU60" s="2302"/>
      <c r="AV60" s="2302"/>
      <c r="AW60" s="2303"/>
      <c r="AX60" s="1089"/>
      <c r="AY60" s="1089"/>
      <c r="AZ60" s="1089"/>
      <c r="BA60" s="1089"/>
      <c r="BB60" s="1089"/>
      <c r="BC60" s="1089"/>
      <c r="BD60" s="1089"/>
      <c r="BE60" s="1085"/>
    </row>
    <row r="61" spans="1:58" ht="15.75" customHeight="1">
      <c r="A61" s="1089"/>
      <c r="B61" s="2298" t="str">
        <f>IF(B53="", "", B53)</f>
        <v/>
      </c>
      <c r="C61" s="2299"/>
      <c r="D61" s="2299"/>
      <c r="E61" s="2299"/>
      <c r="F61" s="2299"/>
      <c r="G61" s="2299"/>
      <c r="H61" s="2299"/>
      <c r="I61" s="2300"/>
      <c r="J61" s="2301"/>
      <c r="K61" s="2302"/>
      <c r="L61" s="2302"/>
      <c r="M61" s="2302"/>
      <c r="N61" s="2302"/>
      <c r="O61" s="2302"/>
      <c r="P61" s="2302"/>
      <c r="Q61" s="2302"/>
      <c r="R61" s="2302"/>
      <c r="S61" s="2302"/>
      <c r="T61" s="2302"/>
      <c r="U61" s="2302"/>
      <c r="V61" s="2302"/>
      <c r="W61" s="2302"/>
      <c r="X61" s="2302"/>
      <c r="Y61" s="2302"/>
      <c r="Z61" s="2302"/>
      <c r="AA61" s="2302"/>
      <c r="AB61" s="2302"/>
      <c r="AC61" s="2302"/>
      <c r="AD61" s="2302"/>
      <c r="AE61" s="2302"/>
      <c r="AF61" s="2302"/>
      <c r="AG61" s="2302"/>
      <c r="AH61" s="2302"/>
      <c r="AI61" s="2302"/>
      <c r="AJ61" s="2302"/>
      <c r="AK61" s="2302"/>
      <c r="AL61" s="2302"/>
      <c r="AM61" s="2302"/>
      <c r="AN61" s="2302"/>
      <c r="AO61" s="2302"/>
      <c r="AP61" s="2302"/>
      <c r="AQ61" s="2302"/>
      <c r="AR61" s="2302"/>
      <c r="AS61" s="2302"/>
      <c r="AT61" s="2302"/>
      <c r="AU61" s="2302"/>
      <c r="AV61" s="2302"/>
      <c r="AW61" s="2303"/>
      <c r="AX61" s="1089"/>
      <c r="AY61" s="1089"/>
      <c r="AZ61" s="1089"/>
      <c r="BA61" s="1089"/>
      <c r="BB61" s="1089"/>
      <c r="BC61" s="1089"/>
      <c r="BD61" s="1089"/>
      <c r="BE61" s="1085"/>
    </row>
    <row r="62" spans="1:58" ht="15.75" customHeight="1">
      <c r="A62" s="1089"/>
      <c r="B62" s="2298" t="str">
        <f>IF(B54="", "", B54)</f>
        <v/>
      </c>
      <c r="C62" s="2299"/>
      <c r="D62" s="2299"/>
      <c r="E62" s="2299"/>
      <c r="F62" s="2299"/>
      <c r="G62" s="2299"/>
      <c r="H62" s="2299"/>
      <c r="I62" s="2300"/>
      <c r="J62" s="2301"/>
      <c r="K62" s="2302"/>
      <c r="L62" s="2302"/>
      <c r="M62" s="2302"/>
      <c r="N62" s="2302"/>
      <c r="O62" s="2302"/>
      <c r="P62" s="2302"/>
      <c r="Q62" s="2302"/>
      <c r="R62" s="2302"/>
      <c r="S62" s="2302"/>
      <c r="T62" s="2302"/>
      <c r="U62" s="2302"/>
      <c r="V62" s="2302"/>
      <c r="W62" s="2302"/>
      <c r="X62" s="2302"/>
      <c r="Y62" s="2302"/>
      <c r="Z62" s="2302"/>
      <c r="AA62" s="2302"/>
      <c r="AB62" s="2302"/>
      <c r="AC62" s="2302"/>
      <c r="AD62" s="2302"/>
      <c r="AE62" s="2302"/>
      <c r="AF62" s="2302"/>
      <c r="AG62" s="2302"/>
      <c r="AH62" s="2302"/>
      <c r="AI62" s="2302"/>
      <c r="AJ62" s="2302"/>
      <c r="AK62" s="2302"/>
      <c r="AL62" s="2302"/>
      <c r="AM62" s="2302"/>
      <c r="AN62" s="2302"/>
      <c r="AO62" s="2302"/>
      <c r="AP62" s="2302"/>
      <c r="AQ62" s="2302"/>
      <c r="AR62" s="2302"/>
      <c r="AS62" s="2302"/>
      <c r="AT62" s="2302"/>
      <c r="AU62" s="2302"/>
      <c r="AV62" s="2302"/>
      <c r="AW62" s="2303"/>
      <c r="AX62" s="1089"/>
      <c r="AY62" s="1089"/>
      <c r="AZ62" s="1089"/>
      <c r="BA62" s="1089"/>
      <c r="BB62" s="1089"/>
      <c r="BC62" s="1089"/>
      <c r="BD62" s="1089"/>
      <c r="BE62" s="1085"/>
    </row>
    <row r="63" spans="1:58" ht="15.75" customHeight="1">
      <c r="A63" s="1089"/>
      <c r="B63" s="2298" t="str">
        <f>IF(B55="", "", B55)</f>
        <v/>
      </c>
      <c r="C63" s="2299"/>
      <c r="D63" s="2299"/>
      <c r="E63" s="2299"/>
      <c r="F63" s="2299"/>
      <c r="G63" s="2299"/>
      <c r="H63" s="2299"/>
      <c r="I63" s="2300"/>
      <c r="J63" s="2301"/>
      <c r="K63" s="2302"/>
      <c r="L63" s="2302"/>
      <c r="M63" s="2302"/>
      <c r="N63" s="2302"/>
      <c r="O63" s="2302"/>
      <c r="P63" s="2302"/>
      <c r="Q63" s="2302"/>
      <c r="R63" s="2302"/>
      <c r="S63" s="2302"/>
      <c r="T63" s="2302"/>
      <c r="U63" s="2302"/>
      <c r="V63" s="2302"/>
      <c r="W63" s="2302"/>
      <c r="X63" s="2302"/>
      <c r="Y63" s="2302"/>
      <c r="Z63" s="2302"/>
      <c r="AA63" s="2302"/>
      <c r="AB63" s="2302"/>
      <c r="AC63" s="2302"/>
      <c r="AD63" s="2302"/>
      <c r="AE63" s="2302"/>
      <c r="AF63" s="2302"/>
      <c r="AG63" s="2302"/>
      <c r="AH63" s="2302"/>
      <c r="AI63" s="2302"/>
      <c r="AJ63" s="2302"/>
      <c r="AK63" s="2302"/>
      <c r="AL63" s="2302"/>
      <c r="AM63" s="2302"/>
      <c r="AN63" s="2302"/>
      <c r="AO63" s="2302"/>
      <c r="AP63" s="2302"/>
      <c r="AQ63" s="2302"/>
      <c r="AR63" s="2302"/>
      <c r="AS63" s="2302"/>
      <c r="AT63" s="2302"/>
      <c r="AU63" s="2302"/>
      <c r="AV63" s="2302"/>
      <c r="AW63" s="2303"/>
      <c r="AX63" s="1089"/>
      <c r="AY63" s="1089"/>
      <c r="AZ63" s="1089"/>
      <c r="BA63" s="1089"/>
      <c r="BB63" s="1089"/>
      <c r="BC63" s="1089"/>
      <c r="BD63" s="1089"/>
      <c r="BE63" s="1085"/>
    </row>
    <row r="64" spans="1:58" ht="15.75" customHeight="1" thickBot="1">
      <c r="A64" s="1089"/>
      <c r="B64" s="2304" t="str">
        <f>IF(B56="", "", B56)</f>
        <v/>
      </c>
      <c r="C64" s="2305"/>
      <c r="D64" s="2305"/>
      <c r="E64" s="2305"/>
      <c r="F64" s="2305"/>
      <c r="G64" s="2305"/>
      <c r="H64" s="2305"/>
      <c r="I64" s="2306"/>
      <c r="J64" s="2314"/>
      <c r="K64" s="2315"/>
      <c r="L64" s="2315"/>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2315"/>
      <c r="AM64" s="2315"/>
      <c r="AN64" s="2315"/>
      <c r="AO64" s="2315"/>
      <c r="AP64" s="2315"/>
      <c r="AQ64" s="2315"/>
      <c r="AR64" s="2315"/>
      <c r="AS64" s="2315"/>
      <c r="AT64" s="2315"/>
      <c r="AU64" s="2315"/>
      <c r="AV64" s="2315"/>
      <c r="AW64" s="2316"/>
      <c r="AX64" s="1089"/>
      <c r="AY64" s="1089"/>
      <c r="AZ64" s="1089"/>
      <c r="BA64" s="1089"/>
      <c r="BB64" s="1089"/>
      <c r="BC64" s="1089"/>
      <c r="BD64" s="1089"/>
      <c r="BE64" s="1085"/>
    </row>
    <row r="65" spans="1:65" ht="15.75" customHeight="1">
      <c r="A65" s="1089"/>
      <c r="B65" s="1089"/>
      <c r="C65" s="1089"/>
      <c r="D65" s="1089"/>
      <c r="E65" s="1089"/>
      <c r="F65" s="1089"/>
      <c r="G65" s="1089"/>
      <c r="H65" s="1089"/>
      <c r="I65" s="1089"/>
      <c r="J65" s="1089"/>
      <c r="K65" s="1089"/>
      <c r="L65" s="1089"/>
      <c r="M65" s="1089"/>
      <c r="N65" s="1089"/>
      <c r="O65" s="1089"/>
      <c r="P65" s="1089"/>
      <c r="Q65" s="1089"/>
      <c r="R65" s="1089"/>
      <c r="S65" s="1089"/>
      <c r="T65" s="1089"/>
      <c r="U65" s="1089"/>
      <c r="V65" s="1089"/>
      <c r="W65" s="1089"/>
      <c r="X65" s="1089"/>
      <c r="Y65" s="1089"/>
      <c r="Z65" s="1089"/>
      <c r="AA65" s="1089"/>
      <c r="AB65" s="1089"/>
      <c r="AC65" s="1089"/>
      <c r="AD65" s="1089"/>
      <c r="AE65" s="1089"/>
      <c r="AF65" s="1089"/>
      <c r="AG65" s="1089"/>
      <c r="AH65" s="1089"/>
      <c r="AI65" s="1089"/>
      <c r="AJ65" s="1089"/>
      <c r="AK65" s="1089"/>
      <c r="AL65" s="1089"/>
      <c r="AM65" s="1089"/>
      <c r="AN65" s="1089"/>
      <c r="AO65" s="1089"/>
      <c r="AP65" s="1089"/>
      <c r="AQ65" s="1089"/>
      <c r="AR65" s="1089"/>
      <c r="AS65" s="1089"/>
      <c r="AT65" s="1089"/>
      <c r="AU65" s="1089"/>
      <c r="AV65" s="1089"/>
      <c r="AW65" s="1089"/>
      <c r="AX65" s="1089"/>
      <c r="AY65" s="1089"/>
      <c r="AZ65" s="1089"/>
      <c r="BA65" s="1089"/>
      <c r="BB65" s="1089"/>
      <c r="BC65" s="1089"/>
      <c r="BD65" s="1089"/>
      <c r="BE65" s="1085"/>
    </row>
    <row r="66" spans="1:65" ht="15.75" customHeight="1">
      <c r="A66" s="1089"/>
      <c r="B66" s="1135" t="s">
        <v>2530</v>
      </c>
      <c r="C66" s="1135"/>
      <c r="D66" s="1135"/>
      <c r="E66" s="1135"/>
      <c r="F66" s="1135"/>
      <c r="G66" s="1135"/>
      <c r="H66" s="1135"/>
      <c r="I66" s="1135"/>
      <c r="J66" s="1135"/>
      <c r="K66" s="1135"/>
      <c r="L66" s="1089"/>
      <c r="M66" s="1089"/>
      <c r="N66" s="1089"/>
      <c r="O66" s="1089"/>
      <c r="P66" s="1089"/>
      <c r="Q66" s="1089"/>
      <c r="R66" s="1089"/>
      <c r="S66" s="1089"/>
      <c r="T66" s="1089"/>
      <c r="U66" s="1089"/>
      <c r="V66" s="1089"/>
      <c r="W66" s="1089"/>
      <c r="X66" s="1089"/>
      <c r="Y66" s="1089"/>
      <c r="Z66" s="1089"/>
      <c r="AA66" s="1089"/>
      <c r="AB66" s="1089"/>
      <c r="AC66" s="1089"/>
      <c r="AD66" s="1089"/>
      <c r="AE66" s="1089"/>
      <c r="AF66" s="1089"/>
      <c r="AG66" s="1089"/>
      <c r="AH66" s="1089"/>
      <c r="AI66" s="1089"/>
      <c r="AJ66" s="1089"/>
      <c r="AK66" s="1089"/>
      <c r="AL66" s="1089"/>
      <c r="AM66" s="1089"/>
      <c r="AN66" s="1089"/>
      <c r="AO66" s="1089"/>
      <c r="AP66" s="1089"/>
      <c r="AQ66" s="1089"/>
      <c r="AR66" s="1089"/>
      <c r="AS66" s="1089"/>
      <c r="AT66" s="1089"/>
      <c r="AU66" s="1089"/>
      <c r="AV66" s="1089"/>
      <c r="AW66" s="1089"/>
      <c r="AX66" s="1089"/>
      <c r="AY66" s="1089"/>
      <c r="AZ66" s="1089"/>
      <c r="BA66" s="1089"/>
      <c r="BB66" s="1089"/>
      <c r="BC66" s="1089"/>
      <c r="BD66" s="1089"/>
      <c r="BE66" s="1085"/>
    </row>
    <row r="67" spans="1:65" ht="15.75" customHeight="1" thickBot="1">
      <c r="A67" s="1089"/>
      <c r="B67" s="1089"/>
      <c r="C67" s="1089"/>
      <c r="D67" s="1089"/>
      <c r="E67" s="1089"/>
      <c r="F67" s="1089"/>
      <c r="G67" s="1089"/>
      <c r="H67" s="1089"/>
      <c r="I67" s="1089"/>
      <c r="J67" s="1089"/>
      <c r="K67" s="1089"/>
      <c r="L67" s="1089"/>
      <c r="M67" s="1089"/>
      <c r="N67" s="1089"/>
      <c r="O67" s="1089"/>
      <c r="P67" s="1089"/>
      <c r="Q67" s="1089"/>
      <c r="R67" s="1089"/>
      <c r="S67" s="1089"/>
      <c r="T67" s="1089"/>
      <c r="U67" s="1089"/>
      <c r="V67" s="1089"/>
      <c r="W67" s="1089"/>
      <c r="X67" s="1089"/>
      <c r="Y67" s="1089"/>
      <c r="Z67" s="1089"/>
      <c r="AA67" s="1089"/>
      <c r="AB67" s="1089"/>
      <c r="AC67" s="1089"/>
      <c r="AD67" s="1089"/>
      <c r="AE67" s="1089"/>
      <c r="AF67" s="1089"/>
      <c r="AG67" s="1089"/>
      <c r="AH67" s="1089"/>
      <c r="AI67" s="1089"/>
      <c r="AJ67" s="1089"/>
      <c r="AK67" s="1089"/>
      <c r="AL67" s="1089"/>
      <c r="AM67" s="1089"/>
      <c r="AN67" s="1089"/>
      <c r="AO67" s="1089"/>
      <c r="AP67" s="1089"/>
      <c r="AQ67" s="1089"/>
      <c r="AR67" s="1089"/>
      <c r="AS67" s="1089"/>
      <c r="AT67" s="1089"/>
      <c r="AU67" s="1089"/>
      <c r="AV67" s="1089"/>
      <c r="AW67" s="1089"/>
      <c r="AX67" s="1089"/>
      <c r="AY67" s="1089"/>
      <c r="AZ67" s="1089"/>
      <c r="BA67" s="1089"/>
      <c r="BB67" s="1089"/>
      <c r="BC67" s="1089"/>
      <c r="BD67" s="1089"/>
      <c r="BE67" s="1085"/>
    </row>
    <row r="68" spans="1:65" ht="15.75" customHeight="1" thickBot="1">
      <c r="A68" s="1089"/>
      <c r="B68" s="2196" t="s">
        <v>2531</v>
      </c>
      <c r="C68" s="2197"/>
      <c r="D68" s="2197"/>
      <c r="E68" s="2197"/>
      <c r="F68" s="2197"/>
      <c r="G68" s="2197"/>
      <c r="H68" s="2197"/>
      <c r="I68" s="2197"/>
      <c r="J68" s="2197"/>
      <c r="K68" s="2197"/>
      <c r="L68" s="2197"/>
      <c r="M68" s="2197"/>
      <c r="N68" s="2197"/>
      <c r="O68" s="2197"/>
      <c r="P68" s="2197"/>
      <c r="Q68" s="2197"/>
      <c r="R68" s="2197"/>
      <c r="S68" s="2197"/>
      <c r="T68" s="2197"/>
      <c r="U68" s="2197"/>
      <c r="V68" s="2197"/>
      <c r="W68" s="2197"/>
      <c r="X68" s="2197"/>
      <c r="Y68" s="2197"/>
      <c r="Z68" s="2197"/>
      <c r="AA68" s="2198"/>
      <c r="AB68" s="1089"/>
      <c r="AC68" s="2389" t="s">
        <v>2532</v>
      </c>
      <c r="AD68" s="2390"/>
      <c r="AE68" s="2390"/>
      <c r="AF68" s="2390"/>
      <c r="AG68" s="2390"/>
      <c r="AH68" s="2390"/>
      <c r="AI68" s="2390"/>
      <c r="AJ68" s="2390"/>
      <c r="AK68" s="2390"/>
      <c r="AL68" s="2390"/>
      <c r="AM68" s="2390"/>
      <c r="AN68" s="2390"/>
      <c r="AO68" s="2390"/>
      <c r="AP68" s="2390"/>
      <c r="AQ68" s="2390"/>
      <c r="AR68" s="2390"/>
      <c r="AS68" s="2390"/>
      <c r="AT68" s="2390"/>
      <c r="AU68" s="2390"/>
      <c r="AV68" s="2517" t="s">
        <v>835</v>
      </c>
      <c r="AW68" s="2349"/>
      <c r="AX68" s="2349"/>
      <c r="AY68" s="2349"/>
      <c r="AZ68" s="2349"/>
      <c r="BA68" s="2349"/>
      <c r="BB68" s="2349"/>
      <c r="BC68" s="2350"/>
      <c r="BD68" s="1089"/>
      <c r="BE68" s="1085"/>
      <c r="BM68" s="1134" t="s">
        <v>2533</v>
      </c>
    </row>
    <row r="69" spans="1:65" ht="15.75" customHeight="1" thickTop="1" thickBot="1">
      <c r="A69" s="1089"/>
      <c r="B69" s="2518" t="s">
        <v>2534</v>
      </c>
      <c r="C69" s="2519"/>
      <c r="D69" s="2519"/>
      <c r="E69" s="2519"/>
      <c r="F69" s="2519"/>
      <c r="G69" s="2519"/>
      <c r="H69" s="2519"/>
      <c r="I69" s="2519"/>
      <c r="J69" s="2519"/>
      <c r="K69" s="2519"/>
      <c r="L69" s="2519"/>
      <c r="M69" s="2519"/>
      <c r="N69" s="2519"/>
      <c r="O69" s="2520" t="s">
        <v>2535</v>
      </c>
      <c r="P69" s="2521"/>
      <c r="Q69" s="2521"/>
      <c r="R69" s="2521"/>
      <c r="S69" s="2521"/>
      <c r="T69" s="2521"/>
      <c r="U69" s="2521"/>
      <c r="V69" s="2521"/>
      <c r="W69" s="2521"/>
      <c r="X69" s="2521"/>
      <c r="Y69" s="2521"/>
      <c r="Z69" s="2521"/>
      <c r="AA69" s="2522"/>
      <c r="AB69" s="1089"/>
      <c r="AC69" s="2523" t="s">
        <v>2536</v>
      </c>
      <c r="AD69" s="2524"/>
      <c r="AE69" s="2524"/>
      <c r="AF69" s="2524"/>
      <c r="AG69" s="2524"/>
      <c r="AH69" s="2524"/>
      <c r="AI69" s="2524"/>
      <c r="AJ69" s="2524"/>
      <c r="AK69" s="2524"/>
      <c r="AL69" s="2524"/>
      <c r="AM69" s="2524"/>
      <c r="AN69" s="2524"/>
      <c r="AO69" s="2524"/>
      <c r="AP69" s="2524"/>
      <c r="AQ69" s="2524"/>
      <c r="AR69" s="2524"/>
      <c r="AS69" s="2524"/>
      <c r="AT69" s="2524"/>
      <c r="AU69" s="2524"/>
      <c r="AV69" s="2525"/>
      <c r="AW69" s="2526"/>
      <c r="AX69" s="2526"/>
      <c r="AY69" s="2526"/>
      <c r="AZ69" s="2526"/>
      <c r="BA69" s="2526"/>
      <c r="BB69" s="2526"/>
      <c r="BC69" s="2527"/>
      <c r="BD69" s="1089"/>
      <c r="BE69" s="1085"/>
      <c r="BM69" s="1133" t="s">
        <v>891</v>
      </c>
    </row>
    <row r="70" spans="1:65" ht="15.75" customHeight="1">
      <c r="A70" s="1089"/>
      <c r="B70" s="2244" t="s">
        <v>2537</v>
      </c>
      <c r="C70" s="2245"/>
      <c r="D70" s="2245"/>
      <c r="E70" s="2245"/>
      <c r="F70" s="2245"/>
      <c r="G70" s="2245"/>
      <c r="H70" s="2245"/>
      <c r="I70" s="2245"/>
      <c r="J70" s="2245"/>
      <c r="K70" s="2245"/>
      <c r="L70" s="2245"/>
      <c r="M70" s="2245"/>
      <c r="N70" s="2245"/>
      <c r="O70" s="2324">
        <v>927600</v>
      </c>
      <c r="P70" s="2324"/>
      <c r="Q70" s="2324"/>
      <c r="R70" s="2324"/>
      <c r="S70" s="2324"/>
      <c r="T70" s="2324"/>
      <c r="U70" s="2324"/>
      <c r="V70" s="2324"/>
      <c r="W70" s="2324"/>
      <c r="X70" s="2324"/>
      <c r="Y70" s="2324"/>
      <c r="Z70" s="2324"/>
      <c r="AA70" s="2325"/>
      <c r="AB70" s="1089"/>
      <c r="AC70" s="2284" t="s">
        <v>2538</v>
      </c>
      <c r="AD70" s="2285"/>
      <c r="AE70" s="2285"/>
      <c r="AF70" s="2328" t="s">
        <v>1278</v>
      </c>
      <c r="AG70" s="2328"/>
      <c r="AH70" s="2328"/>
      <c r="AI70" s="2328"/>
      <c r="AJ70" s="2328"/>
      <c r="AK70" s="2328"/>
      <c r="AL70" s="2328"/>
      <c r="AM70" s="2328"/>
      <c r="AN70" s="2328"/>
      <c r="AO70" s="2328"/>
      <c r="AP70" s="2328"/>
      <c r="AQ70" s="2328"/>
      <c r="AR70" s="2328"/>
      <c r="AS70" s="2328"/>
      <c r="AT70" s="2328"/>
      <c r="AU70" s="2329"/>
      <c r="AV70" s="1089"/>
      <c r="AW70" s="1089"/>
      <c r="AX70" s="1089"/>
      <c r="AY70" s="1089"/>
      <c r="AZ70" s="1089"/>
      <c r="BA70" s="1089"/>
      <c r="BB70" s="1089"/>
      <c r="BC70" s="1089"/>
      <c r="BD70" s="1089"/>
      <c r="BE70" s="1085"/>
      <c r="BM70" s="1132" t="s">
        <v>835</v>
      </c>
    </row>
    <row r="71" spans="1:65" ht="15.75" customHeight="1" thickBot="1">
      <c r="A71" s="1089"/>
      <c r="B71" s="2244" t="s">
        <v>2539</v>
      </c>
      <c r="C71" s="2245"/>
      <c r="D71" s="2245"/>
      <c r="E71" s="2245"/>
      <c r="F71" s="2245"/>
      <c r="G71" s="2245"/>
      <c r="H71" s="2245"/>
      <c r="I71" s="2245"/>
      <c r="J71" s="2245"/>
      <c r="K71" s="2245"/>
      <c r="L71" s="2245"/>
      <c r="M71" s="2245"/>
      <c r="N71" s="2245"/>
      <c r="O71" s="2324">
        <v>38900</v>
      </c>
      <c r="P71" s="2324"/>
      <c r="Q71" s="2324"/>
      <c r="R71" s="2324"/>
      <c r="S71" s="2324"/>
      <c r="T71" s="2324"/>
      <c r="U71" s="2324"/>
      <c r="V71" s="2324"/>
      <c r="W71" s="2324"/>
      <c r="X71" s="2324"/>
      <c r="Y71" s="2324"/>
      <c r="Z71" s="2324"/>
      <c r="AA71" s="2325"/>
      <c r="AB71" s="1089"/>
      <c r="AC71" s="2330" t="s">
        <v>2540</v>
      </c>
      <c r="AD71" s="2331"/>
      <c r="AE71" s="2331"/>
      <c r="AF71" s="2315" t="s">
        <v>825</v>
      </c>
      <c r="AG71" s="2315"/>
      <c r="AH71" s="2315"/>
      <c r="AI71" s="2315"/>
      <c r="AJ71" s="2315"/>
      <c r="AK71" s="2315"/>
      <c r="AL71" s="2315"/>
      <c r="AM71" s="2315"/>
      <c r="AN71" s="2315"/>
      <c r="AO71" s="2315"/>
      <c r="AP71" s="2315"/>
      <c r="AQ71" s="2315"/>
      <c r="AR71" s="2315"/>
      <c r="AS71" s="2315"/>
      <c r="AT71" s="2315"/>
      <c r="AU71" s="2316"/>
      <c r="AV71" s="1089"/>
      <c r="AW71" s="1089"/>
      <c r="AX71" s="1089"/>
      <c r="AY71" s="1089"/>
      <c r="AZ71" s="1089"/>
      <c r="BA71" s="1089"/>
      <c r="BB71" s="1089"/>
      <c r="BC71" s="1089"/>
      <c r="BD71" s="1089"/>
      <c r="BE71" s="1085"/>
      <c r="BM71" s="1080" t="s">
        <v>2541</v>
      </c>
    </row>
    <row r="72" spans="1:65" ht="15.75" customHeight="1">
      <c r="A72" s="1089"/>
      <c r="B72" s="2244" t="s">
        <v>2542</v>
      </c>
      <c r="C72" s="2245"/>
      <c r="D72" s="2245"/>
      <c r="E72" s="2245"/>
      <c r="F72" s="2245"/>
      <c r="G72" s="2245"/>
      <c r="H72" s="2245"/>
      <c r="I72" s="2245"/>
      <c r="J72" s="2245"/>
      <c r="K72" s="2245"/>
      <c r="L72" s="2245"/>
      <c r="M72" s="2245"/>
      <c r="N72" s="2245"/>
      <c r="O72" s="2324">
        <v>18500</v>
      </c>
      <c r="P72" s="2324"/>
      <c r="Q72" s="2324"/>
      <c r="R72" s="2324"/>
      <c r="S72" s="2324"/>
      <c r="T72" s="2324"/>
      <c r="U72" s="2324"/>
      <c r="V72" s="2324"/>
      <c r="W72" s="2324"/>
      <c r="X72" s="2324"/>
      <c r="Y72" s="2324"/>
      <c r="Z72" s="2324"/>
      <c r="AA72" s="2325"/>
      <c r="AB72" s="1089"/>
      <c r="AC72" s="2532" t="s">
        <v>2543</v>
      </c>
      <c r="AD72" s="2533"/>
      <c r="AE72" s="2533"/>
      <c r="AF72" s="2533"/>
      <c r="AG72" s="2533"/>
      <c r="AH72" s="2533"/>
      <c r="AI72" s="2533"/>
      <c r="AJ72" s="2533"/>
      <c r="AK72" s="2533"/>
      <c r="AL72" s="2533"/>
      <c r="AM72" s="2533"/>
      <c r="AN72" s="2533"/>
      <c r="AO72" s="2533"/>
      <c r="AP72" s="2533"/>
      <c r="AQ72" s="2533"/>
      <c r="AR72" s="2533"/>
      <c r="AS72" s="2533"/>
      <c r="AT72" s="2533"/>
      <c r="AU72" s="2533"/>
      <c r="AV72" s="2285"/>
      <c r="AW72" s="2285"/>
      <c r="AX72" s="2285"/>
      <c r="AY72" s="2285"/>
      <c r="AZ72" s="2285"/>
      <c r="BA72" s="2285"/>
      <c r="BB72" s="2285"/>
      <c r="BC72" s="2286"/>
      <c r="BD72" s="1089"/>
      <c r="BE72" s="1085"/>
    </row>
    <row r="73" spans="1:65" ht="15.75" customHeight="1">
      <c r="A73" s="1089"/>
      <c r="B73" s="2276" t="s">
        <v>2544</v>
      </c>
      <c r="C73" s="2277"/>
      <c r="D73" s="2277"/>
      <c r="E73" s="2277"/>
      <c r="F73" s="2277"/>
      <c r="G73" s="2277"/>
      <c r="H73" s="2277"/>
      <c r="I73" s="2277"/>
      <c r="J73" s="2277"/>
      <c r="K73" s="2277"/>
      <c r="L73" s="2277"/>
      <c r="M73" s="2277"/>
      <c r="N73" s="2277"/>
      <c r="O73" s="2324">
        <v>0</v>
      </c>
      <c r="P73" s="2324"/>
      <c r="Q73" s="2324"/>
      <c r="R73" s="2324"/>
      <c r="S73" s="2324"/>
      <c r="T73" s="2324"/>
      <c r="U73" s="2324"/>
      <c r="V73" s="2324"/>
      <c r="W73" s="2324"/>
      <c r="X73" s="2324"/>
      <c r="Y73" s="2324"/>
      <c r="Z73" s="2324"/>
      <c r="AA73" s="2325"/>
      <c r="AB73" s="1089"/>
      <c r="AC73" s="2317" t="s">
        <v>2545</v>
      </c>
      <c r="AD73" s="2318"/>
      <c r="AE73" s="2318"/>
      <c r="AF73" s="2318"/>
      <c r="AG73" s="2318"/>
      <c r="AH73" s="2318"/>
      <c r="AI73" s="2318"/>
      <c r="AJ73" s="2318"/>
      <c r="AK73" s="2318"/>
      <c r="AL73" s="2318"/>
      <c r="AM73" s="2318"/>
      <c r="AN73" s="2318"/>
      <c r="AO73" s="2318"/>
      <c r="AP73" s="2318"/>
      <c r="AQ73" s="2318"/>
      <c r="AR73" s="2318"/>
      <c r="AS73" s="2318"/>
      <c r="AT73" s="2318"/>
      <c r="AU73" s="2318"/>
      <c r="AV73" s="2318"/>
      <c r="AW73" s="2318"/>
      <c r="AX73" s="2318"/>
      <c r="AY73" s="2318"/>
      <c r="AZ73" s="2318"/>
      <c r="BA73" s="2318"/>
      <c r="BB73" s="2318"/>
      <c r="BC73" s="2319"/>
      <c r="BD73" s="1089"/>
      <c r="BE73" s="1085"/>
    </row>
    <row r="74" spans="1:65" ht="15.75" customHeight="1">
      <c r="A74" s="1089"/>
      <c r="B74" s="2323"/>
      <c r="C74" s="2293"/>
      <c r="D74" s="2293"/>
      <c r="E74" s="2293"/>
      <c r="F74" s="2293"/>
      <c r="G74" s="2293"/>
      <c r="H74" s="2293"/>
      <c r="I74" s="2293"/>
      <c r="J74" s="2293"/>
      <c r="K74" s="2293"/>
      <c r="L74" s="2293"/>
      <c r="M74" s="2293"/>
      <c r="N74" s="2293"/>
      <c r="O74" s="2324"/>
      <c r="P74" s="2324"/>
      <c r="Q74" s="2324"/>
      <c r="R74" s="2324"/>
      <c r="S74" s="2324"/>
      <c r="T74" s="2324"/>
      <c r="U74" s="2324"/>
      <c r="V74" s="2324"/>
      <c r="W74" s="2324"/>
      <c r="X74" s="2324"/>
      <c r="Y74" s="2324"/>
      <c r="Z74" s="2324"/>
      <c r="AA74" s="2325"/>
      <c r="AB74" s="1089"/>
      <c r="AC74" s="2317"/>
      <c r="AD74" s="2318"/>
      <c r="AE74" s="2318"/>
      <c r="AF74" s="2318"/>
      <c r="AG74" s="2318"/>
      <c r="AH74" s="2318"/>
      <c r="AI74" s="2318"/>
      <c r="AJ74" s="2318"/>
      <c r="AK74" s="2318"/>
      <c r="AL74" s="2318"/>
      <c r="AM74" s="2318"/>
      <c r="AN74" s="2318"/>
      <c r="AO74" s="2318"/>
      <c r="AP74" s="2318"/>
      <c r="AQ74" s="2318"/>
      <c r="AR74" s="2318"/>
      <c r="AS74" s="2318"/>
      <c r="AT74" s="2318"/>
      <c r="AU74" s="2318"/>
      <c r="AV74" s="2318"/>
      <c r="AW74" s="2318"/>
      <c r="AX74" s="2318"/>
      <c r="AY74" s="2318"/>
      <c r="AZ74" s="2318"/>
      <c r="BA74" s="2318"/>
      <c r="BB74" s="2318"/>
      <c r="BC74" s="2319"/>
      <c r="BD74" s="1089"/>
      <c r="BE74" s="1085"/>
    </row>
    <row r="75" spans="1:65" ht="15.75" customHeight="1" thickBot="1">
      <c r="A75" s="1089"/>
      <c r="B75" s="2326" t="s">
        <v>1559</v>
      </c>
      <c r="C75" s="2327"/>
      <c r="D75" s="2327"/>
      <c r="E75" s="2327"/>
      <c r="F75" s="2327"/>
      <c r="G75" s="2327"/>
      <c r="H75" s="2327"/>
      <c r="I75" s="2327"/>
      <c r="J75" s="2327"/>
      <c r="K75" s="2327"/>
      <c r="L75" s="2327"/>
      <c r="M75" s="2327"/>
      <c r="N75" s="2327"/>
      <c r="O75" s="2508">
        <f>SUM(O70:AA74)</f>
        <v>985000</v>
      </c>
      <c r="P75" s="2508"/>
      <c r="Q75" s="2508"/>
      <c r="R75" s="2508"/>
      <c r="S75" s="2508"/>
      <c r="T75" s="2508"/>
      <c r="U75" s="2508"/>
      <c r="V75" s="2508"/>
      <c r="W75" s="2508"/>
      <c r="X75" s="2508"/>
      <c r="Y75" s="2508"/>
      <c r="Z75" s="2508"/>
      <c r="AA75" s="2509"/>
      <c r="AB75" s="1089"/>
      <c r="AC75" s="2317"/>
      <c r="AD75" s="2318"/>
      <c r="AE75" s="2318"/>
      <c r="AF75" s="2318"/>
      <c r="AG75" s="2318"/>
      <c r="AH75" s="2318"/>
      <c r="AI75" s="2318"/>
      <c r="AJ75" s="2318"/>
      <c r="AK75" s="2318"/>
      <c r="AL75" s="2318"/>
      <c r="AM75" s="2318"/>
      <c r="AN75" s="2318"/>
      <c r="AO75" s="2318"/>
      <c r="AP75" s="2318"/>
      <c r="AQ75" s="2318"/>
      <c r="AR75" s="2318"/>
      <c r="AS75" s="2318"/>
      <c r="AT75" s="2318"/>
      <c r="AU75" s="2318"/>
      <c r="AV75" s="2318"/>
      <c r="AW75" s="2318"/>
      <c r="AX75" s="2318"/>
      <c r="AY75" s="2318"/>
      <c r="AZ75" s="2318"/>
      <c r="BA75" s="2318"/>
      <c r="BB75" s="2318"/>
      <c r="BC75" s="2319"/>
      <c r="BD75" s="1089"/>
      <c r="BE75" s="1085"/>
    </row>
    <row r="76" spans="1:65" ht="15.75" customHeight="1">
      <c r="A76" s="1089"/>
      <c r="B76" s="1089"/>
      <c r="C76" s="1089"/>
      <c r="D76" s="1089"/>
      <c r="E76" s="1089"/>
      <c r="F76" s="1089"/>
      <c r="G76" s="1089"/>
      <c r="H76" s="1089"/>
      <c r="I76" s="1089"/>
      <c r="J76" s="1089"/>
      <c r="K76" s="1089"/>
      <c r="L76" s="1089"/>
      <c r="M76" s="1089"/>
      <c r="N76" s="1089"/>
      <c r="O76" s="1089"/>
      <c r="P76" s="1089"/>
      <c r="Q76" s="1089"/>
      <c r="R76" s="1089"/>
      <c r="S76" s="1089"/>
      <c r="T76" s="1089"/>
      <c r="U76" s="1089"/>
      <c r="V76" s="1089"/>
      <c r="W76" s="1089"/>
      <c r="X76" s="1089"/>
      <c r="Y76" s="1089"/>
      <c r="Z76" s="1089"/>
      <c r="AA76" s="1089"/>
      <c r="AB76" s="1089"/>
      <c r="AC76" s="2317"/>
      <c r="AD76" s="2318"/>
      <c r="AE76" s="2318"/>
      <c r="AF76" s="2318"/>
      <c r="AG76" s="2318"/>
      <c r="AH76" s="2318"/>
      <c r="AI76" s="2318"/>
      <c r="AJ76" s="2318"/>
      <c r="AK76" s="2318"/>
      <c r="AL76" s="2318"/>
      <c r="AM76" s="2318"/>
      <c r="AN76" s="2318"/>
      <c r="AO76" s="2318"/>
      <c r="AP76" s="2318"/>
      <c r="AQ76" s="2318"/>
      <c r="AR76" s="2318"/>
      <c r="AS76" s="2318"/>
      <c r="AT76" s="2318"/>
      <c r="AU76" s="2318"/>
      <c r="AV76" s="2318"/>
      <c r="AW76" s="2318"/>
      <c r="AX76" s="2318"/>
      <c r="AY76" s="2318"/>
      <c r="AZ76" s="2318"/>
      <c r="BA76" s="2318"/>
      <c r="BB76" s="2318"/>
      <c r="BC76" s="2319"/>
      <c r="BD76" s="1089"/>
      <c r="BE76" s="1085"/>
    </row>
    <row r="77" spans="1:65" ht="15.75" customHeight="1" thickBot="1">
      <c r="A77" s="1089"/>
      <c r="B77" s="1089"/>
      <c r="C77" s="1089"/>
      <c r="D77" s="1089"/>
      <c r="E77" s="1089"/>
      <c r="F77" s="1089"/>
      <c r="G77" s="1089"/>
      <c r="H77" s="1089"/>
      <c r="I77" s="1089"/>
      <c r="J77" s="1089"/>
      <c r="K77" s="1089"/>
      <c r="L77" s="1089"/>
      <c r="M77" s="1089"/>
      <c r="N77" s="1089"/>
      <c r="O77" s="1089"/>
      <c r="P77" s="1089"/>
      <c r="Q77" s="1089"/>
      <c r="R77" s="1089"/>
      <c r="S77" s="1089"/>
      <c r="T77" s="1089"/>
      <c r="U77" s="1089"/>
      <c r="V77" s="1089"/>
      <c r="W77" s="1089"/>
      <c r="X77" s="1089"/>
      <c r="Y77" s="1089"/>
      <c r="Z77" s="1089"/>
      <c r="AA77" s="1089"/>
      <c r="AB77" s="1089"/>
      <c r="AC77" s="2320"/>
      <c r="AD77" s="2321"/>
      <c r="AE77" s="2321"/>
      <c r="AF77" s="2321"/>
      <c r="AG77" s="2321"/>
      <c r="AH77" s="2321"/>
      <c r="AI77" s="2321"/>
      <c r="AJ77" s="2321"/>
      <c r="AK77" s="2321"/>
      <c r="AL77" s="2321"/>
      <c r="AM77" s="2321"/>
      <c r="AN77" s="2321"/>
      <c r="AO77" s="2321"/>
      <c r="AP77" s="2321"/>
      <c r="AQ77" s="2321"/>
      <c r="AR77" s="2321"/>
      <c r="AS77" s="2321"/>
      <c r="AT77" s="2321"/>
      <c r="AU77" s="2321"/>
      <c r="AV77" s="2321"/>
      <c r="AW77" s="2321"/>
      <c r="AX77" s="2321"/>
      <c r="AY77" s="2321"/>
      <c r="AZ77" s="2321"/>
      <c r="BA77" s="2321"/>
      <c r="BB77" s="2321"/>
      <c r="BC77" s="2322"/>
      <c r="BD77" s="1089"/>
      <c r="BE77" s="1085"/>
    </row>
    <row r="78" spans="1:65" ht="15.75" customHeight="1" thickBot="1">
      <c r="A78" s="1089"/>
      <c r="B78" s="1120" t="s">
        <v>2546</v>
      </c>
      <c r="C78" s="1126"/>
      <c r="D78" s="1126"/>
      <c r="E78" s="1126"/>
      <c r="F78" s="1126"/>
      <c r="G78" s="1126"/>
      <c r="H78" s="1126"/>
      <c r="I78" s="1126"/>
      <c r="J78" s="1126"/>
      <c r="K78" s="1126"/>
      <c r="L78" s="1126"/>
      <c r="M78" s="1126"/>
      <c r="N78" s="1126"/>
      <c r="O78" s="1126"/>
      <c r="P78" s="1126"/>
      <c r="Q78" s="1125"/>
      <c r="R78" s="1089"/>
      <c r="S78" s="1089"/>
      <c r="T78" s="1089"/>
      <c r="U78" s="1089"/>
      <c r="V78" s="1089"/>
      <c r="W78" s="1089"/>
      <c r="X78" s="1089"/>
      <c r="Y78" s="1089"/>
      <c r="Z78" s="1089"/>
      <c r="AA78" s="1089"/>
      <c r="AB78" s="1089"/>
      <c r="AC78" s="1089"/>
      <c r="AD78" s="1089"/>
      <c r="AE78" s="1089"/>
      <c r="AF78" s="1089"/>
      <c r="AG78" s="1089"/>
      <c r="AH78" s="1089"/>
      <c r="AI78" s="1089"/>
      <c r="AJ78" s="1089"/>
      <c r="AK78" s="1089"/>
      <c r="AL78" s="1089"/>
      <c r="AM78" s="1089"/>
      <c r="AN78" s="1089"/>
      <c r="AO78" s="1089"/>
      <c r="AP78" s="1089"/>
      <c r="AQ78" s="1089"/>
      <c r="AR78" s="1089"/>
      <c r="AS78" s="1089"/>
      <c r="AT78" s="1089"/>
      <c r="AU78" s="1089"/>
      <c r="AV78" s="1089"/>
      <c r="AW78" s="1089"/>
      <c r="AX78" s="1089"/>
      <c r="AY78" s="1089"/>
      <c r="AZ78" s="1089"/>
      <c r="BA78" s="1089"/>
      <c r="BB78" s="1089"/>
      <c r="BC78" s="1089"/>
      <c r="BD78" s="1089"/>
      <c r="BE78" s="1085"/>
    </row>
    <row r="79" spans="1:65" ht="15.75" customHeight="1">
      <c r="A79" s="1089"/>
      <c r="B79" s="1120" t="s">
        <v>2547</v>
      </c>
      <c r="C79" s="1119"/>
      <c r="D79" s="1119"/>
      <c r="E79" s="1131"/>
      <c r="F79" s="2510" t="s">
        <v>1125</v>
      </c>
      <c r="G79" s="2511"/>
      <c r="H79" s="2511"/>
      <c r="I79" s="2511"/>
      <c r="J79" s="2511"/>
      <c r="K79" s="2511"/>
      <c r="L79" s="2511"/>
      <c r="M79" s="2512"/>
      <c r="N79" s="2512"/>
      <c r="O79" s="2512"/>
      <c r="P79" s="2512"/>
      <c r="Q79" s="2513"/>
      <c r="R79" s="1089"/>
      <c r="S79" s="1089"/>
      <c r="T79" s="1089"/>
      <c r="U79" s="1089"/>
      <c r="V79" s="1089"/>
      <c r="W79" s="1089"/>
      <c r="X79" s="1089"/>
      <c r="Y79" s="1089"/>
      <c r="Z79" s="1089"/>
      <c r="AA79" s="1089"/>
      <c r="AB79" s="1089"/>
      <c r="AC79" s="1089"/>
      <c r="AD79" s="1089"/>
      <c r="AE79" s="1089"/>
      <c r="AF79" s="1089"/>
      <c r="AG79" s="1089"/>
      <c r="AH79" s="1089"/>
      <c r="AI79" s="1089"/>
      <c r="AJ79" s="1089"/>
      <c r="AK79" s="1089"/>
      <c r="AL79" s="1089"/>
      <c r="AM79" s="1089"/>
      <c r="AN79" s="1089"/>
      <c r="AO79" s="1089"/>
      <c r="AP79" s="1089"/>
      <c r="AQ79" s="1089"/>
      <c r="AR79" s="1089"/>
      <c r="AS79" s="1089"/>
      <c r="AT79" s="1089"/>
      <c r="AU79" s="1089"/>
      <c r="AV79" s="1089"/>
      <c r="AW79" s="1089"/>
      <c r="AX79" s="1089"/>
      <c r="AY79" s="1089"/>
      <c r="AZ79" s="1089"/>
      <c r="BA79" s="1089"/>
      <c r="BB79" s="1089"/>
      <c r="BC79" s="1089"/>
      <c r="BD79" s="1089"/>
      <c r="BE79" s="1085"/>
    </row>
    <row r="80" spans="1:65" ht="15.75" customHeight="1" thickBot="1">
      <c r="A80" s="1089"/>
      <c r="B80" s="1124" t="s">
        <v>2548</v>
      </c>
      <c r="C80" s="1123"/>
      <c r="D80" s="1122"/>
      <c r="E80" s="1122"/>
      <c r="F80" s="1122"/>
      <c r="G80" s="1122"/>
      <c r="H80" s="1122"/>
      <c r="I80" s="1122"/>
      <c r="J80" s="1122"/>
      <c r="K80" s="1122"/>
      <c r="L80" s="1121"/>
      <c r="M80" s="1122"/>
      <c r="N80" s="1121"/>
      <c r="O80" s="2514" t="e">
        <f>BR96/SUM($BR$96:$BR$98)</f>
        <v>#DIV/0!</v>
      </c>
      <c r="P80" s="2515"/>
      <c r="Q80" s="2516"/>
      <c r="R80" s="1089"/>
      <c r="S80" s="1089"/>
      <c r="T80" s="1089"/>
      <c r="U80" s="1089"/>
      <c r="V80" s="1089"/>
      <c r="W80" s="1089"/>
      <c r="X80" s="1089"/>
      <c r="Y80" s="1089"/>
      <c r="Z80" s="1089"/>
      <c r="AA80" s="1089"/>
      <c r="AB80" s="1089"/>
      <c r="AC80" s="1089"/>
      <c r="AD80" s="1089"/>
      <c r="AE80" s="1089"/>
      <c r="AF80" s="1089"/>
      <c r="AG80" s="1089"/>
      <c r="AH80" s="1089"/>
      <c r="AI80" s="1089"/>
      <c r="AJ80" s="1089"/>
      <c r="AK80" s="1089"/>
      <c r="AL80" s="1089"/>
      <c r="AM80" s="1089"/>
      <c r="AN80" s="1089"/>
      <c r="AO80" s="1089"/>
      <c r="AP80" s="1089"/>
      <c r="AQ80" s="1089"/>
      <c r="AR80" s="1089"/>
      <c r="AS80" s="1089"/>
      <c r="AT80" s="1089"/>
      <c r="AU80" s="1089"/>
      <c r="AV80" s="1089"/>
      <c r="AW80" s="1089"/>
      <c r="AX80" s="1089"/>
      <c r="AY80" s="1089"/>
      <c r="AZ80" s="1089"/>
      <c r="BA80" s="1089"/>
      <c r="BB80" s="1089"/>
      <c r="BC80" s="1089"/>
      <c r="BD80" s="1089"/>
      <c r="BE80" s="1085"/>
    </row>
    <row r="81" spans="1:70" ht="15.75" customHeight="1" thickBot="1">
      <c r="A81" s="1089"/>
      <c r="B81" s="1124" t="s">
        <v>2549</v>
      </c>
      <c r="C81" s="1127"/>
      <c r="D81" s="1109"/>
      <c r="E81" s="1109"/>
      <c r="F81" s="1109"/>
      <c r="G81" s="1109"/>
      <c r="H81" s="1109"/>
      <c r="I81" s="1109"/>
      <c r="J81" s="1109"/>
      <c r="K81" s="1109"/>
      <c r="L81" s="1109"/>
      <c r="M81" s="1109"/>
      <c r="N81" s="1129"/>
      <c r="O81" s="2528" t="s">
        <v>2340</v>
      </c>
      <c r="P81" s="2529"/>
      <c r="Q81" s="2530"/>
      <c r="R81" s="1089"/>
      <c r="S81" s="1089"/>
      <c r="T81" s="1089"/>
      <c r="U81" s="1089"/>
      <c r="V81" s="1089"/>
      <c r="W81" s="1089"/>
      <c r="X81" s="1089"/>
      <c r="Y81" s="1089"/>
      <c r="Z81" s="1089"/>
      <c r="AA81" s="1089"/>
      <c r="AB81" s="1089"/>
      <c r="AC81" s="1089"/>
      <c r="AD81" s="1089"/>
      <c r="AE81" s="1089"/>
      <c r="AF81" s="1089"/>
      <c r="AG81" s="1089"/>
      <c r="AH81" s="1089"/>
      <c r="AI81" s="1089"/>
      <c r="AJ81" s="1089"/>
      <c r="AK81" s="1089"/>
      <c r="AL81" s="1089"/>
      <c r="AM81" s="1089"/>
      <c r="AN81" s="1089"/>
      <c r="AO81" s="1089"/>
      <c r="AP81" s="1089"/>
      <c r="AQ81" s="1089"/>
      <c r="AR81" s="1089"/>
      <c r="AS81" s="1089"/>
      <c r="AT81" s="1089"/>
      <c r="AU81" s="1089"/>
      <c r="AV81" s="1089"/>
      <c r="AW81" s="1089"/>
      <c r="AX81" s="1089"/>
      <c r="AY81" s="1089"/>
      <c r="AZ81" s="1089"/>
      <c r="BA81" s="1089"/>
      <c r="BB81" s="1089"/>
      <c r="BC81" s="1089"/>
      <c r="BD81" s="1089"/>
      <c r="BE81" s="1085"/>
    </row>
    <row r="82" spans="1:70" ht="15.75" customHeight="1" thickBot="1">
      <c r="A82" s="1089"/>
      <c r="B82" s="1089"/>
      <c r="C82" s="1089"/>
      <c r="D82" s="1089"/>
      <c r="E82" s="1089"/>
      <c r="F82" s="1089"/>
      <c r="G82" s="1089"/>
      <c r="H82" s="1089"/>
      <c r="I82" s="1089"/>
      <c r="J82" s="1089"/>
      <c r="K82" s="1089"/>
      <c r="L82" s="1089"/>
      <c r="M82" s="1089"/>
      <c r="N82" s="1089"/>
      <c r="O82" s="1089"/>
      <c r="P82" s="1089"/>
      <c r="Q82" s="1089"/>
      <c r="R82" s="1089"/>
      <c r="S82" s="1089"/>
      <c r="T82" s="1089"/>
      <c r="U82" s="1089"/>
      <c r="V82" s="1089"/>
      <c r="W82" s="1089"/>
      <c r="X82" s="1089"/>
      <c r="Y82" s="1089"/>
      <c r="Z82" s="1089"/>
      <c r="AA82" s="1089"/>
      <c r="AB82" s="1089"/>
      <c r="AC82" s="1089"/>
      <c r="AD82" s="1089"/>
      <c r="AE82" s="1089"/>
      <c r="AF82" s="1089"/>
      <c r="AG82" s="1089"/>
      <c r="AH82" s="1089"/>
      <c r="AI82" s="1089"/>
      <c r="AJ82" s="1089"/>
      <c r="AK82" s="1089"/>
      <c r="AL82" s="1089"/>
      <c r="AM82" s="1089"/>
      <c r="AN82" s="1089"/>
      <c r="AO82" s="1089"/>
      <c r="AP82" s="1089"/>
      <c r="AQ82" s="1089"/>
      <c r="AR82" s="1089"/>
      <c r="AS82" s="1089"/>
      <c r="AT82" s="1089"/>
      <c r="AU82" s="1089"/>
      <c r="AV82" s="1089"/>
      <c r="AW82" s="1089"/>
      <c r="AX82" s="1089"/>
      <c r="AY82" s="1089"/>
      <c r="AZ82" s="1089"/>
      <c r="BA82" s="1089"/>
      <c r="BB82" s="1089"/>
      <c r="BC82" s="1089"/>
      <c r="BD82" s="1089"/>
      <c r="BE82" s="1085"/>
    </row>
    <row r="83" spans="1:70" ht="15.75" customHeight="1">
      <c r="A83" s="1089"/>
      <c r="B83" s="2134" t="s">
        <v>2550</v>
      </c>
      <c r="C83" s="2135"/>
      <c r="D83" s="2135"/>
      <c r="E83" s="2135"/>
      <c r="F83" s="2135"/>
      <c r="G83" s="2135"/>
      <c r="H83" s="2135"/>
      <c r="I83" s="2135"/>
      <c r="J83" s="2135"/>
      <c r="K83" s="2135"/>
      <c r="L83" s="2135"/>
      <c r="M83" s="2135"/>
      <c r="N83" s="2135"/>
      <c r="O83" s="2135"/>
      <c r="P83" s="2135"/>
      <c r="Q83" s="2135"/>
      <c r="R83" s="2135"/>
      <c r="S83" s="2135"/>
      <c r="T83" s="2135"/>
      <c r="U83" s="2135"/>
      <c r="V83" s="2135"/>
      <c r="W83" s="2135"/>
      <c r="X83" s="2135"/>
      <c r="Y83" s="2135"/>
      <c r="Z83" s="2135"/>
      <c r="AA83" s="2135"/>
      <c r="AB83" s="2135"/>
      <c r="AC83" s="2135"/>
      <c r="AD83" s="2135"/>
      <c r="AE83" s="2135"/>
      <c r="AF83" s="2135"/>
      <c r="AG83" s="2135"/>
      <c r="AH83" s="2136"/>
      <c r="AI83" s="1089"/>
      <c r="AJ83" s="2170" t="s">
        <v>2551</v>
      </c>
      <c r="AK83" s="2171"/>
      <c r="AL83" s="2171"/>
      <c r="AM83" s="2171"/>
      <c r="AN83" s="2171"/>
      <c r="AO83" s="2171"/>
      <c r="AP83" s="2171"/>
      <c r="AQ83" s="2171"/>
      <c r="AR83" s="2171"/>
      <c r="AS83" s="2171"/>
      <c r="AT83" s="2171"/>
      <c r="AU83" s="2171"/>
      <c r="AV83" s="2171"/>
      <c r="AW83" s="2171"/>
      <c r="AX83" s="2171"/>
      <c r="AY83" s="2174" t="s">
        <v>891</v>
      </c>
      <c r="AZ83" s="2174"/>
      <c r="BA83" s="2174"/>
      <c r="BB83" s="2175"/>
      <c r="BC83" s="1089"/>
      <c r="BD83" s="1089"/>
      <c r="BE83" s="1085"/>
    </row>
    <row r="84" spans="1:70" ht="15.75" customHeight="1">
      <c r="A84" s="1089"/>
      <c r="B84" s="2129"/>
      <c r="C84" s="2130"/>
      <c r="D84" s="2130"/>
      <c r="E84" s="2130"/>
      <c r="F84" s="2130"/>
      <c r="G84" s="2130"/>
      <c r="H84" s="2130"/>
      <c r="I84" s="2130" t="s">
        <v>2552</v>
      </c>
      <c r="J84" s="2130"/>
      <c r="K84" s="2130"/>
      <c r="L84" s="2130"/>
      <c r="M84" s="2130"/>
      <c r="N84" s="2130"/>
      <c r="O84" s="2130" t="s">
        <v>2553</v>
      </c>
      <c r="P84" s="2130"/>
      <c r="Q84" s="2130"/>
      <c r="R84" s="2130"/>
      <c r="S84" s="2130"/>
      <c r="T84" s="2130"/>
      <c r="U84" s="2130"/>
      <c r="V84" s="2126" t="s">
        <v>2554</v>
      </c>
      <c r="W84" s="2126"/>
      <c r="X84" s="2126"/>
      <c r="Y84" s="2126"/>
      <c r="Z84" s="2126"/>
      <c r="AA84" s="2126"/>
      <c r="AB84" s="2127" t="s">
        <v>2555</v>
      </c>
      <c r="AC84" s="2127"/>
      <c r="AD84" s="2127"/>
      <c r="AE84" s="2127"/>
      <c r="AF84" s="2127"/>
      <c r="AG84" s="2127"/>
      <c r="AH84" s="2128"/>
      <c r="AI84" s="1089"/>
      <c r="AJ84" s="2172"/>
      <c r="AK84" s="2173"/>
      <c r="AL84" s="2173"/>
      <c r="AM84" s="2173"/>
      <c r="AN84" s="2173"/>
      <c r="AO84" s="2173"/>
      <c r="AP84" s="2173"/>
      <c r="AQ84" s="2173"/>
      <c r="AR84" s="2173"/>
      <c r="AS84" s="2173"/>
      <c r="AT84" s="2173"/>
      <c r="AU84" s="2173"/>
      <c r="AV84" s="2173"/>
      <c r="AW84" s="2173"/>
      <c r="AX84" s="2173"/>
      <c r="AY84" s="2176"/>
      <c r="AZ84" s="2176"/>
      <c r="BA84" s="2176"/>
      <c r="BB84" s="2177"/>
      <c r="BC84" s="1089"/>
      <c r="BD84" s="1089"/>
      <c r="BE84" s="1085"/>
    </row>
    <row r="85" spans="1:70" ht="15.75" customHeight="1">
      <c r="A85" s="1089"/>
      <c r="B85" s="2129"/>
      <c r="C85" s="2130"/>
      <c r="D85" s="2130"/>
      <c r="E85" s="2130"/>
      <c r="F85" s="2130"/>
      <c r="G85" s="2130"/>
      <c r="H85" s="2130"/>
      <c r="I85" s="2130"/>
      <c r="J85" s="2130"/>
      <c r="K85" s="2130"/>
      <c r="L85" s="2130"/>
      <c r="M85" s="2130"/>
      <c r="N85" s="2130"/>
      <c r="O85" s="2130"/>
      <c r="P85" s="2130"/>
      <c r="Q85" s="2130"/>
      <c r="R85" s="2130"/>
      <c r="S85" s="2130"/>
      <c r="T85" s="2130"/>
      <c r="U85" s="2130"/>
      <c r="V85" s="2126"/>
      <c r="W85" s="2126"/>
      <c r="X85" s="2126"/>
      <c r="Y85" s="2126"/>
      <c r="Z85" s="2126"/>
      <c r="AA85" s="2126"/>
      <c r="AB85" s="2127"/>
      <c r="AC85" s="2127"/>
      <c r="AD85" s="2127"/>
      <c r="AE85" s="2127"/>
      <c r="AF85" s="2127"/>
      <c r="AG85" s="2127"/>
      <c r="AH85" s="2128"/>
      <c r="AI85" s="1089"/>
      <c r="AJ85" s="2172"/>
      <c r="AK85" s="2173"/>
      <c r="AL85" s="2173"/>
      <c r="AM85" s="2173"/>
      <c r="AN85" s="2173"/>
      <c r="AO85" s="2173"/>
      <c r="AP85" s="2173"/>
      <c r="AQ85" s="2173"/>
      <c r="AR85" s="2173"/>
      <c r="AS85" s="2173"/>
      <c r="AT85" s="2173"/>
      <c r="AU85" s="2173"/>
      <c r="AV85" s="2173"/>
      <c r="AW85" s="2173"/>
      <c r="AX85" s="2173"/>
      <c r="AY85" s="2176"/>
      <c r="AZ85" s="2176"/>
      <c r="BA85" s="2176"/>
      <c r="BB85" s="2177"/>
      <c r="BC85" s="1089"/>
      <c r="BD85" s="1089"/>
      <c r="BE85" s="1085"/>
    </row>
    <row r="86" spans="1:70" ht="15.75" customHeight="1">
      <c r="A86" s="1089"/>
      <c r="B86" s="2129" t="s">
        <v>2556</v>
      </c>
      <c r="C86" s="2130"/>
      <c r="D86" s="2130"/>
      <c r="E86" s="2130"/>
      <c r="F86" s="2130"/>
      <c r="G86" s="2130"/>
      <c r="H86" s="2130"/>
      <c r="I86" s="2131">
        <v>3</v>
      </c>
      <c r="J86" s="2131"/>
      <c r="K86" s="2131"/>
      <c r="L86" s="2131"/>
      <c r="M86" s="2131"/>
      <c r="N86" s="2131"/>
      <c r="O86" s="2131">
        <v>3</v>
      </c>
      <c r="P86" s="2131"/>
      <c r="Q86" s="2131"/>
      <c r="R86" s="2131"/>
      <c r="S86" s="2131"/>
      <c r="T86" s="2131"/>
      <c r="U86" s="2131"/>
      <c r="V86" s="2131">
        <v>1</v>
      </c>
      <c r="W86" s="2131"/>
      <c r="X86" s="2131"/>
      <c r="Y86" s="2131"/>
      <c r="Z86" s="2131"/>
      <c r="AA86" s="2131"/>
      <c r="AB86" s="2131">
        <v>3</v>
      </c>
      <c r="AC86" s="2131"/>
      <c r="AD86" s="2131"/>
      <c r="AE86" s="2131"/>
      <c r="AF86" s="2131"/>
      <c r="AG86" s="2131"/>
      <c r="AH86" s="2137"/>
      <c r="AI86" s="1089"/>
      <c r="AJ86" s="2172"/>
      <c r="AK86" s="2173"/>
      <c r="AL86" s="2173"/>
      <c r="AM86" s="2173"/>
      <c r="AN86" s="2173"/>
      <c r="AO86" s="2173"/>
      <c r="AP86" s="2173"/>
      <c r="AQ86" s="2173"/>
      <c r="AR86" s="2173"/>
      <c r="AS86" s="2173"/>
      <c r="AT86" s="2173"/>
      <c r="AU86" s="2173"/>
      <c r="AV86" s="2173"/>
      <c r="AW86" s="2173"/>
      <c r="AX86" s="2173"/>
      <c r="AY86" s="2176"/>
      <c r="AZ86" s="2176"/>
      <c r="BA86" s="2176"/>
      <c r="BB86" s="2177"/>
      <c r="BC86" s="1089"/>
      <c r="BD86" s="1089"/>
      <c r="BE86" s="1085"/>
    </row>
    <row r="87" spans="1:70" ht="15.75" customHeight="1">
      <c r="A87" s="1089"/>
      <c r="B87" s="2129" t="s">
        <v>2557</v>
      </c>
      <c r="C87" s="2130"/>
      <c r="D87" s="2130"/>
      <c r="E87" s="2130"/>
      <c r="F87" s="2130"/>
      <c r="G87" s="2130"/>
      <c r="H87" s="2130"/>
      <c r="I87" s="2131">
        <v>0</v>
      </c>
      <c r="J87" s="2131"/>
      <c r="K87" s="2131"/>
      <c r="L87" s="2131"/>
      <c r="M87" s="2131"/>
      <c r="N87" s="2131"/>
      <c r="O87" s="2131">
        <v>0</v>
      </c>
      <c r="P87" s="2131"/>
      <c r="Q87" s="2131"/>
      <c r="R87" s="2131"/>
      <c r="S87" s="2131"/>
      <c r="T87" s="2131"/>
      <c r="U87" s="2131"/>
      <c r="V87" s="2131">
        <v>0</v>
      </c>
      <c r="W87" s="2131"/>
      <c r="X87" s="2131"/>
      <c r="Y87" s="2131"/>
      <c r="Z87" s="2131"/>
      <c r="AA87" s="2131"/>
      <c r="AB87" s="2131">
        <v>0</v>
      </c>
      <c r="AC87" s="2131"/>
      <c r="AD87" s="2131"/>
      <c r="AE87" s="2131"/>
      <c r="AF87" s="2131"/>
      <c r="AG87" s="2131"/>
      <c r="AH87" s="2137"/>
      <c r="AI87" s="1089"/>
      <c r="AJ87" s="2143" t="s">
        <v>2558</v>
      </c>
      <c r="AK87" s="2144"/>
      <c r="AL87" s="2144"/>
      <c r="AM87" s="2144"/>
      <c r="AN87" s="2144"/>
      <c r="AO87" s="2144"/>
      <c r="AP87" s="2144"/>
      <c r="AQ87" s="2144"/>
      <c r="AR87" s="2144"/>
      <c r="AS87" s="2144"/>
      <c r="AT87" s="2144"/>
      <c r="AU87" s="2144"/>
      <c r="AV87" s="2144"/>
      <c r="AW87" s="2144"/>
      <c r="AX87" s="2144"/>
      <c r="AY87" s="2144"/>
      <c r="AZ87" s="2144"/>
      <c r="BA87" s="2144"/>
      <c r="BB87" s="2145"/>
      <c r="BC87" s="1089"/>
      <c r="BD87" s="1089"/>
      <c r="BE87" s="1085"/>
    </row>
    <row r="88" spans="1:70" ht="15.75" customHeight="1" thickBot="1">
      <c r="A88" s="1089"/>
      <c r="B88" s="2149" t="s">
        <v>2559</v>
      </c>
      <c r="C88" s="2150"/>
      <c r="D88" s="2150"/>
      <c r="E88" s="2150"/>
      <c r="F88" s="2150"/>
      <c r="G88" s="2150"/>
      <c r="H88" s="2150"/>
      <c r="I88" s="2151">
        <f>I86+I87</f>
        <v>3</v>
      </c>
      <c r="J88" s="2151"/>
      <c r="K88" s="2151"/>
      <c r="L88" s="2151"/>
      <c r="M88" s="2151"/>
      <c r="N88" s="2151"/>
      <c r="O88" s="2151">
        <f>O86+O87</f>
        <v>3</v>
      </c>
      <c r="P88" s="2151"/>
      <c r="Q88" s="2151"/>
      <c r="R88" s="2151"/>
      <c r="S88" s="2151"/>
      <c r="T88" s="2151"/>
      <c r="U88" s="2151"/>
      <c r="V88" s="2151">
        <f>V86+V87</f>
        <v>1</v>
      </c>
      <c r="W88" s="2151"/>
      <c r="X88" s="2151"/>
      <c r="Y88" s="2151"/>
      <c r="Z88" s="2151"/>
      <c r="AA88" s="2151"/>
      <c r="AB88" s="2151">
        <f>AB86+AB87</f>
        <v>3</v>
      </c>
      <c r="AC88" s="2151"/>
      <c r="AD88" s="2151"/>
      <c r="AE88" s="2151"/>
      <c r="AF88" s="2151"/>
      <c r="AG88" s="2151"/>
      <c r="AH88" s="2152"/>
      <c r="AI88" s="1089"/>
      <c r="AJ88" s="2146"/>
      <c r="AK88" s="2147"/>
      <c r="AL88" s="2147"/>
      <c r="AM88" s="2147"/>
      <c r="AN88" s="2147"/>
      <c r="AO88" s="2147"/>
      <c r="AP88" s="2147"/>
      <c r="AQ88" s="2147"/>
      <c r="AR88" s="2147"/>
      <c r="AS88" s="2147"/>
      <c r="AT88" s="2147"/>
      <c r="AU88" s="2147"/>
      <c r="AV88" s="2147"/>
      <c r="AW88" s="2147"/>
      <c r="AX88" s="2147"/>
      <c r="AY88" s="2147"/>
      <c r="AZ88" s="2147"/>
      <c r="BA88" s="2147"/>
      <c r="BB88" s="2148"/>
      <c r="BC88" s="1089"/>
      <c r="BD88" s="1089"/>
      <c r="BE88" s="1085"/>
    </row>
    <row r="89" spans="1:70" ht="15.75" customHeight="1">
      <c r="A89" s="1089"/>
      <c r="B89" s="1089"/>
      <c r="C89" s="1089"/>
      <c r="D89" s="1089"/>
      <c r="E89" s="1089"/>
      <c r="F89" s="1089"/>
      <c r="G89" s="1089"/>
      <c r="H89" s="1089"/>
      <c r="I89" s="1089"/>
      <c r="J89" s="1089"/>
      <c r="K89" s="1089"/>
      <c r="L89" s="1089"/>
      <c r="M89" s="1089"/>
      <c r="N89" s="1089"/>
      <c r="O89" s="1089"/>
      <c r="P89" s="1089"/>
      <c r="Q89" s="1089"/>
      <c r="R89" s="1089"/>
      <c r="S89" s="1089"/>
      <c r="T89" s="1089"/>
      <c r="U89" s="1089"/>
      <c r="V89" s="1089"/>
      <c r="W89" s="1089"/>
      <c r="X89" s="1089"/>
      <c r="Y89" s="1089"/>
      <c r="Z89" s="1089"/>
      <c r="AA89" s="1089"/>
      <c r="AB89" s="1089"/>
      <c r="AC89" s="1089"/>
      <c r="AD89" s="1089"/>
      <c r="AE89" s="1089"/>
      <c r="AF89" s="1089"/>
      <c r="AG89" s="1089"/>
      <c r="AH89" s="1089"/>
      <c r="AI89" s="1089"/>
      <c r="AJ89" s="1089"/>
      <c r="AK89" s="1089"/>
      <c r="AL89" s="1089"/>
      <c r="AM89" s="1089"/>
      <c r="AN89" s="1089"/>
      <c r="AO89" s="1089"/>
      <c r="AP89" s="1089"/>
      <c r="AQ89" s="1089"/>
      <c r="AR89" s="1089"/>
      <c r="AS89" s="1089"/>
      <c r="AT89" s="1089"/>
      <c r="AU89" s="1089"/>
      <c r="AV89" s="1089"/>
      <c r="AW89" s="1089"/>
      <c r="AX89" s="1089"/>
      <c r="AY89" s="1089"/>
      <c r="AZ89" s="1089"/>
      <c r="BA89" s="1089"/>
      <c r="BB89" s="1089"/>
      <c r="BC89" s="1089"/>
      <c r="BD89" s="1089"/>
      <c r="BE89" s="1085"/>
    </row>
    <row r="90" spans="1:70" ht="15.75" customHeight="1" thickBot="1">
      <c r="A90" s="1089"/>
      <c r="B90" s="1089"/>
      <c r="C90" s="1089"/>
      <c r="D90" s="1089"/>
      <c r="E90" s="1089"/>
      <c r="F90" s="1089"/>
      <c r="G90" s="1089"/>
      <c r="H90" s="1089"/>
      <c r="I90" s="1089"/>
      <c r="J90" s="1089"/>
      <c r="K90" s="1089"/>
      <c r="L90" s="1089"/>
      <c r="M90" s="1089"/>
      <c r="N90" s="1089"/>
      <c r="O90" s="1089"/>
      <c r="P90" s="1089"/>
      <c r="Q90" s="1089"/>
      <c r="R90" s="1089"/>
      <c r="S90" s="1089"/>
      <c r="T90" s="1089"/>
      <c r="U90" s="1089"/>
      <c r="V90" s="1089"/>
      <c r="W90" s="1089"/>
      <c r="X90" s="1089"/>
      <c r="Y90" s="1089"/>
      <c r="Z90" s="1089"/>
      <c r="AA90" s="1089"/>
      <c r="AB90" s="1089"/>
      <c r="AC90" s="1089"/>
      <c r="AD90" s="1089"/>
      <c r="AE90" s="1089"/>
      <c r="AF90" s="1089"/>
      <c r="AG90" s="1089"/>
      <c r="AH90" s="1089"/>
      <c r="AI90" s="1089"/>
      <c r="AJ90" s="1089"/>
      <c r="AK90" s="1089"/>
      <c r="AL90" s="1089"/>
      <c r="AM90" s="1089"/>
      <c r="AN90" s="1089"/>
      <c r="AO90" s="1089"/>
      <c r="AP90" s="1089"/>
      <c r="AQ90" s="1089"/>
      <c r="AR90" s="1089"/>
      <c r="AS90" s="1089"/>
      <c r="AT90" s="1089"/>
      <c r="AU90" s="1089"/>
      <c r="AV90" s="1089"/>
      <c r="AW90" s="1089"/>
      <c r="AX90" s="1089"/>
      <c r="AY90" s="1089"/>
      <c r="AZ90" s="1089"/>
      <c r="BA90" s="1089"/>
      <c r="BB90" s="1089"/>
      <c r="BC90" s="1089"/>
      <c r="BD90" s="1089"/>
      <c r="BE90" s="1085"/>
    </row>
    <row r="91" spans="1:70" ht="15.75" customHeight="1" thickBot="1">
      <c r="A91" s="1089"/>
      <c r="B91" s="1120" t="s">
        <v>2560</v>
      </c>
      <c r="C91" s="1130"/>
      <c r="D91" s="1126"/>
      <c r="E91" s="1126"/>
      <c r="F91" s="1126"/>
      <c r="G91" s="1126"/>
      <c r="H91" s="1126"/>
      <c r="I91" s="1126"/>
      <c r="J91" s="1126"/>
      <c r="K91" s="1126"/>
      <c r="L91" s="1126"/>
      <c r="M91" s="1126"/>
      <c r="N91" s="1126"/>
      <c r="O91" s="1126"/>
      <c r="P91" s="1126"/>
      <c r="Q91" s="1125"/>
      <c r="R91" s="1089"/>
      <c r="S91" s="1089"/>
      <c r="T91" s="1089"/>
      <c r="U91" s="1089"/>
      <c r="V91" s="1089"/>
      <c r="W91" s="1089"/>
      <c r="X91" s="1089"/>
      <c r="Y91" s="1089"/>
      <c r="Z91" s="1089"/>
      <c r="AA91" s="1089"/>
      <c r="AB91" s="1089"/>
      <c r="AC91" s="1089"/>
      <c r="AD91" s="1089"/>
      <c r="AE91" s="1089"/>
      <c r="AF91" s="1089"/>
      <c r="AG91" s="1089"/>
      <c r="AH91" s="1089"/>
      <c r="AI91" s="1089"/>
      <c r="AJ91" s="1089"/>
      <c r="AK91" s="1089"/>
      <c r="AL91" s="1089"/>
      <c r="AM91" s="1089"/>
      <c r="AN91" s="1089"/>
      <c r="AO91" s="1089"/>
      <c r="AP91" s="1089"/>
      <c r="AQ91" s="1089"/>
      <c r="AR91" s="1089"/>
      <c r="AS91" s="1089"/>
      <c r="AT91" s="1089"/>
      <c r="AU91" s="1089"/>
      <c r="AV91" s="1089"/>
      <c r="AW91" s="1089"/>
      <c r="AX91" s="1089"/>
      <c r="AY91" s="1089"/>
      <c r="AZ91" s="1089"/>
      <c r="BA91" s="1089"/>
      <c r="BB91" s="1089"/>
      <c r="BC91" s="1089"/>
      <c r="BD91" s="1089"/>
      <c r="BE91" s="1085"/>
    </row>
    <row r="92" spans="1:70" ht="15.75" customHeight="1">
      <c r="A92" s="1089"/>
      <c r="B92" s="1117" t="s">
        <v>2547</v>
      </c>
      <c r="C92" s="1117"/>
      <c r="D92" s="1116"/>
      <c r="E92" s="1115"/>
      <c r="F92" s="2531"/>
      <c r="G92" s="2512"/>
      <c r="H92" s="2512"/>
      <c r="I92" s="2512"/>
      <c r="J92" s="2512"/>
      <c r="K92" s="2512"/>
      <c r="L92" s="2512"/>
      <c r="M92" s="2512"/>
      <c r="N92" s="2512"/>
      <c r="O92" s="2512"/>
      <c r="P92" s="2512"/>
      <c r="Q92" s="2513"/>
      <c r="R92" s="1089"/>
      <c r="S92" s="1089"/>
      <c r="T92" s="1089"/>
      <c r="U92" s="1089"/>
      <c r="V92" s="1089"/>
      <c r="W92" s="1089"/>
      <c r="X92" s="1089"/>
      <c r="Y92" s="1089"/>
      <c r="Z92" s="1089"/>
      <c r="AA92" s="1089"/>
      <c r="AB92" s="1089"/>
      <c r="AC92" s="1089"/>
      <c r="AD92" s="1089"/>
      <c r="AE92" s="1089"/>
      <c r="AF92" s="1089"/>
      <c r="AG92" s="1089"/>
      <c r="AH92" s="1089"/>
      <c r="AI92" s="1089"/>
      <c r="AJ92" s="1089"/>
      <c r="AK92" s="1089"/>
      <c r="AL92" s="1089"/>
      <c r="AM92" s="1089"/>
      <c r="AN92" s="1089"/>
      <c r="AO92" s="1089"/>
      <c r="AP92" s="1089"/>
      <c r="AQ92" s="1089"/>
      <c r="AR92" s="1089"/>
      <c r="AS92" s="1089"/>
      <c r="AT92" s="1089"/>
      <c r="AU92" s="1089"/>
      <c r="AV92" s="1089"/>
      <c r="AW92" s="1089"/>
      <c r="AX92" s="1089"/>
      <c r="AY92" s="1089"/>
      <c r="AZ92" s="1089"/>
      <c r="BA92" s="1089"/>
      <c r="BB92" s="1089"/>
      <c r="BC92" s="1089"/>
      <c r="BD92" s="1089"/>
      <c r="BE92" s="1085"/>
    </row>
    <row r="93" spans="1:70" ht="15.75" customHeight="1" thickBot="1">
      <c r="A93" s="1089"/>
      <c r="B93" s="1124" t="s">
        <v>2548</v>
      </c>
      <c r="C93" s="1123"/>
      <c r="D93" s="1122"/>
      <c r="E93" s="1122"/>
      <c r="F93" s="1122"/>
      <c r="G93" s="1122"/>
      <c r="H93" s="1122"/>
      <c r="I93" s="1122"/>
      <c r="J93" s="1122"/>
      <c r="K93" s="1122"/>
      <c r="L93" s="1121"/>
      <c r="M93" s="1122"/>
      <c r="N93" s="1121"/>
      <c r="O93" s="2514" t="e">
        <f>BR97/SUM($BR$96:$BR$98)</f>
        <v>#DIV/0!</v>
      </c>
      <c r="P93" s="2515"/>
      <c r="Q93" s="2516"/>
      <c r="R93" s="1089"/>
      <c r="S93" s="1089"/>
      <c r="T93" s="1089"/>
      <c r="U93" s="1089"/>
      <c r="V93" s="1089"/>
      <c r="W93" s="1089"/>
      <c r="X93" s="1089"/>
      <c r="Y93" s="1089"/>
      <c r="Z93" s="1089"/>
      <c r="AA93" s="1089"/>
      <c r="AB93" s="1089"/>
      <c r="AC93" s="1089"/>
      <c r="AD93" s="1089"/>
      <c r="AE93" s="1089"/>
      <c r="AF93" s="1089"/>
      <c r="AG93" s="1089"/>
      <c r="AH93" s="1089"/>
      <c r="AI93" s="1089"/>
      <c r="AJ93" s="1089"/>
      <c r="AK93" s="1089"/>
      <c r="AL93" s="1089"/>
      <c r="AM93" s="1089"/>
      <c r="AN93" s="1089"/>
      <c r="AO93" s="1089"/>
      <c r="AP93" s="1089"/>
      <c r="AQ93" s="1089"/>
      <c r="AR93" s="1089"/>
      <c r="AS93" s="1089"/>
      <c r="AT93" s="1089"/>
      <c r="AU93" s="1089"/>
      <c r="AV93" s="1089"/>
      <c r="AW93" s="1089"/>
      <c r="AX93" s="1089"/>
      <c r="AY93" s="1089"/>
      <c r="AZ93" s="1089"/>
      <c r="BA93" s="1089"/>
      <c r="BB93" s="1089"/>
      <c r="BC93" s="1089"/>
      <c r="BD93" s="1089"/>
      <c r="BE93" s="1085"/>
    </row>
    <row r="94" spans="1:70" ht="15.75" customHeight="1" thickBot="1">
      <c r="A94" s="1089"/>
      <c r="B94" s="1124" t="s">
        <v>2561</v>
      </c>
      <c r="C94" s="1127"/>
      <c r="D94" s="1109"/>
      <c r="E94" s="1109"/>
      <c r="F94" s="1109"/>
      <c r="G94" s="1109"/>
      <c r="H94" s="1109"/>
      <c r="I94" s="1109"/>
      <c r="J94" s="1109"/>
      <c r="K94" s="1109"/>
      <c r="L94" s="1109"/>
      <c r="M94" s="1109"/>
      <c r="N94" s="1129"/>
      <c r="O94" s="2528" t="s">
        <v>2340</v>
      </c>
      <c r="P94" s="2529"/>
      <c r="Q94" s="2530"/>
      <c r="R94" s="1089"/>
      <c r="S94" s="1089"/>
      <c r="T94" s="1089"/>
      <c r="U94" s="1089"/>
      <c r="V94" s="1089"/>
      <c r="W94" s="1089"/>
      <c r="X94" s="1089"/>
      <c r="Y94" s="1089"/>
      <c r="Z94" s="1089"/>
      <c r="AA94" s="1089"/>
      <c r="AB94" s="1089"/>
      <c r="AC94" s="1089"/>
      <c r="AD94" s="1089"/>
      <c r="AE94" s="1089"/>
      <c r="AF94" s="1089"/>
      <c r="AG94" s="1089"/>
      <c r="AH94" s="1089"/>
      <c r="AI94" s="1089"/>
      <c r="AJ94" s="1089"/>
      <c r="AK94" s="1089"/>
      <c r="AL94" s="1089"/>
      <c r="AM94" s="1089"/>
      <c r="AN94" s="1089"/>
      <c r="AO94" s="1089"/>
      <c r="AP94" s="1089"/>
      <c r="AQ94" s="1089"/>
      <c r="AR94" s="1089"/>
      <c r="AS94" s="1089"/>
      <c r="AT94" s="1089"/>
      <c r="AU94" s="1089"/>
      <c r="AV94" s="1089"/>
      <c r="AW94" s="1089"/>
      <c r="AX94" s="1089"/>
      <c r="AY94" s="1089"/>
      <c r="AZ94" s="1089"/>
      <c r="BA94" s="1089"/>
      <c r="BB94" s="1089"/>
      <c r="BC94" s="1089"/>
      <c r="BD94" s="1089"/>
      <c r="BE94" s="1085"/>
    </row>
    <row r="95" spans="1:70" ht="15.75" customHeight="1" thickBot="1">
      <c r="A95" s="1089"/>
      <c r="B95" s="1089"/>
      <c r="C95" s="1089"/>
      <c r="D95" s="1089"/>
      <c r="E95" s="1089"/>
      <c r="F95" s="1089"/>
      <c r="G95" s="1089"/>
      <c r="H95" s="1089"/>
      <c r="I95" s="1089"/>
      <c r="J95" s="1089"/>
      <c r="K95" s="1089"/>
      <c r="L95" s="1089"/>
      <c r="M95" s="1089"/>
      <c r="N95" s="1089"/>
      <c r="O95" s="1089"/>
      <c r="P95" s="1089"/>
      <c r="Q95" s="1089"/>
      <c r="R95" s="1089"/>
      <c r="S95" s="1089"/>
      <c r="T95" s="1089"/>
      <c r="U95" s="1089"/>
      <c r="V95" s="1089"/>
      <c r="W95" s="1089"/>
      <c r="X95" s="1089"/>
      <c r="Y95" s="1089"/>
      <c r="Z95" s="1089"/>
      <c r="AA95" s="1089"/>
      <c r="AB95" s="1089"/>
      <c r="AC95" s="1089"/>
      <c r="AD95" s="1089"/>
      <c r="AE95" s="1089"/>
      <c r="AF95" s="1089"/>
      <c r="AG95" s="1089"/>
      <c r="AH95" s="1089"/>
      <c r="AI95" s="1089"/>
      <c r="AJ95" s="1089"/>
      <c r="AK95" s="1089"/>
      <c r="AL95" s="1089"/>
      <c r="AM95" s="1089"/>
      <c r="AN95" s="1089"/>
      <c r="AO95" s="1089"/>
      <c r="AP95" s="1089"/>
      <c r="AQ95" s="1089"/>
      <c r="AR95" s="1089"/>
      <c r="AS95" s="1089"/>
      <c r="AT95" s="1089"/>
      <c r="AU95" s="1089"/>
      <c r="AV95" s="1089"/>
      <c r="AW95" s="1089"/>
      <c r="AX95" s="1089"/>
      <c r="AY95" s="1089"/>
      <c r="AZ95" s="1089"/>
      <c r="BA95" s="1089"/>
      <c r="BB95" s="1089"/>
      <c r="BC95" s="1089"/>
      <c r="BD95" s="1089"/>
      <c r="BE95" s="1085"/>
    </row>
    <row r="96" spans="1:70" ht="15.75" customHeight="1">
      <c r="A96" s="1089"/>
      <c r="B96" s="2134" t="s">
        <v>2562</v>
      </c>
      <c r="C96" s="2135"/>
      <c r="D96" s="2135"/>
      <c r="E96" s="2135"/>
      <c r="F96" s="2135"/>
      <c r="G96" s="2135"/>
      <c r="H96" s="2135"/>
      <c r="I96" s="2135"/>
      <c r="J96" s="2135"/>
      <c r="K96" s="2135"/>
      <c r="L96" s="2135"/>
      <c r="M96" s="2135"/>
      <c r="N96" s="2135"/>
      <c r="O96" s="2135"/>
      <c r="P96" s="2135"/>
      <c r="Q96" s="2135"/>
      <c r="R96" s="2135"/>
      <c r="S96" s="2135"/>
      <c r="T96" s="2135"/>
      <c r="U96" s="2135"/>
      <c r="V96" s="2135"/>
      <c r="W96" s="2135"/>
      <c r="X96" s="2135"/>
      <c r="Y96" s="2135"/>
      <c r="Z96" s="2135"/>
      <c r="AA96" s="2135"/>
      <c r="AB96" s="2135"/>
      <c r="AC96" s="2135"/>
      <c r="AD96" s="2135"/>
      <c r="AE96" s="2135"/>
      <c r="AF96" s="2135"/>
      <c r="AG96" s="2135"/>
      <c r="AH96" s="2136"/>
      <c r="AI96" s="1089"/>
      <c r="AJ96" s="2170" t="s">
        <v>2563</v>
      </c>
      <c r="AK96" s="2171"/>
      <c r="AL96" s="2171"/>
      <c r="AM96" s="2171"/>
      <c r="AN96" s="2171"/>
      <c r="AO96" s="2171"/>
      <c r="AP96" s="2171"/>
      <c r="AQ96" s="2171"/>
      <c r="AR96" s="2171"/>
      <c r="AS96" s="2171"/>
      <c r="AT96" s="2171"/>
      <c r="AU96" s="2171"/>
      <c r="AV96" s="2171"/>
      <c r="AW96" s="2171"/>
      <c r="AX96" s="2171"/>
      <c r="AY96" s="2174" t="s">
        <v>891</v>
      </c>
      <c r="AZ96" s="2174"/>
      <c r="BA96" s="2174"/>
      <c r="BB96" s="2175"/>
      <c r="BC96" s="1089"/>
      <c r="BD96" s="1089"/>
      <c r="BE96" s="1085"/>
      <c r="BQ96" s="1128" t="str">
        <f>Application!M243</f>
        <v>ABS Properties Inc.</v>
      </c>
      <c r="BR96" s="1128">
        <f>Application!AH245</f>
        <v>0</v>
      </c>
    </row>
    <row r="97" spans="1:70" ht="15.75" customHeight="1">
      <c r="A97" s="1089"/>
      <c r="B97" s="2129"/>
      <c r="C97" s="2130"/>
      <c r="D97" s="2130"/>
      <c r="E97" s="2130"/>
      <c r="F97" s="2130"/>
      <c r="G97" s="2130"/>
      <c r="H97" s="2130"/>
      <c r="I97" s="2130" t="s">
        <v>2552</v>
      </c>
      <c r="J97" s="2130"/>
      <c r="K97" s="2130"/>
      <c r="L97" s="2130"/>
      <c r="M97" s="2130"/>
      <c r="N97" s="2130"/>
      <c r="O97" s="2130" t="s">
        <v>2553</v>
      </c>
      <c r="P97" s="2130"/>
      <c r="Q97" s="2130"/>
      <c r="R97" s="2130"/>
      <c r="S97" s="2130"/>
      <c r="T97" s="2130"/>
      <c r="U97" s="2130"/>
      <c r="V97" s="2126" t="s">
        <v>2554</v>
      </c>
      <c r="W97" s="2126"/>
      <c r="X97" s="2126"/>
      <c r="Y97" s="2126"/>
      <c r="Z97" s="2126"/>
      <c r="AA97" s="2126"/>
      <c r="AB97" s="2127" t="s">
        <v>2555</v>
      </c>
      <c r="AC97" s="2127"/>
      <c r="AD97" s="2127"/>
      <c r="AE97" s="2127"/>
      <c r="AF97" s="2127"/>
      <c r="AG97" s="2127"/>
      <c r="AH97" s="2128"/>
      <c r="AI97" s="1089"/>
      <c r="AJ97" s="2172"/>
      <c r="AK97" s="2173"/>
      <c r="AL97" s="2173"/>
      <c r="AM97" s="2173"/>
      <c r="AN97" s="2173"/>
      <c r="AO97" s="2173"/>
      <c r="AP97" s="2173"/>
      <c r="AQ97" s="2173"/>
      <c r="AR97" s="2173"/>
      <c r="AS97" s="2173"/>
      <c r="AT97" s="2173"/>
      <c r="AU97" s="2173"/>
      <c r="AV97" s="2173"/>
      <c r="AW97" s="2173"/>
      <c r="AX97" s="2173"/>
      <c r="AY97" s="2176"/>
      <c r="AZ97" s="2176"/>
      <c r="BA97" s="2176"/>
      <c r="BB97" s="2177"/>
      <c r="BC97" s="1089"/>
      <c r="BD97" s="1089"/>
      <c r="BE97" s="1085"/>
      <c r="BQ97" s="1128" t="str">
        <f>Application!M251</f>
        <v>Kingdom Development Inc</v>
      </c>
      <c r="BR97" s="1128">
        <f>Application!AH253</f>
        <v>0</v>
      </c>
    </row>
    <row r="98" spans="1:70" ht="15.75" customHeight="1">
      <c r="A98" s="1089"/>
      <c r="B98" s="2129"/>
      <c r="C98" s="2130"/>
      <c r="D98" s="2130"/>
      <c r="E98" s="2130"/>
      <c r="F98" s="2130"/>
      <c r="G98" s="2130"/>
      <c r="H98" s="2130"/>
      <c r="I98" s="2130"/>
      <c r="J98" s="2130"/>
      <c r="K98" s="2130"/>
      <c r="L98" s="2130"/>
      <c r="M98" s="2130"/>
      <c r="N98" s="2130"/>
      <c r="O98" s="2130"/>
      <c r="P98" s="2130"/>
      <c r="Q98" s="2130"/>
      <c r="R98" s="2130"/>
      <c r="S98" s="2130"/>
      <c r="T98" s="2130"/>
      <c r="U98" s="2130"/>
      <c r="V98" s="2126"/>
      <c r="W98" s="2126"/>
      <c r="X98" s="2126"/>
      <c r="Y98" s="2126"/>
      <c r="Z98" s="2126"/>
      <c r="AA98" s="2126"/>
      <c r="AB98" s="2127"/>
      <c r="AC98" s="2127"/>
      <c r="AD98" s="2127"/>
      <c r="AE98" s="2127"/>
      <c r="AF98" s="2127"/>
      <c r="AG98" s="2127"/>
      <c r="AH98" s="2128"/>
      <c r="AI98" s="1089"/>
      <c r="AJ98" s="2172"/>
      <c r="AK98" s="2173"/>
      <c r="AL98" s="2173"/>
      <c r="AM98" s="2173"/>
      <c r="AN98" s="2173"/>
      <c r="AO98" s="2173"/>
      <c r="AP98" s="2173"/>
      <c r="AQ98" s="2173"/>
      <c r="AR98" s="2173"/>
      <c r="AS98" s="2173"/>
      <c r="AT98" s="2173"/>
      <c r="AU98" s="2173"/>
      <c r="AV98" s="2173"/>
      <c r="AW98" s="2173"/>
      <c r="AX98" s="2173"/>
      <c r="AY98" s="2176"/>
      <c r="AZ98" s="2176"/>
      <c r="BA98" s="2176"/>
      <c r="BB98" s="2177"/>
      <c r="BC98" s="1089"/>
      <c r="BD98" s="1089"/>
      <c r="BE98" s="1085"/>
      <c r="BQ98" s="1128">
        <f>Application!M259</f>
        <v>0</v>
      </c>
      <c r="BR98" s="1128">
        <f>Application!AH261</f>
        <v>0</v>
      </c>
    </row>
    <row r="99" spans="1:70" ht="15.75" customHeight="1">
      <c r="A99" s="1089"/>
      <c r="B99" s="2129" t="s">
        <v>2556</v>
      </c>
      <c r="C99" s="2130"/>
      <c r="D99" s="2130"/>
      <c r="E99" s="2130"/>
      <c r="F99" s="2130"/>
      <c r="G99" s="2130"/>
      <c r="H99" s="2130"/>
      <c r="I99" s="2131">
        <v>0</v>
      </c>
      <c r="J99" s="2131"/>
      <c r="K99" s="2131"/>
      <c r="L99" s="2131"/>
      <c r="M99" s="2131"/>
      <c r="N99" s="2131"/>
      <c r="O99" s="2131">
        <v>0</v>
      </c>
      <c r="P99" s="2131"/>
      <c r="Q99" s="2131"/>
      <c r="R99" s="2131"/>
      <c r="S99" s="2131"/>
      <c r="T99" s="2131"/>
      <c r="U99" s="2131"/>
      <c r="V99" s="2131">
        <v>0</v>
      </c>
      <c r="W99" s="2131"/>
      <c r="X99" s="2131"/>
      <c r="Y99" s="2131"/>
      <c r="Z99" s="2131"/>
      <c r="AA99" s="2131"/>
      <c r="AB99" s="2131">
        <v>0</v>
      </c>
      <c r="AC99" s="2131"/>
      <c r="AD99" s="2131"/>
      <c r="AE99" s="2131"/>
      <c r="AF99" s="2131"/>
      <c r="AG99" s="2131"/>
      <c r="AH99" s="2137"/>
      <c r="AI99" s="1089"/>
      <c r="AJ99" s="2172"/>
      <c r="AK99" s="2173"/>
      <c r="AL99" s="2173"/>
      <c r="AM99" s="2173"/>
      <c r="AN99" s="2173"/>
      <c r="AO99" s="2173"/>
      <c r="AP99" s="2173"/>
      <c r="AQ99" s="2173"/>
      <c r="AR99" s="2173"/>
      <c r="AS99" s="2173"/>
      <c r="AT99" s="2173"/>
      <c r="AU99" s="2173"/>
      <c r="AV99" s="2173"/>
      <c r="AW99" s="2173"/>
      <c r="AX99" s="2173"/>
      <c r="AY99" s="2176"/>
      <c r="AZ99" s="2176"/>
      <c r="BA99" s="2176"/>
      <c r="BB99" s="2177"/>
      <c r="BC99" s="1089"/>
      <c r="BD99" s="1089"/>
      <c r="BE99" s="1085"/>
    </row>
    <row r="100" spans="1:70" ht="15.75" customHeight="1">
      <c r="A100" s="1089"/>
      <c r="B100" s="2129" t="s">
        <v>2557</v>
      </c>
      <c r="C100" s="2130"/>
      <c r="D100" s="2130"/>
      <c r="E100" s="2130"/>
      <c r="F100" s="2130"/>
      <c r="G100" s="2130"/>
      <c r="H100" s="2130"/>
      <c r="I100" s="2131">
        <v>0</v>
      </c>
      <c r="J100" s="2131"/>
      <c r="K100" s="2131"/>
      <c r="L100" s="2131"/>
      <c r="M100" s="2131"/>
      <c r="N100" s="2131"/>
      <c r="O100" s="2131">
        <v>0</v>
      </c>
      <c r="P100" s="2131"/>
      <c r="Q100" s="2131"/>
      <c r="R100" s="2131"/>
      <c r="S100" s="2131"/>
      <c r="T100" s="2131"/>
      <c r="U100" s="2131"/>
      <c r="V100" s="2131">
        <v>0</v>
      </c>
      <c r="W100" s="2131"/>
      <c r="X100" s="2131"/>
      <c r="Y100" s="2131"/>
      <c r="Z100" s="2131"/>
      <c r="AA100" s="2131"/>
      <c r="AB100" s="2131">
        <v>0</v>
      </c>
      <c r="AC100" s="2131"/>
      <c r="AD100" s="2131"/>
      <c r="AE100" s="2131"/>
      <c r="AF100" s="2131"/>
      <c r="AG100" s="2131"/>
      <c r="AH100" s="2137"/>
      <c r="AI100" s="1089"/>
      <c r="AJ100" s="2143" t="s">
        <v>2558</v>
      </c>
      <c r="AK100" s="2144"/>
      <c r="AL100" s="2144"/>
      <c r="AM100" s="2144"/>
      <c r="AN100" s="2144"/>
      <c r="AO100" s="2144"/>
      <c r="AP100" s="2144"/>
      <c r="AQ100" s="2144"/>
      <c r="AR100" s="2144"/>
      <c r="AS100" s="2144"/>
      <c r="AT100" s="2144"/>
      <c r="AU100" s="2144"/>
      <c r="AV100" s="2144"/>
      <c r="AW100" s="2144"/>
      <c r="AX100" s="2144"/>
      <c r="AY100" s="2144"/>
      <c r="AZ100" s="2144"/>
      <c r="BA100" s="2144"/>
      <c r="BB100" s="2145"/>
      <c r="BC100" s="1089"/>
      <c r="BD100" s="1089"/>
      <c r="BE100" s="1085"/>
    </row>
    <row r="101" spans="1:70" ht="15.75" customHeight="1" thickBot="1">
      <c r="A101" s="1089"/>
      <c r="B101" s="2149" t="s">
        <v>2559</v>
      </c>
      <c r="C101" s="2150"/>
      <c r="D101" s="2150"/>
      <c r="E101" s="2150"/>
      <c r="F101" s="2150"/>
      <c r="G101" s="2150"/>
      <c r="H101" s="2150"/>
      <c r="I101" s="2151">
        <v>0</v>
      </c>
      <c r="J101" s="2151"/>
      <c r="K101" s="2151"/>
      <c r="L101" s="2151"/>
      <c r="M101" s="2151"/>
      <c r="N101" s="2151"/>
      <c r="O101" s="2151">
        <v>0</v>
      </c>
      <c r="P101" s="2151"/>
      <c r="Q101" s="2151"/>
      <c r="R101" s="2151"/>
      <c r="S101" s="2151"/>
      <c r="T101" s="2151"/>
      <c r="U101" s="2151"/>
      <c r="V101" s="2151">
        <v>0</v>
      </c>
      <c r="W101" s="2151"/>
      <c r="X101" s="2151"/>
      <c r="Y101" s="2151"/>
      <c r="Z101" s="2151"/>
      <c r="AA101" s="2151"/>
      <c r="AB101" s="2151">
        <v>0</v>
      </c>
      <c r="AC101" s="2151"/>
      <c r="AD101" s="2151"/>
      <c r="AE101" s="2151"/>
      <c r="AF101" s="2151"/>
      <c r="AG101" s="2151"/>
      <c r="AH101" s="2152"/>
      <c r="AI101" s="1089"/>
      <c r="AJ101" s="2146"/>
      <c r="AK101" s="2147"/>
      <c r="AL101" s="2147"/>
      <c r="AM101" s="2147"/>
      <c r="AN101" s="2147"/>
      <c r="AO101" s="2147"/>
      <c r="AP101" s="2147"/>
      <c r="AQ101" s="2147"/>
      <c r="AR101" s="2147"/>
      <c r="AS101" s="2147"/>
      <c r="AT101" s="2147"/>
      <c r="AU101" s="2147"/>
      <c r="AV101" s="2147"/>
      <c r="AW101" s="2147"/>
      <c r="AX101" s="2147"/>
      <c r="AY101" s="2147"/>
      <c r="AZ101" s="2147"/>
      <c r="BA101" s="2147"/>
      <c r="BB101" s="2148"/>
      <c r="BC101" s="1089"/>
      <c r="BD101" s="1089"/>
      <c r="BE101" s="1085"/>
    </row>
    <row r="102" spans="1:70" ht="15.75" customHeight="1" thickBot="1">
      <c r="A102" s="1089"/>
      <c r="B102" s="1089"/>
      <c r="C102" s="1089"/>
      <c r="D102" s="1089"/>
      <c r="E102" s="1089"/>
      <c r="F102" s="1089"/>
      <c r="G102" s="1089"/>
      <c r="H102" s="1089"/>
      <c r="I102" s="1089"/>
      <c r="J102" s="1089"/>
      <c r="K102" s="1089"/>
      <c r="L102" s="1089"/>
      <c r="M102" s="1089"/>
      <c r="N102" s="1089"/>
      <c r="O102" s="1089"/>
      <c r="P102" s="1089"/>
      <c r="Q102" s="1089"/>
      <c r="R102" s="1089"/>
      <c r="S102" s="1089"/>
      <c r="T102" s="1089"/>
      <c r="U102" s="1089"/>
      <c r="V102" s="1089"/>
      <c r="W102" s="1089"/>
      <c r="X102" s="1089"/>
      <c r="Y102" s="1089"/>
      <c r="Z102" s="1089"/>
      <c r="AA102" s="1089"/>
      <c r="AB102" s="1089"/>
      <c r="AC102" s="1089"/>
      <c r="AD102" s="1089"/>
      <c r="AE102" s="1089"/>
      <c r="AF102" s="1089"/>
      <c r="AG102" s="1089"/>
      <c r="AH102" s="1089"/>
      <c r="AI102" s="1089"/>
      <c r="AJ102" s="1089"/>
      <c r="AK102" s="1089"/>
      <c r="AL102" s="1089"/>
      <c r="AM102" s="1089"/>
      <c r="AN102" s="1089"/>
      <c r="AO102" s="1089"/>
      <c r="AP102" s="1089"/>
      <c r="AQ102" s="1089"/>
      <c r="AR102" s="1089"/>
      <c r="AS102" s="1089"/>
      <c r="AT102" s="1089"/>
      <c r="AU102" s="1089"/>
      <c r="AV102" s="1089"/>
      <c r="AW102" s="1089"/>
      <c r="AX102" s="1089"/>
      <c r="AY102" s="1089"/>
      <c r="AZ102" s="1089"/>
      <c r="BA102" s="1089"/>
      <c r="BB102" s="1089"/>
      <c r="BC102" s="1089"/>
      <c r="BD102" s="1089"/>
      <c r="BE102" s="1085"/>
    </row>
    <row r="103" spans="1:70" ht="15.75" customHeight="1" thickBot="1">
      <c r="A103" s="1089"/>
      <c r="B103" s="1111" t="s">
        <v>2564</v>
      </c>
      <c r="C103" s="1127"/>
      <c r="D103" s="1109"/>
      <c r="E103" s="1109"/>
      <c r="F103" s="1126"/>
      <c r="G103" s="1126"/>
      <c r="H103" s="1126"/>
      <c r="I103" s="1126"/>
      <c r="J103" s="1126"/>
      <c r="K103" s="1126"/>
      <c r="L103" s="1126"/>
      <c r="M103" s="1126"/>
      <c r="N103" s="1126"/>
      <c r="O103" s="1125"/>
      <c r="P103" s="1126"/>
      <c r="Q103" s="1126"/>
      <c r="R103" s="1125"/>
      <c r="S103" s="1089" t="s">
        <v>253</v>
      </c>
      <c r="T103" s="1089"/>
      <c r="U103" s="1089"/>
      <c r="V103" s="1089"/>
      <c r="W103" s="1089"/>
      <c r="X103" s="1089"/>
      <c r="Y103" s="1089"/>
      <c r="Z103" s="1089"/>
      <c r="AA103" s="1089"/>
      <c r="AB103" s="1089"/>
      <c r="AC103" s="1089"/>
      <c r="AD103" s="1089"/>
      <c r="AE103" s="1089"/>
      <c r="AF103" s="1089"/>
      <c r="AG103" s="1089"/>
      <c r="AH103" s="1089"/>
      <c r="AI103" s="1089"/>
      <c r="AJ103" s="1089"/>
      <c r="AK103" s="1089"/>
      <c r="AL103" s="1089"/>
      <c r="AM103" s="1089"/>
      <c r="AN103" s="1089"/>
      <c r="AO103" s="1089"/>
      <c r="AP103" s="1089"/>
      <c r="AQ103" s="1089"/>
      <c r="AR103" s="1089"/>
      <c r="AS103" s="1089"/>
      <c r="AT103" s="1089"/>
      <c r="AU103" s="1089"/>
      <c r="AV103" s="1089"/>
      <c r="AW103" s="1089"/>
      <c r="AX103" s="1089"/>
      <c r="AY103" s="1089"/>
      <c r="AZ103" s="1089"/>
      <c r="BA103" s="1089"/>
      <c r="BB103" s="1089"/>
      <c r="BC103" s="1089"/>
      <c r="BD103" s="1089"/>
      <c r="BE103" s="1085"/>
    </row>
    <row r="104" spans="1:70" ht="15.75" customHeight="1">
      <c r="A104" s="1089"/>
      <c r="B104" s="1117" t="s">
        <v>2547</v>
      </c>
      <c r="C104" s="1117"/>
      <c r="D104" s="1116"/>
      <c r="E104" s="1115"/>
      <c r="F104" s="2469"/>
      <c r="G104" s="2470"/>
      <c r="H104" s="2470"/>
      <c r="I104" s="2470"/>
      <c r="J104" s="2470"/>
      <c r="K104" s="2470"/>
      <c r="L104" s="2470"/>
      <c r="M104" s="2470"/>
      <c r="N104" s="2470"/>
      <c r="O104" s="2470"/>
      <c r="P104" s="2470"/>
      <c r="Q104" s="2470"/>
      <c r="R104" s="2471"/>
      <c r="S104" s="1089"/>
      <c r="T104" s="1089"/>
      <c r="U104" s="1089"/>
      <c r="V104" s="1089"/>
      <c r="W104" s="1089"/>
      <c r="X104" s="1089"/>
      <c r="Y104" s="1089"/>
      <c r="Z104" s="1089"/>
      <c r="AA104" s="1089"/>
      <c r="AB104" s="1089"/>
      <c r="AC104" s="1089"/>
      <c r="AD104" s="1089"/>
      <c r="AE104" s="1089"/>
      <c r="AF104" s="1089"/>
      <c r="AG104" s="1089"/>
      <c r="AH104" s="1089"/>
      <c r="AI104" s="1089"/>
      <c r="AJ104" s="1089"/>
      <c r="AK104" s="1089"/>
      <c r="AL104" s="1089"/>
      <c r="AM104" s="1089"/>
      <c r="AN104" s="1089"/>
      <c r="AO104" s="1089"/>
      <c r="AP104" s="1089"/>
      <c r="AQ104" s="1089"/>
      <c r="AR104" s="1089"/>
      <c r="AS104" s="1089"/>
      <c r="AT104" s="1089"/>
      <c r="AU104" s="1089"/>
      <c r="AV104" s="1089"/>
      <c r="AW104" s="1089"/>
      <c r="AX104" s="1089"/>
      <c r="AY104" s="1089"/>
      <c r="AZ104" s="1089"/>
      <c r="BA104" s="1089"/>
      <c r="BB104" s="1089"/>
      <c r="BC104" s="1089"/>
      <c r="BD104" s="1089"/>
      <c r="BE104" s="1085"/>
    </row>
    <row r="105" spans="1:70" ht="15.75" customHeight="1" thickBot="1">
      <c r="A105" s="1089"/>
      <c r="B105" s="1124" t="s">
        <v>2548</v>
      </c>
      <c r="C105" s="1123"/>
      <c r="D105" s="1122"/>
      <c r="E105" s="1122"/>
      <c r="F105" s="1122"/>
      <c r="G105" s="1122"/>
      <c r="H105" s="1122"/>
      <c r="I105" s="1122"/>
      <c r="J105" s="1122"/>
      <c r="K105" s="1122"/>
      <c r="L105" s="1121"/>
      <c r="M105" s="1122"/>
      <c r="N105" s="1121"/>
      <c r="O105" s="2528" t="e">
        <f>BR98/SUM(BR96:BR98)</f>
        <v>#DIV/0!</v>
      </c>
      <c r="P105" s="2529"/>
      <c r="Q105" s="2529"/>
      <c r="R105" s="2530"/>
      <c r="S105" s="1089"/>
      <c r="T105" s="1089"/>
      <c r="U105" s="1089"/>
      <c r="V105" s="1089"/>
      <c r="W105" s="1089"/>
      <c r="X105" s="1089"/>
      <c r="Y105" s="1089"/>
      <c r="Z105" s="1089"/>
      <c r="AA105" s="1089"/>
      <c r="AB105" s="1089"/>
      <c r="AC105" s="1089"/>
      <c r="AD105" s="1089"/>
      <c r="AE105" s="1089"/>
      <c r="AF105" s="1089"/>
      <c r="AG105" s="1089"/>
      <c r="AH105" s="1089"/>
      <c r="AI105" s="1089"/>
      <c r="AJ105" s="1089"/>
      <c r="AK105" s="1089"/>
      <c r="AL105" s="1089"/>
      <c r="AM105" s="1089"/>
      <c r="AN105" s="1089"/>
      <c r="AO105" s="1089"/>
      <c r="AP105" s="1089"/>
      <c r="AQ105" s="1089"/>
      <c r="AR105" s="1089"/>
      <c r="AS105" s="1089"/>
      <c r="AT105" s="1089"/>
      <c r="AU105" s="1089"/>
      <c r="AV105" s="1089"/>
      <c r="AW105" s="1089"/>
      <c r="AX105" s="1089"/>
      <c r="AY105" s="1089"/>
      <c r="AZ105" s="1089"/>
      <c r="BA105" s="1089"/>
      <c r="BB105" s="1089"/>
      <c r="BC105" s="1089"/>
      <c r="BD105" s="1089"/>
      <c r="BE105" s="1085"/>
    </row>
    <row r="106" spans="1:70" ht="15.75" customHeight="1" thickBot="1">
      <c r="A106" s="1089"/>
      <c r="B106" s="1089"/>
      <c r="C106" s="1089"/>
      <c r="D106" s="1089"/>
      <c r="E106" s="1089"/>
      <c r="F106" s="1089"/>
      <c r="G106" s="1089"/>
      <c r="H106" s="1089"/>
      <c r="I106" s="1089"/>
      <c r="J106" s="1089"/>
      <c r="K106" s="1089"/>
      <c r="L106" s="1089"/>
      <c r="M106" s="1089"/>
      <c r="N106" s="1089"/>
      <c r="O106" s="1089"/>
      <c r="P106" s="1114"/>
      <c r="Q106" s="1089"/>
      <c r="R106" s="1089"/>
      <c r="S106" s="1089"/>
      <c r="T106" s="1089"/>
      <c r="U106" s="1089"/>
      <c r="V106" s="1089"/>
      <c r="W106" s="1089"/>
      <c r="X106" s="1089"/>
      <c r="Y106" s="1089"/>
      <c r="Z106" s="1089"/>
      <c r="AA106" s="1089"/>
      <c r="AB106" s="1089"/>
      <c r="AC106" s="1089"/>
      <c r="AD106" s="1089"/>
      <c r="AE106" s="1089"/>
      <c r="AF106" s="1089"/>
      <c r="AG106" s="1089"/>
      <c r="AH106" s="1089"/>
      <c r="AI106" s="1089"/>
      <c r="AJ106" s="1089"/>
      <c r="AK106" s="1089"/>
      <c r="AL106" s="1089"/>
      <c r="AM106" s="1089"/>
      <c r="AN106" s="1089"/>
      <c r="AO106" s="1089"/>
      <c r="AP106" s="1089"/>
      <c r="AQ106" s="1089"/>
      <c r="AR106" s="1089"/>
      <c r="AS106" s="1089"/>
      <c r="AT106" s="1089"/>
      <c r="AU106" s="1089"/>
      <c r="AV106" s="1089"/>
      <c r="AW106" s="1089"/>
      <c r="AX106" s="1089"/>
      <c r="AY106" s="1089"/>
      <c r="AZ106" s="1089"/>
      <c r="BA106" s="1089"/>
      <c r="BB106" s="1089"/>
      <c r="BC106" s="1089"/>
      <c r="BD106" s="1089"/>
      <c r="BE106" s="1085"/>
    </row>
    <row r="107" spans="1:70" ht="15.75" customHeight="1">
      <c r="A107" s="1089"/>
      <c r="B107" s="2389" t="s">
        <v>2565</v>
      </c>
      <c r="C107" s="2390"/>
      <c r="D107" s="2390"/>
      <c r="E107" s="2390"/>
      <c r="F107" s="2390"/>
      <c r="G107" s="2390"/>
      <c r="H107" s="2390"/>
      <c r="I107" s="2390"/>
      <c r="J107" s="2390"/>
      <c r="K107" s="2390"/>
      <c r="L107" s="2390"/>
      <c r="M107" s="2390"/>
      <c r="N107" s="2390"/>
      <c r="O107" s="2390"/>
      <c r="P107" s="2390"/>
      <c r="Q107" s="2390"/>
      <c r="R107" s="2390"/>
      <c r="S107" s="2390"/>
      <c r="T107" s="2390"/>
      <c r="U107" s="2390"/>
      <c r="V107" s="2390"/>
      <c r="W107" s="2390"/>
      <c r="X107" s="2390"/>
      <c r="Y107" s="2390"/>
      <c r="Z107" s="2390"/>
      <c r="AA107" s="2390"/>
      <c r="AB107" s="2390"/>
      <c r="AC107" s="2390"/>
      <c r="AD107" s="2390"/>
      <c r="AE107" s="2390"/>
      <c r="AF107" s="2390"/>
      <c r="AG107" s="2390"/>
      <c r="AH107" s="2391"/>
      <c r="AI107" s="1089"/>
      <c r="AJ107" s="1089"/>
      <c r="AK107" s="1089"/>
      <c r="AL107" s="1089"/>
      <c r="AM107" s="1089"/>
      <c r="AN107" s="1089"/>
      <c r="AO107" s="1089"/>
      <c r="AP107" s="1089"/>
      <c r="AQ107" s="1089"/>
      <c r="AR107" s="1089"/>
      <c r="AS107" s="1089"/>
      <c r="AT107" s="1089"/>
      <c r="AU107" s="1089"/>
      <c r="AV107" s="1089"/>
      <c r="AW107" s="1089"/>
      <c r="AX107" s="1089"/>
      <c r="AY107" s="1089"/>
      <c r="AZ107" s="1089"/>
      <c r="BA107" s="1089"/>
      <c r="BB107" s="1089"/>
      <c r="BC107" s="1089"/>
      <c r="BD107" s="1089"/>
      <c r="BE107" s="1085"/>
    </row>
    <row r="108" spans="1:70" ht="16.5" customHeight="1">
      <c r="A108" s="1089"/>
      <c r="B108" s="2129"/>
      <c r="C108" s="2130"/>
      <c r="D108" s="2130"/>
      <c r="E108" s="2130"/>
      <c r="F108" s="2130"/>
      <c r="G108" s="2130"/>
      <c r="H108" s="2130"/>
      <c r="I108" s="2130" t="s">
        <v>2552</v>
      </c>
      <c r="J108" s="2130"/>
      <c r="K108" s="2130"/>
      <c r="L108" s="2130"/>
      <c r="M108" s="2130"/>
      <c r="N108" s="2130"/>
      <c r="O108" s="2130" t="s">
        <v>2553</v>
      </c>
      <c r="P108" s="2130"/>
      <c r="Q108" s="2130"/>
      <c r="R108" s="2130"/>
      <c r="S108" s="2130"/>
      <c r="T108" s="2130"/>
      <c r="U108" s="2130"/>
      <c r="V108" s="2126" t="s">
        <v>2554</v>
      </c>
      <c r="W108" s="2126"/>
      <c r="X108" s="2126"/>
      <c r="Y108" s="2126"/>
      <c r="Z108" s="2126"/>
      <c r="AA108" s="2126"/>
      <c r="AB108" s="2127" t="s">
        <v>2555</v>
      </c>
      <c r="AC108" s="2127"/>
      <c r="AD108" s="2127"/>
      <c r="AE108" s="2127"/>
      <c r="AF108" s="2127"/>
      <c r="AG108" s="2127"/>
      <c r="AH108" s="2128"/>
      <c r="AI108" s="1089"/>
      <c r="AJ108" s="1089"/>
      <c r="AK108" s="1089"/>
      <c r="AL108" s="1089"/>
      <c r="AM108" s="1089"/>
      <c r="AN108" s="1089"/>
      <c r="AO108" s="1089"/>
      <c r="AP108" s="1089"/>
      <c r="AQ108" s="1089"/>
      <c r="AR108" s="1089"/>
      <c r="AS108" s="1089"/>
      <c r="AT108" s="1089"/>
      <c r="AU108" s="1089"/>
      <c r="AV108" s="1089"/>
      <c r="AW108" s="1089"/>
      <c r="AX108" s="1089"/>
      <c r="AY108" s="1089"/>
      <c r="AZ108" s="1089"/>
      <c r="BA108" s="1089"/>
      <c r="BB108" s="1089"/>
      <c r="BC108" s="1089"/>
      <c r="BD108" s="1089"/>
      <c r="BE108" s="1085"/>
    </row>
    <row r="109" spans="1:70" ht="16.5" customHeight="1">
      <c r="A109" s="1089"/>
      <c r="B109" s="2129"/>
      <c r="C109" s="2130"/>
      <c r="D109" s="2130"/>
      <c r="E109" s="2130"/>
      <c r="F109" s="2130"/>
      <c r="G109" s="2130"/>
      <c r="H109" s="2130"/>
      <c r="I109" s="2130"/>
      <c r="J109" s="2130"/>
      <c r="K109" s="2130"/>
      <c r="L109" s="2130"/>
      <c r="M109" s="2130"/>
      <c r="N109" s="2130"/>
      <c r="O109" s="2130"/>
      <c r="P109" s="2130"/>
      <c r="Q109" s="2130"/>
      <c r="R109" s="2130"/>
      <c r="S109" s="2130"/>
      <c r="T109" s="2130"/>
      <c r="U109" s="2130"/>
      <c r="V109" s="2126"/>
      <c r="W109" s="2126"/>
      <c r="X109" s="2126"/>
      <c r="Y109" s="2126"/>
      <c r="Z109" s="2126"/>
      <c r="AA109" s="2126"/>
      <c r="AB109" s="2127"/>
      <c r="AC109" s="2127"/>
      <c r="AD109" s="2127"/>
      <c r="AE109" s="2127"/>
      <c r="AF109" s="2127"/>
      <c r="AG109" s="2127"/>
      <c r="AH109" s="2128"/>
      <c r="AI109" s="1089"/>
      <c r="AJ109" s="1089"/>
      <c r="AK109" s="1089"/>
      <c r="AL109" s="1089"/>
      <c r="AM109" s="1089"/>
      <c r="AN109" s="1089"/>
      <c r="AO109" s="1089"/>
      <c r="AP109" s="1089"/>
      <c r="AQ109" s="1089"/>
      <c r="AR109" s="1089"/>
      <c r="AS109" s="1089"/>
      <c r="AT109" s="1089"/>
      <c r="AU109" s="1089"/>
      <c r="AV109" s="1089"/>
      <c r="AW109" s="1089"/>
      <c r="AX109" s="1089"/>
      <c r="AY109" s="1089"/>
      <c r="AZ109" s="1089"/>
      <c r="BA109" s="1089"/>
      <c r="BB109" s="1089"/>
      <c r="BC109" s="1089"/>
      <c r="BD109" s="1089"/>
      <c r="BE109" s="1085"/>
    </row>
    <row r="110" spans="1:70" ht="15.75" customHeight="1">
      <c r="A110" s="1089"/>
      <c r="B110" s="2129" t="s">
        <v>2556</v>
      </c>
      <c r="C110" s="2130"/>
      <c r="D110" s="2130"/>
      <c r="E110" s="2130"/>
      <c r="F110" s="2130"/>
      <c r="G110" s="2130"/>
      <c r="H110" s="2130"/>
      <c r="I110" s="2131">
        <v>0</v>
      </c>
      <c r="J110" s="2131"/>
      <c r="K110" s="2131"/>
      <c r="L110" s="2131"/>
      <c r="M110" s="2131"/>
      <c r="N110" s="2131"/>
      <c r="O110" s="2131">
        <v>0</v>
      </c>
      <c r="P110" s="2131"/>
      <c r="Q110" s="2131"/>
      <c r="R110" s="2131"/>
      <c r="S110" s="2131"/>
      <c r="T110" s="2131"/>
      <c r="U110" s="2131"/>
      <c r="V110" s="2131">
        <v>0</v>
      </c>
      <c r="W110" s="2131"/>
      <c r="X110" s="2131"/>
      <c r="Y110" s="2131"/>
      <c r="Z110" s="2131"/>
      <c r="AA110" s="2131"/>
      <c r="AB110" s="2131">
        <v>0</v>
      </c>
      <c r="AC110" s="2131"/>
      <c r="AD110" s="2131"/>
      <c r="AE110" s="2131"/>
      <c r="AF110" s="2131"/>
      <c r="AG110" s="2131"/>
      <c r="AH110" s="2137"/>
      <c r="AI110" s="1089"/>
      <c r="AJ110" s="1089"/>
      <c r="AK110" s="1089"/>
      <c r="AL110" s="1089"/>
      <c r="AM110" s="1089"/>
      <c r="AN110" s="1089"/>
      <c r="AO110" s="1089"/>
      <c r="AP110" s="1089"/>
      <c r="AQ110" s="1089"/>
      <c r="AR110" s="1089"/>
      <c r="AS110" s="1089"/>
      <c r="AT110" s="1089"/>
      <c r="AU110" s="1089"/>
      <c r="AV110" s="1089"/>
      <c r="AW110" s="1089"/>
      <c r="AX110" s="1089"/>
      <c r="AY110" s="1089"/>
      <c r="AZ110" s="1089"/>
      <c r="BA110" s="1089"/>
      <c r="BB110" s="1089"/>
      <c r="BC110" s="1089"/>
      <c r="BD110" s="1089"/>
      <c r="BE110" s="1085"/>
    </row>
    <row r="111" spans="1:70" ht="15.75" customHeight="1">
      <c r="A111" s="1089"/>
      <c r="B111" s="2129" t="s">
        <v>2557</v>
      </c>
      <c r="C111" s="2130"/>
      <c r="D111" s="2130"/>
      <c r="E111" s="2130"/>
      <c r="F111" s="2130"/>
      <c r="G111" s="2130"/>
      <c r="H111" s="2130"/>
      <c r="I111" s="2131">
        <v>0</v>
      </c>
      <c r="J111" s="2131"/>
      <c r="K111" s="2131"/>
      <c r="L111" s="2131"/>
      <c r="M111" s="2131"/>
      <c r="N111" s="2131"/>
      <c r="O111" s="2131">
        <v>0</v>
      </c>
      <c r="P111" s="2131"/>
      <c r="Q111" s="2131"/>
      <c r="R111" s="2131"/>
      <c r="S111" s="2131"/>
      <c r="T111" s="2131"/>
      <c r="U111" s="2131"/>
      <c r="V111" s="2131">
        <v>0</v>
      </c>
      <c r="W111" s="2131"/>
      <c r="X111" s="2131"/>
      <c r="Y111" s="2131"/>
      <c r="Z111" s="2131"/>
      <c r="AA111" s="2131"/>
      <c r="AB111" s="2131">
        <v>0</v>
      </c>
      <c r="AC111" s="2131"/>
      <c r="AD111" s="2131"/>
      <c r="AE111" s="2131"/>
      <c r="AF111" s="2131"/>
      <c r="AG111" s="2131"/>
      <c r="AH111" s="2137"/>
      <c r="AI111" s="1089"/>
      <c r="AJ111" s="1089"/>
      <c r="AK111" s="1089"/>
      <c r="AL111" s="1089"/>
      <c r="AM111" s="1089"/>
      <c r="AN111" s="1089"/>
      <c r="AO111" s="1089"/>
      <c r="AP111" s="1089"/>
      <c r="AQ111" s="1089"/>
      <c r="AR111" s="1089"/>
      <c r="AS111" s="1089"/>
      <c r="AT111" s="1089"/>
      <c r="AU111" s="1089"/>
      <c r="AV111" s="1089"/>
      <c r="AW111" s="1089"/>
      <c r="AX111" s="1089"/>
      <c r="AY111" s="1089"/>
      <c r="AZ111" s="1089"/>
      <c r="BA111" s="1089"/>
      <c r="BB111" s="1089"/>
      <c r="BC111" s="1089"/>
      <c r="BD111" s="1089"/>
      <c r="BE111" s="1085"/>
    </row>
    <row r="112" spans="1:70" ht="15.75" customHeight="1" thickBot="1">
      <c r="A112" s="1089"/>
      <c r="B112" s="2149" t="s">
        <v>2559</v>
      </c>
      <c r="C112" s="2150"/>
      <c r="D112" s="2150"/>
      <c r="E112" s="2150"/>
      <c r="F112" s="2150"/>
      <c r="G112" s="2150"/>
      <c r="H112" s="2150"/>
      <c r="I112" s="2151">
        <v>0</v>
      </c>
      <c r="J112" s="2151"/>
      <c r="K112" s="2151"/>
      <c r="L112" s="2151"/>
      <c r="M112" s="2151"/>
      <c r="N112" s="2151"/>
      <c r="O112" s="2151">
        <v>0</v>
      </c>
      <c r="P112" s="2151"/>
      <c r="Q112" s="2151"/>
      <c r="R112" s="2151"/>
      <c r="S112" s="2151"/>
      <c r="T112" s="2151"/>
      <c r="U112" s="2151"/>
      <c r="V112" s="2151">
        <v>0</v>
      </c>
      <c r="W112" s="2151"/>
      <c r="X112" s="2151"/>
      <c r="Y112" s="2151"/>
      <c r="Z112" s="2151"/>
      <c r="AA112" s="2151"/>
      <c r="AB112" s="2151">
        <v>0</v>
      </c>
      <c r="AC112" s="2151"/>
      <c r="AD112" s="2151"/>
      <c r="AE112" s="2151"/>
      <c r="AF112" s="2151"/>
      <c r="AG112" s="2151"/>
      <c r="AH112" s="2152"/>
      <c r="AI112" s="1089"/>
      <c r="AJ112" s="1089"/>
      <c r="AK112" s="1089"/>
      <c r="AL112" s="1089"/>
      <c r="AM112" s="1089"/>
      <c r="AN112" s="1089"/>
      <c r="AO112" s="1089"/>
      <c r="AP112" s="1089"/>
      <c r="AQ112" s="1089"/>
      <c r="AR112" s="1089"/>
      <c r="AS112" s="1089"/>
      <c r="AT112" s="1089"/>
      <c r="AU112" s="1089"/>
      <c r="AV112" s="1089"/>
      <c r="AW112" s="1089"/>
      <c r="AX112" s="1089"/>
      <c r="AY112" s="1089"/>
      <c r="AZ112" s="1089"/>
      <c r="BA112" s="1089"/>
      <c r="BB112" s="1089"/>
      <c r="BC112" s="1089"/>
      <c r="BD112" s="1089"/>
      <c r="BE112" s="1085"/>
    </row>
    <row r="113" spans="1:57" ht="15.75" customHeight="1" thickBot="1">
      <c r="A113" s="1089"/>
      <c r="B113" s="1089"/>
      <c r="C113" s="1089"/>
      <c r="D113" s="1089"/>
      <c r="E113" s="1089"/>
      <c r="F113" s="1089"/>
      <c r="G113" s="1089"/>
      <c r="H113" s="1089"/>
      <c r="I113" s="1089"/>
      <c r="J113" s="1089"/>
      <c r="K113" s="1089"/>
      <c r="L113" s="1089"/>
      <c r="M113" s="1089"/>
      <c r="N113" s="1089"/>
      <c r="O113" s="1089"/>
      <c r="P113" s="1089"/>
      <c r="Q113" s="1089"/>
      <c r="R113" s="1089"/>
      <c r="S113" s="1089"/>
      <c r="T113" s="1089"/>
      <c r="U113" s="1089" t="s">
        <v>253</v>
      </c>
      <c r="V113" s="1089"/>
      <c r="W113" s="1089"/>
      <c r="X113" s="1089"/>
      <c r="Y113" s="1089"/>
      <c r="Z113" s="1089"/>
      <c r="AA113" s="1089"/>
      <c r="AB113" s="1089"/>
      <c r="AC113" s="1089"/>
      <c r="AD113" s="1089"/>
      <c r="AE113" s="1089"/>
      <c r="AF113" s="1089"/>
      <c r="AG113" s="1089"/>
      <c r="AH113" s="1089"/>
      <c r="AI113" s="1089"/>
      <c r="AJ113" s="1089"/>
      <c r="AK113" s="1089"/>
      <c r="AL113" s="1089"/>
      <c r="AM113" s="1089"/>
      <c r="AN113" s="1089"/>
      <c r="AO113" s="1089"/>
      <c r="AP113" s="1089"/>
      <c r="AQ113" s="1089"/>
      <c r="AR113" s="1089"/>
      <c r="AS113" s="1089"/>
      <c r="AT113" s="1089"/>
      <c r="AU113" s="1089"/>
      <c r="AV113" s="1089"/>
      <c r="AW113" s="1089"/>
      <c r="AX113" s="1089"/>
      <c r="AY113" s="1089"/>
      <c r="AZ113" s="1089"/>
      <c r="BA113" s="1089"/>
      <c r="BB113" s="1089"/>
      <c r="BC113" s="1089"/>
      <c r="BD113" s="1089"/>
      <c r="BE113" s="1085"/>
    </row>
    <row r="114" spans="1:57" ht="15.75" customHeight="1" thickBot="1">
      <c r="A114" s="1089"/>
      <c r="B114" s="1120" t="s">
        <v>2566</v>
      </c>
      <c r="C114" s="1119"/>
      <c r="D114" s="1119"/>
      <c r="E114" s="1119"/>
      <c r="F114" s="1119"/>
      <c r="G114" s="1119"/>
      <c r="H114" s="1119"/>
      <c r="I114" s="1119"/>
      <c r="J114" s="1119"/>
      <c r="K114" s="1119"/>
      <c r="L114" s="1119"/>
      <c r="M114" s="1119"/>
      <c r="N114" s="1119"/>
      <c r="O114" s="1119"/>
      <c r="P114" s="1119"/>
      <c r="Q114" s="1119"/>
      <c r="R114" s="1118"/>
      <c r="S114" s="1089"/>
      <c r="T114" s="1089"/>
      <c r="U114" s="1089"/>
      <c r="V114" s="1089"/>
      <c r="W114" s="1089"/>
      <c r="X114" s="1089"/>
      <c r="Y114" s="1089"/>
      <c r="Z114" s="1089"/>
      <c r="AA114" s="1089"/>
      <c r="AB114" s="1089"/>
      <c r="AC114" s="1089"/>
      <c r="AD114" s="1089"/>
      <c r="AE114" s="1089"/>
      <c r="AF114" s="1089"/>
      <c r="AG114" s="1089"/>
      <c r="AH114" s="1089"/>
      <c r="AI114" s="1089"/>
      <c r="AJ114" s="1089"/>
      <c r="AK114" s="1089"/>
      <c r="AL114" s="1089"/>
      <c r="AM114" s="1089"/>
      <c r="AN114" s="1089"/>
      <c r="AO114" s="1089"/>
      <c r="AP114" s="1089"/>
      <c r="AQ114" s="1089"/>
      <c r="AR114" s="1089"/>
      <c r="AS114" s="1089"/>
      <c r="AT114" s="1089"/>
      <c r="AU114" s="1089"/>
      <c r="AV114" s="1089"/>
      <c r="AW114" s="1089"/>
      <c r="AX114" s="1089"/>
      <c r="AY114" s="1089"/>
      <c r="AZ114" s="1089"/>
      <c r="BA114" s="1089"/>
      <c r="BB114" s="1089"/>
      <c r="BC114" s="1089"/>
      <c r="BD114" s="1089"/>
      <c r="BE114" s="1085"/>
    </row>
    <row r="115" spans="1:57" ht="15.75" customHeight="1">
      <c r="A115" s="1089"/>
      <c r="B115" s="1117" t="s">
        <v>2547</v>
      </c>
      <c r="C115" s="1117"/>
      <c r="D115" s="1116"/>
      <c r="E115" s="1115"/>
      <c r="F115" s="2469"/>
      <c r="G115" s="2470"/>
      <c r="H115" s="2470"/>
      <c r="I115" s="2470"/>
      <c r="J115" s="2470"/>
      <c r="K115" s="2470"/>
      <c r="L115" s="2470"/>
      <c r="M115" s="2470"/>
      <c r="N115" s="2470"/>
      <c r="O115" s="2470"/>
      <c r="P115" s="2470"/>
      <c r="Q115" s="2470"/>
      <c r="R115" s="2471"/>
      <c r="S115" s="1089"/>
      <c r="T115" s="1089"/>
      <c r="U115" s="1089"/>
      <c r="V115" s="1089"/>
      <c r="W115" s="1089"/>
      <c r="X115" s="1089"/>
      <c r="Y115" s="1089"/>
      <c r="Z115" s="1089"/>
      <c r="AA115" s="1089"/>
      <c r="AB115" s="1089"/>
      <c r="AC115" s="1089"/>
      <c r="AD115" s="1089"/>
      <c r="AE115" s="1089"/>
      <c r="AF115" s="1089"/>
      <c r="AG115" s="1089"/>
      <c r="AH115" s="1089"/>
      <c r="AI115" s="1089"/>
      <c r="AJ115" s="1089"/>
      <c r="AK115" s="1089"/>
      <c r="AL115" s="1089"/>
      <c r="AM115" s="1089"/>
      <c r="AN115" s="1089"/>
      <c r="AO115" s="1089"/>
      <c r="AP115" s="1089"/>
      <c r="AQ115" s="1089"/>
      <c r="AR115" s="1089"/>
      <c r="AS115" s="1089"/>
      <c r="AT115" s="1089"/>
      <c r="AU115" s="1089"/>
      <c r="AV115" s="1089"/>
      <c r="AW115" s="1089"/>
      <c r="AX115" s="1089"/>
      <c r="AY115" s="1089"/>
      <c r="AZ115" s="1089"/>
      <c r="BA115" s="1089"/>
      <c r="BB115" s="1089"/>
      <c r="BC115" s="1089"/>
      <c r="BD115" s="1089"/>
      <c r="BE115" s="1085"/>
    </row>
    <row r="116" spans="1:57" ht="15.75" customHeight="1" thickBot="1">
      <c r="A116" s="1089"/>
      <c r="B116" s="1089"/>
      <c r="C116" s="1089"/>
      <c r="D116" s="1089"/>
      <c r="E116" s="1089"/>
      <c r="F116" s="1089"/>
      <c r="G116" s="1089"/>
      <c r="H116" s="1089"/>
      <c r="I116" s="1089"/>
      <c r="J116" s="1089"/>
      <c r="K116" s="1089"/>
      <c r="L116" s="1089"/>
      <c r="M116" s="1089"/>
      <c r="N116" s="1089"/>
      <c r="O116" s="1089"/>
      <c r="P116" s="1089"/>
      <c r="Q116" s="1089"/>
      <c r="R116" s="1089"/>
      <c r="S116" s="1089"/>
      <c r="T116" s="1089"/>
      <c r="U116" s="1089"/>
      <c r="V116" s="1089"/>
      <c r="W116" s="1089"/>
      <c r="X116" s="1089"/>
      <c r="Y116" s="1089"/>
      <c r="Z116" s="1089"/>
      <c r="AA116" s="1089"/>
      <c r="AB116" s="1089"/>
      <c r="AC116" s="1089"/>
      <c r="AD116" s="1089"/>
      <c r="AE116" s="1089"/>
      <c r="AF116" s="1089"/>
      <c r="AG116" s="1089"/>
      <c r="AH116" s="1089"/>
      <c r="AI116" s="1089"/>
      <c r="AJ116" s="1089"/>
      <c r="AK116" s="1089"/>
      <c r="AL116" s="1089"/>
      <c r="AM116" s="1089"/>
      <c r="AN116" s="1089"/>
      <c r="AO116" s="1089"/>
      <c r="AP116" s="1089"/>
      <c r="AQ116" s="1089"/>
      <c r="AR116" s="1089"/>
      <c r="AS116" s="1089"/>
      <c r="AT116" s="1089"/>
      <c r="AU116" s="1089"/>
      <c r="AV116" s="1089"/>
      <c r="AW116" s="1089"/>
      <c r="AX116" s="1089"/>
      <c r="AY116" s="1089"/>
      <c r="AZ116" s="1089"/>
      <c r="BA116" s="1089"/>
      <c r="BB116" s="1089"/>
      <c r="BC116" s="1089"/>
      <c r="BD116" s="1089"/>
      <c r="BE116" s="1085"/>
    </row>
    <row r="117" spans="1:57" ht="15.75" customHeight="1">
      <c r="A117" s="1089"/>
      <c r="B117" s="2170" t="s">
        <v>2567</v>
      </c>
      <c r="C117" s="2171"/>
      <c r="D117" s="2171"/>
      <c r="E117" s="2171"/>
      <c r="F117" s="2171"/>
      <c r="G117" s="2171"/>
      <c r="H117" s="2171"/>
      <c r="I117" s="2171"/>
      <c r="J117" s="2171"/>
      <c r="K117" s="2171"/>
      <c r="L117" s="2171"/>
      <c r="M117" s="2171"/>
      <c r="N117" s="2171"/>
      <c r="O117" s="2171"/>
      <c r="P117" s="2171"/>
      <c r="Q117" s="2174" t="s">
        <v>891</v>
      </c>
      <c r="R117" s="2174"/>
      <c r="S117" s="2174"/>
      <c r="T117" s="2175"/>
      <c r="U117" s="1089"/>
      <c r="V117" s="1089"/>
      <c r="W117" s="1089"/>
      <c r="X117" s="1089"/>
      <c r="Y117" s="1089"/>
      <c r="Z117" s="1089"/>
      <c r="AA117" s="1089"/>
      <c r="AB117" s="1089"/>
      <c r="AC117" s="1089"/>
      <c r="AD117" s="1089"/>
      <c r="AE117" s="1089"/>
      <c r="AF117" s="1089"/>
      <c r="AG117" s="1089"/>
      <c r="AH117" s="1089"/>
      <c r="AI117" s="1089"/>
      <c r="AJ117" s="1089"/>
      <c r="AK117" s="1089"/>
      <c r="AL117" s="1089"/>
      <c r="AM117" s="1089"/>
      <c r="AN117" s="1089"/>
      <c r="AO117" s="1089"/>
      <c r="AP117" s="1089"/>
      <c r="AQ117" s="1089"/>
      <c r="AR117" s="1089"/>
      <c r="AS117" s="1089"/>
      <c r="AT117" s="1089"/>
      <c r="AU117" s="1089"/>
      <c r="AV117" s="1089"/>
      <c r="AW117" s="1089"/>
      <c r="AX117" s="1089"/>
      <c r="AY117" s="1089"/>
      <c r="AZ117" s="1089"/>
      <c r="BA117" s="1089"/>
      <c r="BB117" s="1089"/>
      <c r="BC117" s="1089"/>
      <c r="BD117" s="1089"/>
      <c r="BE117" s="1085"/>
    </row>
    <row r="118" spans="1:57" ht="15.75" customHeight="1">
      <c r="A118" s="1089"/>
      <c r="B118" s="2172"/>
      <c r="C118" s="2173"/>
      <c r="D118" s="2173"/>
      <c r="E118" s="2173"/>
      <c r="F118" s="2173"/>
      <c r="G118" s="2173"/>
      <c r="H118" s="2173"/>
      <c r="I118" s="2173"/>
      <c r="J118" s="2173"/>
      <c r="K118" s="2173"/>
      <c r="L118" s="2173"/>
      <c r="M118" s="2173"/>
      <c r="N118" s="2173"/>
      <c r="O118" s="2173"/>
      <c r="P118" s="2173"/>
      <c r="Q118" s="2176"/>
      <c r="R118" s="2176"/>
      <c r="S118" s="2176"/>
      <c r="T118" s="2177"/>
      <c r="U118" s="1089"/>
      <c r="V118" s="1089"/>
      <c r="W118" s="1089"/>
      <c r="X118" s="1089"/>
      <c r="Y118" s="1089"/>
      <c r="Z118" s="1089"/>
      <c r="AA118" s="1089"/>
      <c r="AB118" s="1089"/>
      <c r="AC118" s="1089"/>
      <c r="AD118" s="1089"/>
      <c r="AE118" s="1089"/>
      <c r="AF118" s="1089"/>
      <c r="AG118" s="1089"/>
      <c r="AH118" s="1089"/>
      <c r="AI118" s="1089"/>
      <c r="AJ118" s="1089"/>
      <c r="AK118" s="1089"/>
      <c r="AL118" s="1089"/>
      <c r="AM118" s="1089"/>
      <c r="AN118" s="1089"/>
      <c r="AO118" s="1089"/>
      <c r="AP118" s="1089"/>
      <c r="AQ118" s="1089"/>
      <c r="AR118" s="1089"/>
      <c r="AS118" s="1089"/>
      <c r="AT118" s="1089"/>
      <c r="AU118" s="1089"/>
      <c r="AV118" s="1089"/>
      <c r="AW118" s="1089"/>
      <c r="AX118" s="1089"/>
      <c r="AY118" s="1089"/>
      <c r="AZ118" s="1089"/>
      <c r="BA118" s="1089"/>
      <c r="BB118" s="1089"/>
      <c r="BC118" s="1089"/>
      <c r="BD118" s="1089"/>
      <c r="BE118" s="1085"/>
    </row>
    <row r="119" spans="1:57" ht="15.75" customHeight="1">
      <c r="A119" s="1089"/>
      <c r="B119" s="2172"/>
      <c r="C119" s="2173"/>
      <c r="D119" s="2173"/>
      <c r="E119" s="2173"/>
      <c r="F119" s="2173"/>
      <c r="G119" s="2173"/>
      <c r="H119" s="2173"/>
      <c r="I119" s="2173"/>
      <c r="J119" s="2173"/>
      <c r="K119" s="2173"/>
      <c r="L119" s="2173"/>
      <c r="M119" s="2173"/>
      <c r="N119" s="2173"/>
      <c r="O119" s="2173"/>
      <c r="P119" s="2173"/>
      <c r="Q119" s="2176"/>
      <c r="R119" s="2176"/>
      <c r="S119" s="2176"/>
      <c r="T119" s="2177"/>
      <c r="U119" s="1089"/>
      <c r="V119" s="1089"/>
      <c r="W119" s="1089"/>
      <c r="X119" s="1089"/>
      <c r="Y119" s="1089"/>
      <c r="Z119" s="1089"/>
      <c r="AA119" s="1089"/>
      <c r="AB119" s="1089"/>
      <c r="AC119" s="1089"/>
      <c r="AD119" s="1089"/>
      <c r="AE119" s="1089"/>
      <c r="AF119" s="1089"/>
      <c r="AG119" s="1089"/>
      <c r="AH119" s="1089"/>
      <c r="AI119" s="1089"/>
      <c r="AJ119" s="1089"/>
      <c r="AK119" s="1089"/>
      <c r="AL119" s="1089"/>
      <c r="AM119" s="1089"/>
      <c r="AN119" s="1089"/>
      <c r="AO119" s="1089"/>
      <c r="AP119" s="1089"/>
      <c r="AQ119" s="1089"/>
      <c r="AR119" s="1089"/>
      <c r="AS119" s="1089"/>
      <c r="AT119" s="1089"/>
      <c r="AU119" s="1089"/>
      <c r="AV119" s="1089"/>
      <c r="AW119" s="1089"/>
      <c r="AX119" s="1089"/>
      <c r="AY119" s="1089"/>
      <c r="AZ119" s="1089"/>
      <c r="BA119" s="1089"/>
      <c r="BB119" s="1089"/>
      <c r="BC119" s="1089"/>
      <c r="BD119" s="1089"/>
      <c r="BE119" s="1085"/>
    </row>
    <row r="120" spans="1:57" ht="15.75" customHeight="1">
      <c r="A120" s="1089"/>
      <c r="B120" s="2172"/>
      <c r="C120" s="2173"/>
      <c r="D120" s="2173"/>
      <c r="E120" s="2173"/>
      <c r="F120" s="2173"/>
      <c r="G120" s="2173"/>
      <c r="H120" s="2173"/>
      <c r="I120" s="2173"/>
      <c r="J120" s="2173"/>
      <c r="K120" s="2173"/>
      <c r="L120" s="2173"/>
      <c r="M120" s="2173"/>
      <c r="N120" s="2173"/>
      <c r="O120" s="2173"/>
      <c r="P120" s="2173"/>
      <c r="Q120" s="2176"/>
      <c r="R120" s="2176"/>
      <c r="S120" s="2176"/>
      <c r="T120" s="2177"/>
      <c r="U120" s="1089"/>
      <c r="V120" s="1089"/>
      <c r="W120" s="1089"/>
      <c r="X120" s="1089"/>
      <c r="Y120" s="1089"/>
      <c r="Z120" s="1089"/>
      <c r="AA120" s="1089"/>
      <c r="AB120" s="1089"/>
      <c r="AC120" s="1089"/>
      <c r="AD120" s="1089"/>
      <c r="AE120" s="1089"/>
      <c r="AF120" s="1089"/>
      <c r="AG120" s="1089"/>
      <c r="AH120" s="1089"/>
      <c r="AI120" s="1089"/>
      <c r="AJ120" s="1089"/>
      <c r="AK120" s="1089"/>
      <c r="AL120" s="1089"/>
      <c r="AM120" s="1089"/>
      <c r="AN120" s="1089"/>
      <c r="AO120" s="1089"/>
      <c r="AP120" s="1089"/>
      <c r="AQ120" s="1089"/>
      <c r="AR120" s="1089"/>
      <c r="AS120" s="1089"/>
      <c r="AT120" s="1089"/>
      <c r="AU120" s="1089"/>
      <c r="AV120" s="1089"/>
      <c r="AW120" s="1089"/>
      <c r="AX120" s="1089"/>
      <c r="AY120" s="1089"/>
      <c r="AZ120" s="1089"/>
      <c r="BA120" s="1089"/>
      <c r="BB120" s="1089"/>
      <c r="BC120" s="1089"/>
      <c r="BD120" s="1089"/>
      <c r="BE120" s="1085"/>
    </row>
    <row r="121" spans="1:57" ht="15.75" customHeight="1">
      <c r="A121" s="1089"/>
      <c r="B121" s="2143" t="s">
        <v>2568</v>
      </c>
      <c r="C121" s="2144"/>
      <c r="D121" s="2144"/>
      <c r="E121" s="2144"/>
      <c r="F121" s="2144"/>
      <c r="G121" s="2144"/>
      <c r="H121" s="2144"/>
      <c r="I121" s="2144"/>
      <c r="J121" s="2144"/>
      <c r="K121" s="2144"/>
      <c r="L121" s="2144"/>
      <c r="M121" s="2144"/>
      <c r="N121" s="2144"/>
      <c r="O121" s="2144"/>
      <c r="P121" s="2144"/>
      <c r="Q121" s="2144"/>
      <c r="R121" s="2144"/>
      <c r="S121" s="2144"/>
      <c r="T121" s="2145"/>
      <c r="U121" s="1089"/>
      <c r="V121" s="1089"/>
      <c r="W121" s="1089"/>
      <c r="X121" s="1089"/>
      <c r="Y121" s="1089"/>
      <c r="Z121" s="1089"/>
      <c r="AA121" s="1089"/>
      <c r="AB121" s="1089"/>
      <c r="AC121" s="1089"/>
      <c r="AD121" s="1089"/>
      <c r="AE121" s="1089"/>
      <c r="AF121" s="1089"/>
      <c r="AG121" s="1089"/>
      <c r="AH121" s="1089"/>
      <c r="AI121" s="1089"/>
      <c r="AJ121" s="1089"/>
      <c r="AK121" s="1089"/>
      <c r="AL121" s="1089"/>
      <c r="AM121" s="1089"/>
      <c r="AN121" s="1089"/>
      <c r="AO121" s="1089"/>
      <c r="AP121" s="1089"/>
      <c r="AQ121" s="1089"/>
      <c r="AR121" s="1089"/>
      <c r="AS121" s="1089"/>
      <c r="AT121" s="1089"/>
      <c r="AU121" s="1089"/>
      <c r="AV121" s="1089"/>
      <c r="AW121" s="1089"/>
      <c r="AX121" s="1089"/>
      <c r="AY121" s="1089"/>
      <c r="AZ121" s="1089"/>
      <c r="BA121" s="1089"/>
      <c r="BB121" s="1089"/>
      <c r="BC121" s="1089"/>
      <c r="BD121" s="1089"/>
      <c r="BE121" s="1085"/>
    </row>
    <row r="122" spans="1:57" ht="15.75" customHeight="1" thickBot="1">
      <c r="A122" s="1089"/>
      <c r="B122" s="2146"/>
      <c r="C122" s="2147"/>
      <c r="D122" s="2147"/>
      <c r="E122" s="2147"/>
      <c r="F122" s="2147"/>
      <c r="G122" s="2147"/>
      <c r="H122" s="2147"/>
      <c r="I122" s="2147"/>
      <c r="J122" s="2147"/>
      <c r="K122" s="2147"/>
      <c r="L122" s="2147"/>
      <c r="M122" s="2147"/>
      <c r="N122" s="2147"/>
      <c r="O122" s="2147"/>
      <c r="P122" s="2147"/>
      <c r="Q122" s="2147"/>
      <c r="R122" s="2147"/>
      <c r="S122" s="2147"/>
      <c r="T122" s="2148"/>
      <c r="U122" s="1089"/>
      <c r="V122" s="1089"/>
      <c r="W122" s="1089"/>
      <c r="X122" s="1089"/>
      <c r="Y122" s="1089"/>
      <c r="Z122" s="1089"/>
      <c r="AA122" s="1089"/>
      <c r="AB122" s="1089"/>
      <c r="AC122" s="1089"/>
      <c r="AD122" s="1089"/>
      <c r="AE122" s="1089"/>
      <c r="AF122" s="1089"/>
      <c r="AG122" s="1089"/>
      <c r="AH122" s="1089"/>
      <c r="AI122" s="1089"/>
      <c r="AJ122" s="1089"/>
      <c r="AK122" s="1089"/>
      <c r="AL122" s="1089"/>
      <c r="AM122" s="1089"/>
      <c r="AN122" s="1089"/>
      <c r="AO122" s="1089"/>
      <c r="AP122" s="1089"/>
      <c r="AQ122" s="1089"/>
      <c r="AR122" s="1089"/>
      <c r="AS122" s="1089"/>
      <c r="AT122" s="1089"/>
      <c r="AU122" s="1089"/>
      <c r="AV122" s="1089"/>
      <c r="AW122" s="1089"/>
      <c r="AX122" s="1089"/>
      <c r="AY122" s="1089"/>
      <c r="AZ122" s="1089"/>
      <c r="BA122" s="1089"/>
      <c r="BB122" s="1089"/>
      <c r="BC122" s="1089"/>
      <c r="BD122" s="1089"/>
      <c r="BE122" s="1085"/>
    </row>
    <row r="123" spans="1:57" ht="15.75" customHeight="1" thickBot="1">
      <c r="A123" s="1089"/>
      <c r="B123" s="1089"/>
      <c r="C123" s="1089"/>
      <c r="D123" s="1089"/>
      <c r="E123" s="1089"/>
      <c r="F123" s="1089"/>
      <c r="G123" s="1089"/>
      <c r="H123" s="1089"/>
      <c r="I123" s="1089"/>
      <c r="J123" s="1089"/>
      <c r="K123" s="1089"/>
      <c r="L123" s="1089"/>
      <c r="M123" s="1089"/>
      <c r="N123" s="1089"/>
      <c r="O123" s="1089"/>
      <c r="P123" s="1089"/>
      <c r="Q123" s="1089"/>
      <c r="R123" s="1089"/>
      <c r="S123" s="1089"/>
      <c r="T123" s="1089"/>
      <c r="U123" s="1089"/>
      <c r="V123" s="1089"/>
      <c r="W123" s="1089"/>
      <c r="X123" s="1089"/>
      <c r="Y123" s="1089"/>
      <c r="Z123" s="1089"/>
      <c r="AA123" s="1089"/>
      <c r="AB123" s="1089"/>
      <c r="AC123" s="1089"/>
      <c r="AD123" s="1089"/>
      <c r="AE123" s="1089"/>
      <c r="AF123" s="1089"/>
      <c r="AG123" s="1089"/>
      <c r="AH123" s="1089"/>
      <c r="AI123" s="1089"/>
      <c r="AJ123" s="1089"/>
      <c r="AK123" s="1089"/>
      <c r="AL123" s="1089"/>
      <c r="AM123" s="1089"/>
      <c r="AN123" s="1089"/>
      <c r="AO123" s="1089"/>
      <c r="AP123" s="1089"/>
      <c r="AQ123" s="1089"/>
      <c r="AR123" s="1089"/>
      <c r="AS123" s="1089"/>
      <c r="AT123" s="1089"/>
      <c r="AU123" s="1089"/>
      <c r="AV123" s="1089"/>
      <c r="AW123" s="1089"/>
      <c r="AX123" s="1089"/>
      <c r="AY123" s="1089"/>
      <c r="AZ123" s="1089"/>
      <c r="BA123" s="1089"/>
      <c r="BB123" s="1089"/>
      <c r="BC123" s="1089"/>
      <c r="BD123" s="1089"/>
      <c r="BE123" s="1085"/>
    </row>
    <row r="124" spans="1:57" ht="15.75" customHeight="1" thickBot="1">
      <c r="A124" s="1089"/>
      <c r="B124" s="1111" t="s">
        <v>2569</v>
      </c>
      <c r="C124" s="1109"/>
      <c r="D124" s="1109"/>
      <c r="E124" s="1109"/>
      <c r="F124" s="1109"/>
      <c r="G124" s="1109"/>
      <c r="H124" s="1109"/>
      <c r="I124" s="1109"/>
      <c r="J124" s="1109"/>
      <c r="K124" s="1109"/>
      <c r="L124" s="1109"/>
      <c r="M124" s="1109"/>
      <c r="N124" s="1109"/>
      <c r="O124" s="1109"/>
      <c r="P124" s="1109"/>
      <c r="Q124" s="1109"/>
      <c r="R124" s="1108"/>
      <c r="S124" s="1089"/>
      <c r="T124" s="1089"/>
      <c r="U124" s="1089"/>
      <c r="V124" s="1089"/>
      <c r="W124" s="1089"/>
      <c r="X124" s="1089"/>
      <c r="Y124" s="1089"/>
      <c r="Z124" s="1089"/>
      <c r="AA124" s="1089"/>
      <c r="AB124" s="1089"/>
      <c r="AC124" s="1089"/>
      <c r="AD124" s="1089"/>
      <c r="AE124" s="1089"/>
      <c r="AF124" s="1089"/>
      <c r="AG124" s="1089"/>
      <c r="AH124" s="1089"/>
      <c r="AI124" s="1089"/>
      <c r="AJ124" s="1089"/>
      <c r="AK124" s="1089"/>
      <c r="AL124" s="1089"/>
      <c r="AM124" s="1089"/>
      <c r="AN124" s="1089"/>
      <c r="AO124" s="1089"/>
      <c r="AP124" s="1089"/>
      <c r="AQ124" s="1089"/>
      <c r="AR124" s="1089"/>
      <c r="AS124" s="1089"/>
      <c r="AT124" s="1089"/>
      <c r="AU124" s="1089"/>
      <c r="AV124" s="1089"/>
      <c r="AW124" s="1089"/>
      <c r="AX124" s="1089"/>
      <c r="AY124" s="1089"/>
      <c r="AZ124" s="1089"/>
      <c r="BA124" s="1089"/>
      <c r="BB124" s="1089"/>
      <c r="BC124" s="1089"/>
      <c r="BD124" s="1089"/>
      <c r="BE124" s="1085"/>
    </row>
    <row r="125" spans="1:57" ht="15.75" customHeight="1" thickBot="1">
      <c r="A125" s="1089"/>
      <c r="B125" s="1089"/>
      <c r="C125" s="1089"/>
      <c r="D125" s="1089"/>
      <c r="E125" s="1089"/>
      <c r="F125" s="1089"/>
      <c r="G125" s="1089"/>
      <c r="H125" s="1089"/>
      <c r="I125" s="1089"/>
      <c r="J125" s="1089"/>
      <c r="K125" s="1089"/>
      <c r="L125" s="1089"/>
      <c r="M125" s="1089"/>
      <c r="N125" s="1089"/>
      <c r="O125" s="1089"/>
      <c r="P125" s="1114"/>
      <c r="Q125" s="1089"/>
      <c r="R125" s="1089"/>
      <c r="S125" s="1089"/>
      <c r="T125" s="1089"/>
      <c r="U125" s="1089"/>
      <c r="V125" s="1089"/>
      <c r="W125" s="1089"/>
      <c r="X125" s="2170" t="s">
        <v>2570</v>
      </c>
      <c r="Y125" s="2171"/>
      <c r="Z125" s="2171"/>
      <c r="AA125" s="2171"/>
      <c r="AB125" s="2171"/>
      <c r="AC125" s="2171"/>
      <c r="AD125" s="2171"/>
      <c r="AE125" s="2171"/>
      <c r="AF125" s="2171"/>
      <c r="AG125" s="2171"/>
      <c r="AH125" s="2171"/>
      <c r="AI125" s="2171"/>
      <c r="AJ125" s="2171"/>
      <c r="AK125" s="2171"/>
      <c r="AL125" s="2171"/>
      <c r="AM125" s="2171"/>
      <c r="AN125" s="2171"/>
      <c r="AO125" s="2171"/>
      <c r="AP125" s="2171"/>
      <c r="AQ125" s="2171"/>
      <c r="AR125" s="2171"/>
      <c r="AS125" s="2171"/>
      <c r="AT125" s="2171"/>
      <c r="AU125" s="2171"/>
      <c r="AV125" s="2171"/>
      <c r="AW125" s="2171"/>
      <c r="AX125" s="2171"/>
      <c r="AY125" s="2171"/>
      <c r="AZ125" s="2171"/>
      <c r="BA125" s="2171"/>
      <c r="BB125" s="2171"/>
      <c r="BC125" s="2171"/>
      <c r="BD125" s="2332"/>
      <c r="BE125" s="1085"/>
    </row>
    <row r="126" spans="1:57" ht="15.75" customHeight="1">
      <c r="A126" s="1089"/>
      <c r="B126" s="2334" t="s">
        <v>2382</v>
      </c>
      <c r="C126" s="2335"/>
      <c r="D126" s="2335"/>
      <c r="E126" s="2335"/>
      <c r="F126" s="2335"/>
      <c r="G126" s="2335"/>
      <c r="H126" s="2335"/>
      <c r="I126" s="2335"/>
      <c r="J126" s="2335"/>
      <c r="K126" s="2335"/>
      <c r="L126" s="2335"/>
      <c r="M126" s="2335"/>
      <c r="N126" s="2335"/>
      <c r="O126" s="2335"/>
      <c r="P126" s="2335"/>
      <c r="Q126" s="2335"/>
      <c r="R126" s="2335"/>
      <c r="S126" s="2335"/>
      <c r="T126" s="2335"/>
      <c r="U126" s="2336"/>
      <c r="V126" s="1089"/>
      <c r="W126" s="1089"/>
      <c r="X126" s="2172"/>
      <c r="Y126" s="2173"/>
      <c r="Z126" s="2173"/>
      <c r="AA126" s="2173"/>
      <c r="AB126" s="2173"/>
      <c r="AC126" s="2173"/>
      <c r="AD126" s="2173"/>
      <c r="AE126" s="2173"/>
      <c r="AF126" s="2173"/>
      <c r="AG126" s="2173"/>
      <c r="AH126" s="2173"/>
      <c r="AI126" s="2173"/>
      <c r="AJ126" s="2173"/>
      <c r="AK126" s="2173"/>
      <c r="AL126" s="2173"/>
      <c r="AM126" s="2173"/>
      <c r="AN126" s="2173"/>
      <c r="AO126" s="2173"/>
      <c r="AP126" s="2173"/>
      <c r="AQ126" s="2173"/>
      <c r="AR126" s="2173"/>
      <c r="AS126" s="2173"/>
      <c r="AT126" s="2173"/>
      <c r="AU126" s="2173"/>
      <c r="AV126" s="2173"/>
      <c r="AW126" s="2173"/>
      <c r="AX126" s="2173"/>
      <c r="AY126" s="2173"/>
      <c r="AZ126" s="2173"/>
      <c r="BA126" s="2173"/>
      <c r="BB126" s="2173"/>
      <c r="BC126" s="2173"/>
      <c r="BD126" s="2333"/>
      <c r="BE126" s="1085"/>
    </row>
    <row r="127" spans="1:57" ht="15.75" customHeight="1">
      <c r="A127" s="1089"/>
      <c r="B127" s="2337"/>
      <c r="C127" s="2338"/>
      <c r="D127" s="2338"/>
      <c r="E127" s="2338"/>
      <c r="F127" s="2338"/>
      <c r="G127" s="2338"/>
      <c r="H127" s="2338"/>
      <c r="I127" s="2130" t="s">
        <v>2571</v>
      </c>
      <c r="J127" s="2130"/>
      <c r="K127" s="2130"/>
      <c r="L127" s="2130"/>
      <c r="M127" s="2130"/>
      <c r="N127" s="2130"/>
      <c r="O127" s="2339" t="s">
        <v>2572</v>
      </c>
      <c r="P127" s="2339"/>
      <c r="Q127" s="2339"/>
      <c r="R127" s="2339"/>
      <c r="S127" s="2339"/>
      <c r="T127" s="2339"/>
      <c r="U127" s="2340"/>
      <c r="V127" s="1089"/>
      <c r="W127" s="1089"/>
      <c r="X127" s="2317" t="s">
        <v>2545</v>
      </c>
      <c r="Y127" s="2318"/>
      <c r="Z127" s="2318"/>
      <c r="AA127" s="2318"/>
      <c r="AB127" s="2318"/>
      <c r="AC127" s="2318"/>
      <c r="AD127" s="2318"/>
      <c r="AE127" s="2318"/>
      <c r="AF127" s="2318"/>
      <c r="AG127" s="2318"/>
      <c r="AH127" s="2318"/>
      <c r="AI127" s="2318"/>
      <c r="AJ127" s="2318"/>
      <c r="AK127" s="2318"/>
      <c r="AL127" s="2318"/>
      <c r="AM127" s="2318"/>
      <c r="AN127" s="2318"/>
      <c r="AO127" s="2318"/>
      <c r="AP127" s="2318"/>
      <c r="AQ127" s="2318"/>
      <c r="AR127" s="2318"/>
      <c r="AS127" s="2318"/>
      <c r="AT127" s="2318"/>
      <c r="AU127" s="2318"/>
      <c r="AV127" s="2318"/>
      <c r="AW127" s="2318"/>
      <c r="AX127" s="2318"/>
      <c r="AY127" s="2318"/>
      <c r="AZ127" s="2318"/>
      <c r="BA127" s="2318"/>
      <c r="BB127" s="2318"/>
      <c r="BC127" s="2318"/>
      <c r="BD127" s="2319"/>
      <c r="BE127" s="1085"/>
    </row>
    <row r="128" spans="1:57" ht="15.75" customHeight="1">
      <c r="A128" s="1089"/>
      <c r="B128" s="2343" t="s">
        <v>2573</v>
      </c>
      <c r="C128" s="2344"/>
      <c r="D128" s="2344"/>
      <c r="E128" s="2344"/>
      <c r="F128" s="2344"/>
      <c r="G128" s="2344"/>
      <c r="H128" s="2344"/>
      <c r="I128" s="2131">
        <v>125</v>
      </c>
      <c r="J128" s="2131"/>
      <c r="K128" s="2131"/>
      <c r="L128" s="2131"/>
      <c r="M128" s="2131"/>
      <c r="N128" s="2131"/>
      <c r="O128" s="2131">
        <v>7</v>
      </c>
      <c r="P128" s="2131"/>
      <c r="Q128" s="2131"/>
      <c r="R128" s="2131"/>
      <c r="S128" s="2131"/>
      <c r="T128" s="2131"/>
      <c r="U128" s="2137"/>
      <c r="V128" s="1089"/>
      <c r="W128" s="1089"/>
      <c r="X128" s="2317"/>
      <c r="Y128" s="2318"/>
      <c r="Z128" s="2318"/>
      <c r="AA128" s="2318"/>
      <c r="AB128" s="2318"/>
      <c r="AC128" s="2318"/>
      <c r="AD128" s="2318"/>
      <c r="AE128" s="2318"/>
      <c r="AF128" s="2318"/>
      <c r="AG128" s="2318"/>
      <c r="AH128" s="2318"/>
      <c r="AI128" s="2318"/>
      <c r="AJ128" s="2318"/>
      <c r="AK128" s="2318"/>
      <c r="AL128" s="2318"/>
      <c r="AM128" s="2318"/>
      <c r="AN128" s="2318"/>
      <c r="AO128" s="2318"/>
      <c r="AP128" s="2318"/>
      <c r="AQ128" s="2318"/>
      <c r="AR128" s="2318"/>
      <c r="AS128" s="2318"/>
      <c r="AT128" s="2318"/>
      <c r="AU128" s="2318"/>
      <c r="AV128" s="2318"/>
      <c r="AW128" s="2318"/>
      <c r="AX128" s="2318"/>
      <c r="AY128" s="2318"/>
      <c r="AZ128" s="2318"/>
      <c r="BA128" s="2318"/>
      <c r="BB128" s="2318"/>
      <c r="BC128" s="2318"/>
      <c r="BD128" s="2319"/>
      <c r="BE128" s="1085"/>
    </row>
    <row r="129" spans="1:57" ht="15.75" customHeight="1" thickBot="1">
      <c r="A129" s="1089"/>
      <c r="B129" s="2345" t="s">
        <v>2574</v>
      </c>
      <c r="C129" s="2346"/>
      <c r="D129" s="2346"/>
      <c r="E129" s="2346"/>
      <c r="F129" s="2346"/>
      <c r="G129" s="2346"/>
      <c r="H129" s="2346"/>
      <c r="I129" s="2151">
        <v>3</v>
      </c>
      <c r="J129" s="2151"/>
      <c r="K129" s="2151"/>
      <c r="L129" s="2151"/>
      <c r="M129" s="2151"/>
      <c r="N129" s="2151"/>
      <c r="O129" s="2341"/>
      <c r="P129" s="2341"/>
      <c r="Q129" s="2341"/>
      <c r="R129" s="2341"/>
      <c r="S129" s="2341"/>
      <c r="T129" s="2341"/>
      <c r="U129" s="2342"/>
      <c r="V129" s="1089"/>
      <c r="W129" s="1089"/>
      <c r="X129" s="2317"/>
      <c r="Y129" s="2318"/>
      <c r="Z129" s="2318"/>
      <c r="AA129" s="2318"/>
      <c r="AB129" s="2318"/>
      <c r="AC129" s="2318"/>
      <c r="AD129" s="2318"/>
      <c r="AE129" s="2318"/>
      <c r="AF129" s="2318"/>
      <c r="AG129" s="2318"/>
      <c r="AH129" s="2318"/>
      <c r="AI129" s="2318"/>
      <c r="AJ129" s="2318"/>
      <c r="AK129" s="2318"/>
      <c r="AL129" s="2318"/>
      <c r="AM129" s="2318"/>
      <c r="AN129" s="2318"/>
      <c r="AO129" s="2318"/>
      <c r="AP129" s="2318"/>
      <c r="AQ129" s="2318"/>
      <c r="AR129" s="2318"/>
      <c r="AS129" s="2318"/>
      <c r="AT129" s="2318"/>
      <c r="AU129" s="2318"/>
      <c r="AV129" s="2318"/>
      <c r="AW129" s="2318"/>
      <c r="AX129" s="2318"/>
      <c r="AY129" s="2318"/>
      <c r="AZ129" s="2318"/>
      <c r="BA129" s="2318"/>
      <c r="BB129" s="2318"/>
      <c r="BC129" s="2318"/>
      <c r="BD129" s="2319"/>
      <c r="BE129" s="1085"/>
    </row>
    <row r="130" spans="1:57" ht="15.75" customHeight="1" thickBot="1">
      <c r="A130" s="1089"/>
      <c r="B130" s="1089"/>
      <c r="C130" s="1089"/>
      <c r="D130" s="1089"/>
      <c r="E130" s="1089"/>
      <c r="F130" s="1089"/>
      <c r="G130" s="1089"/>
      <c r="H130" s="1089"/>
      <c r="I130" s="1089"/>
      <c r="J130" s="1089"/>
      <c r="K130" s="1089"/>
      <c r="L130" s="1089"/>
      <c r="M130" s="1089"/>
      <c r="N130" s="1089"/>
      <c r="O130" s="1089"/>
      <c r="P130" s="1089"/>
      <c r="Q130" s="1089"/>
      <c r="R130" s="1089"/>
      <c r="S130" s="1089"/>
      <c r="T130" s="1089"/>
      <c r="U130" s="1089"/>
      <c r="V130" s="1089"/>
      <c r="W130" s="1089"/>
      <c r="X130" s="2317"/>
      <c r="Y130" s="2318"/>
      <c r="Z130" s="2318"/>
      <c r="AA130" s="2318"/>
      <c r="AB130" s="2318"/>
      <c r="AC130" s="2318"/>
      <c r="AD130" s="2318"/>
      <c r="AE130" s="2318"/>
      <c r="AF130" s="2318"/>
      <c r="AG130" s="2318"/>
      <c r="AH130" s="2318"/>
      <c r="AI130" s="2318"/>
      <c r="AJ130" s="2318"/>
      <c r="AK130" s="2318"/>
      <c r="AL130" s="2318"/>
      <c r="AM130" s="2318"/>
      <c r="AN130" s="2318"/>
      <c r="AO130" s="2318"/>
      <c r="AP130" s="2318"/>
      <c r="AQ130" s="2318"/>
      <c r="AR130" s="2318"/>
      <c r="AS130" s="2318"/>
      <c r="AT130" s="2318"/>
      <c r="AU130" s="2318"/>
      <c r="AV130" s="2318"/>
      <c r="AW130" s="2318"/>
      <c r="AX130" s="2318"/>
      <c r="AY130" s="2318"/>
      <c r="AZ130" s="2318"/>
      <c r="BA130" s="2318"/>
      <c r="BB130" s="2318"/>
      <c r="BC130" s="2318"/>
      <c r="BD130" s="2319"/>
      <c r="BE130" s="1085"/>
    </row>
    <row r="131" spans="1:57" ht="15.75" customHeight="1" thickBot="1">
      <c r="A131" s="1089"/>
      <c r="B131" s="1111" t="s">
        <v>2575</v>
      </c>
      <c r="C131" s="1110"/>
      <c r="D131" s="1110"/>
      <c r="E131" s="1110"/>
      <c r="F131" s="1110"/>
      <c r="G131" s="1110"/>
      <c r="H131" s="1110"/>
      <c r="I131" s="1110"/>
      <c r="J131" s="1110"/>
      <c r="K131" s="1110"/>
      <c r="L131" s="1110"/>
      <c r="M131" s="1110"/>
      <c r="N131" s="1110"/>
      <c r="O131" s="1110"/>
      <c r="P131" s="1112"/>
      <c r="Q131" s="1100" t="s">
        <v>253</v>
      </c>
      <c r="R131" s="1100" t="s">
        <v>253</v>
      </c>
      <c r="S131" s="1089"/>
      <c r="T131" s="1089"/>
      <c r="U131" s="1089"/>
      <c r="V131" s="1089" t="s">
        <v>253</v>
      </c>
      <c r="W131" s="1089"/>
      <c r="X131" s="2317"/>
      <c r="Y131" s="2318"/>
      <c r="Z131" s="2318"/>
      <c r="AA131" s="2318"/>
      <c r="AB131" s="2318"/>
      <c r="AC131" s="2318"/>
      <c r="AD131" s="2318"/>
      <c r="AE131" s="2318"/>
      <c r="AF131" s="2318"/>
      <c r="AG131" s="2318"/>
      <c r="AH131" s="2318"/>
      <c r="AI131" s="2318"/>
      <c r="AJ131" s="2318"/>
      <c r="AK131" s="2318"/>
      <c r="AL131" s="2318"/>
      <c r="AM131" s="2318"/>
      <c r="AN131" s="2318"/>
      <c r="AO131" s="2318"/>
      <c r="AP131" s="2318"/>
      <c r="AQ131" s="2318"/>
      <c r="AR131" s="2318"/>
      <c r="AS131" s="2318"/>
      <c r="AT131" s="2318"/>
      <c r="AU131" s="2318"/>
      <c r="AV131" s="2318"/>
      <c r="AW131" s="2318"/>
      <c r="AX131" s="2318"/>
      <c r="AY131" s="2318"/>
      <c r="AZ131" s="2318"/>
      <c r="BA131" s="2318"/>
      <c r="BB131" s="2318"/>
      <c r="BC131" s="2318"/>
      <c r="BD131" s="2319"/>
      <c r="BE131" s="1085"/>
    </row>
    <row r="132" spans="1:57" ht="15.75" customHeight="1" thickBot="1">
      <c r="A132" s="1089"/>
      <c r="B132" s="1089"/>
      <c r="C132" s="1089"/>
      <c r="D132" s="1089"/>
      <c r="E132" s="1089"/>
      <c r="F132" s="1089"/>
      <c r="G132" s="1089"/>
      <c r="H132" s="1089"/>
      <c r="I132" s="1089"/>
      <c r="J132" s="1089"/>
      <c r="K132" s="1089"/>
      <c r="L132" s="1089"/>
      <c r="M132" s="1089"/>
      <c r="N132" s="1089"/>
      <c r="O132" s="1089"/>
      <c r="P132" s="1089"/>
      <c r="Q132" s="1089"/>
      <c r="R132" s="1089"/>
      <c r="S132" s="1089"/>
      <c r="T132" s="1089"/>
      <c r="U132" s="1089"/>
      <c r="V132" s="1089"/>
      <c r="W132" s="1089"/>
      <c r="X132" s="2317"/>
      <c r="Y132" s="2318"/>
      <c r="Z132" s="2318"/>
      <c r="AA132" s="2318"/>
      <c r="AB132" s="2318"/>
      <c r="AC132" s="2318"/>
      <c r="AD132" s="2318"/>
      <c r="AE132" s="2318"/>
      <c r="AF132" s="2318"/>
      <c r="AG132" s="2318"/>
      <c r="AH132" s="2318"/>
      <c r="AI132" s="2318"/>
      <c r="AJ132" s="2318"/>
      <c r="AK132" s="2318"/>
      <c r="AL132" s="2318"/>
      <c r="AM132" s="2318"/>
      <c r="AN132" s="2318"/>
      <c r="AO132" s="2318"/>
      <c r="AP132" s="2318"/>
      <c r="AQ132" s="2318"/>
      <c r="AR132" s="2318"/>
      <c r="AS132" s="2318"/>
      <c r="AT132" s="2318"/>
      <c r="AU132" s="2318"/>
      <c r="AV132" s="2318"/>
      <c r="AW132" s="2318"/>
      <c r="AX132" s="2318"/>
      <c r="AY132" s="2318"/>
      <c r="AZ132" s="2318"/>
      <c r="BA132" s="2318"/>
      <c r="BB132" s="2318"/>
      <c r="BC132" s="2318"/>
      <c r="BD132" s="2319"/>
      <c r="BE132" s="1085"/>
    </row>
    <row r="133" spans="1:57" ht="15.75" customHeight="1">
      <c r="A133" s="1089"/>
      <c r="B133" s="2196" t="s">
        <v>2576</v>
      </c>
      <c r="C133" s="2197"/>
      <c r="D133" s="2197"/>
      <c r="E133" s="2197"/>
      <c r="F133" s="2197"/>
      <c r="G133" s="2197"/>
      <c r="H133" s="2197"/>
      <c r="I133" s="2197"/>
      <c r="J133" s="2197"/>
      <c r="K133" s="2197"/>
      <c r="L133" s="2197"/>
      <c r="M133" s="2197"/>
      <c r="N133" s="2197"/>
      <c r="O133" s="2197"/>
      <c r="P133" s="2197"/>
      <c r="Q133" s="2197"/>
      <c r="R133" s="2197"/>
      <c r="S133" s="2197"/>
      <c r="T133" s="2197"/>
      <c r="U133" s="2198"/>
      <c r="V133" s="1089"/>
      <c r="W133" s="1089"/>
      <c r="X133" s="2317"/>
      <c r="Y133" s="2318"/>
      <c r="Z133" s="2318"/>
      <c r="AA133" s="2318"/>
      <c r="AB133" s="2318"/>
      <c r="AC133" s="2318"/>
      <c r="AD133" s="2318"/>
      <c r="AE133" s="2318"/>
      <c r="AF133" s="2318"/>
      <c r="AG133" s="2318"/>
      <c r="AH133" s="2318"/>
      <c r="AI133" s="2318"/>
      <c r="AJ133" s="2318"/>
      <c r="AK133" s="2318"/>
      <c r="AL133" s="2318"/>
      <c r="AM133" s="2318"/>
      <c r="AN133" s="2318"/>
      <c r="AO133" s="2318"/>
      <c r="AP133" s="2318"/>
      <c r="AQ133" s="2318"/>
      <c r="AR133" s="2318"/>
      <c r="AS133" s="2318"/>
      <c r="AT133" s="2318"/>
      <c r="AU133" s="2318"/>
      <c r="AV133" s="2318"/>
      <c r="AW133" s="2318"/>
      <c r="AX133" s="2318"/>
      <c r="AY133" s="2318"/>
      <c r="AZ133" s="2318"/>
      <c r="BA133" s="2318"/>
      <c r="BB133" s="2318"/>
      <c r="BC133" s="2318"/>
      <c r="BD133" s="2319"/>
      <c r="BE133" s="1085"/>
    </row>
    <row r="134" spans="1:57" ht="15.75" customHeight="1">
      <c r="A134" s="1089"/>
      <c r="B134" s="2337"/>
      <c r="C134" s="2338"/>
      <c r="D134" s="2338"/>
      <c r="E134" s="2338"/>
      <c r="F134" s="2338"/>
      <c r="G134" s="2338"/>
      <c r="H134" s="2338"/>
      <c r="I134" s="2361" t="s">
        <v>2553</v>
      </c>
      <c r="J134" s="2361"/>
      <c r="K134" s="2361"/>
      <c r="L134" s="2361"/>
      <c r="M134" s="2361"/>
      <c r="N134" s="2361"/>
      <c r="O134" s="2361"/>
      <c r="P134" s="2361" t="s">
        <v>2554</v>
      </c>
      <c r="Q134" s="2361"/>
      <c r="R134" s="2361"/>
      <c r="S134" s="2361"/>
      <c r="T134" s="2361"/>
      <c r="U134" s="2362"/>
      <c r="V134" s="1089"/>
      <c r="W134" s="1089"/>
      <c r="X134" s="2317"/>
      <c r="Y134" s="2318"/>
      <c r="Z134" s="2318"/>
      <c r="AA134" s="2318"/>
      <c r="AB134" s="2318"/>
      <c r="AC134" s="2318"/>
      <c r="AD134" s="2318"/>
      <c r="AE134" s="2318"/>
      <c r="AF134" s="2318"/>
      <c r="AG134" s="2318"/>
      <c r="AH134" s="2318"/>
      <c r="AI134" s="2318"/>
      <c r="AJ134" s="2318"/>
      <c r="AK134" s="2318"/>
      <c r="AL134" s="2318"/>
      <c r="AM134" s="2318"/>
      <c r="AN134" s="2318"/>
      <c r="AO134" s="2318"/>
      <c r="AP134" s="2318"/>
      <c r="AQ134" s="2318"/>
      <c r="AR134" s="2318"/>
      <c r="AS134" s="2318"/>
      <c r="AT134" s="2318"/>
      <c r="AU134" s="2318"/>
      <c r="AV134" s="2318"/>
      <c r="AW134" s="2318"/>
      <c r="AX134" s="2318"/>
      <c r="AY134" s="2318"/>
      <c r="AZ134" s="2318"/>
      <c r="BA134" s="2318"/>
      <c r="BB134" s="2318"/>
      <c r="BC134" s="2318"/>
      <c r="BD134" s="2319"/>
      <c r="BE134" s="1085"/>
    </row>
    <row r="135" spans="1:57" ht="15.75" customHeight="1">
      <c r="A135" s="1089"/>
      <c r="B135" s="2337"/>
      <c r="C135" s="2338"/>
      <c r="D135" s="2338"/>
      <c r="E135" s="2338"/>
      <c r="F135" s="2338"/>
      <c r="G135" s="2338"/>
      <c r="H135" s="2338"/>
      <c r="I135" s="2361"/>
      <c r="J135" s="2361"/>
      <c r="K135" s="2361"/>
      <c r="L135" s="2361"/>
      <c r="M135" s="2361"/>
      <c r="N135" s="2361"/>
      <c r="O135" s="2361"/>
      <c r="P135" s="2361"/>
      <c r="Q135" s="2361"/>
      <c r="R135" s="2361"/>
      <c r="S135" s="2361"/>
      <c r="T135" s="2361"/>
      <c r="U135" s="2362"/>
      <c r="V135" s="1089"/>
      <c r="W135" s="1089"/>
      <c r="X135" s="2317"/>
      <c r="Y135" s="2318"/>
      <c r="Z135" s="2318"/>
      <c r="AA135" s="2318"/>
      <c r="AB135" s="2318"/>
      <c r="AC135" s="2318"/>
      <c r="AD135" s="2318"/>
      <c r="AE135" s="2318"/>
      <c r="AF135" s="2318"/>
      <c r="AG135" s="2318"/>
      <c r="AH135" s="2318"/>
      <c r="AI135" s="2318"/>
      <c r="AJ135" s="2318"/>
      <c r="AK135" s="2318"/>
      <c r="AL135" s="2318"/>
      <c r="AM135" s="2318"/>
      <c r="AN135" s="2318"/>
      <c r="AO135" s="2318"/>
      <c r="AP135" s="2318"/>
      <c r="AQ135" s="2318"/>
      <c r="AR135" s="2318"/>
      <c r="AS135" s="2318"/>
      <c r="AT135" s="2318"/>
      <c r="AU135" s="2318"/>
      <c r="AV135" s="2318"/>
      <c r="AW135" s="2318"/>
      <c r="AX135" s="2318"/>
      <c r="AY135" s="2318"/>
      <c r="AZ135" s="2318"/>
      <c r="BA135" s="2318"/>
      <c r="BB135" s="2318"/>
      <c r="BC135" s="2318"/>
      <c r="BD135" s="2319"/>
      <c r="BE135" s="1085"/>
    </row>
    <row r="136" spans="1:57" ht="15.75" customHeight="1">
      <c r="A136" s="1089"/>
      <c r="B136" s="2343" t="s">
        <v>2573</v>
      </c>
      <c r="C136" s="2344"/>
      <c r="D136" s="2344"/>
      <c r="E136" s="2344"/>
      <c r="F136" s="2344"/>
      <c r="G136" s="2344"/>
      <c r="H136" s="2344"/>
      <c r="I136" s="2131">
        <v>3</v>
      </c>
      <c r="J136" s="2131"/>
      <c r="K136" s="2131"/>
      <c r="L136" s="2131"/>
      <c r="M136" s="2131"/>
      <c r="N136" s="2131"/>
      <c r="O136" s="2131"/>
      <c r="P136" s="2131">
        <v>1</v>
      </c>
      <c r="Q136" s="2131"/>
      <c r="R136" s="2131"/>
      <c r="S136" s="2131"/>
      <c r="T136" s="2131"/>
      <c r="U136" s="2137"/>
      <c r="V136" s="1089"/>
      <c r="W136" s="1089"/>
      <c r="X136" s="2317"/>
      <c r="Y136" s="2318"/>
      <c r="Z136" s="2318"/>
      <c r="AA136" s="2318"/>
      <c r="AB136" s="2318"/>
      <c r="AC136" s="2318"/>
      <c r="AD136" s="2318"/>
      <c r="AE136" s="2318"/>
      <c r="AF136" s="2318"/>
      <c r="AG136" s="2318"/>
      <c r="AH136" s="2318"/>
      <c r="AI136" s="2318"/>
      <c r="AJ136" s="2318"/>
      <c r="AK136" s="2318"/>
      <c r="AL136" s="2318"/>
      <c r="AM136" s="2318"/>
      <c r="AN136" s="2318"/>
      <c r="AO136" s="2318"/>
      <c r="AP136" s="2318"/>
      <c r="AQ136" s="2318"/>
      <c r="AR136" s="2318"/>
      <c r="AS136" s="2318"/>
      <c r="AT136" s="2318"/>
      <c r="AU136" s="2318"/>
      <c r="AV136" s="2318"/>
      <c r="AW136" s="2318"/>
      <c r="AX136" s="2318"/>
      <c r="AY136" s="2318"/>
      <c r="AZ136" s="2318"/>
      <c r="BA136" s="2318"/>
      <c r="BB136" s="2318"/>
      <c r="BC136" s="2318"/>
      <c r="BD136" s="2319"/>
      <c r="BE136" s="1085"/>
    </row>
    <row r="137" spans="1:57" ht="15.75" customHeight="1" thickBot="1">
      <c r="A137" s="1089"/>
      <c r="B137" s="2345" t="s">
        <v>2574</v>
      </c>
      <c r="C137" s="2346"/>
      <c r="D137" s="2346"/>
      <c r="E137" s="2346"/>
      <c r="F137" s="2346"/>
      <c r="G137" s="2346"/>
      <c r="H137" s="2346"/>
      <c r="I137" s="2151">
        <v>7</v>
      </c>
      <c r="J137" s="2151"/>
      <c r="K137" s="2151"/>
      <c r="L137" s="2151"/>
      <c r="M137" s="2151"/>
      <c r="N137" s="2151"/>
      <c r="O137" s="2151"/>
      <c r="P137" s="2151">
        <v>11</v>
      </c>
      <c r="Q137" s="2151"/>
      <c r="R137" s="2151"/>
      <c r="S137" s="2151"/>
      <c r="T137" s="2151"/>
      <c r="U137" s="2152"/>
      <c r="V137" s="1089"/>
      <c r="W137" s="1089"/>
      <c r="X137" s="2320"/>
      <c r="Y137" s="2321"/>
      <c r="Z137" s="2321"/>
      <c r="AA137" s="2321"/>
      <c r="AB137" s="2321"/>
      <c r="AC137" s="2321"/>
      <c r="AD137" s="2321"/>
      <c r="AE137" s="2321"/>
      <c r="AF137" s="2321"/>
      <c r="AG137" s="2321"/>
      <c r="AH137" s="2321"/>
      <c r="AI137" s="2321"/>
      <c r="AJ137" s="2321"/>
      <c r="AK137" s="2321"/>
      <c r="AL137" s="2321"/>
      <c r="AM137" s="2321"/>
      <c r="AN137" s="2321"/>
      <c r="AO137" s="2321"/>
      <c r="AP137" s="2321"/>
      <c r="AQ137" s="2321"/>
      <c r="AR137" s="2321"/>
      <c r="AS137" s="2321"/>
      <c r="AT137" s="2321"/>
      <c r="AU137" s="2321"/>
      <c r="AV137" s="2321"/>
      <c r="AW137" s="2321"/>
      <c r="AX137" s="2321"/>
      <c r="AY137" s="2321"/>
      <c r="AZ137" s="2321"/>
      <c r="BA137" s="2321"/>
      <c r="BB137" s="2321"/>
      <c r="BC137" s="2321"/>
      <c r="BD137" s="2322"/>
      <c r="BE137" s="1085"/>
    </row>
    <row r="138" spans="1:57" ht="15.75" customHeight="1" thickBot="1">
      <c r="A138" s="1089"/>
      <c r="B138" s="1089"/>
      <c r="C138" s="1089"/>
      <c r="D138" s="1089"/>
      <c r="E138" s="1089"/>
      <c r="F138" s="1089"/>
      <c r="G138" s="1089"/>
      <c r="H138" s="1089"/>
      <c r="I138" s="1089"/>
      <c r="J138" s="1089"/>
      <c r="K138" s="1089"/>
      <c r="L138" s="1089"/>
      <c r="M138" s="1089"/>
      <c r="N138" s="1089"/>
      <c r="O138" s="1089"/>
      <c r="P138" s="1089"/>
      <c r="Q138" s="1113"/>
      <c r="R138" s="1089"/>
      <c r="S138" s="1089"/>
      <c r="T138" s="1089"/>
      <c r="U138" s="1089"/>
      <c r="V138" s="1089"/>
      <c r="W138" s="1089"/>
      <c r="X138" s="1089"/>
      <c r="Y138" s="1089"/>
      <c r="Z138" s="1089"/>
      <c r="AA138" s="1089"/>
      <c r="AB138" s="1089"/>
      <c r="AC138" s="1089"/>
      <c r="AD138" s="1089"/>
      <c r="AE138" s="1089"/>
      <c r="AF138" s="1089"/>
      <c r="AG138" s="1089"/>
      <c r="AH138" s="1089"/>
      <c r="AI138" s="1089"/>
      <c r="AJ138" s="1089"/>
      <c r="AK138" s="1089"/>
      <c r="AL138" s="1089"/>
      <c r="AM138" s="1089"/>
      <c r="AN138" s="1089"/>
      <c r="AO138" s="1089"/>
      <c r="AP138" s="1089"/>
      <c r="AQ138" s="1089"/>
      <c r="AR138" s="1089"/>
      <c r="AS138" s="1089"/>
      <c r="AT138" s="1089"/>
      <c r="AU138" s="1089"/>
      <c r="AV138" s="1089"/>
      <c r="AW138" s="1089"/>
      <c r="AX138" s="1089"/>
      <c r="AY138" s="1089"/>
      <c r="AZ138" s="1089"/>
      <c r="BA138" s="1089"/>
      <c r="BB138" s="1089"/>
      <c r="BC138" s="1089"/>
      <c r="BD138" s="1089"/>
      <c r="BE138" s="1085"/>
    </row>
    <row r="139" spans="1:57" ht="15.75" customHeight="1">
      <c r="A139" s="1089"/>
      <c r="B139" s="2347" t="s">
        <v>2577</v>
      </c>
      <c r="C139" s="2348"/>
      <c r="D139" s="2348"/>
      <c r="E139" s="2348"/>
      <c r="F139" s="2348"/>
      <c r="G139" s="2348"/>
      <c r="H139" s="2348"/>
      <c r="I139" s="2348"/>
      <c r="J139" s="2348"/>
      <c r="K139" s="2348"/>
      <c r="L139" s="2348"/>
      <c r="M139" s="2348"/>
      <c r="N139" s="2348"/>
      <c r="O139" s="2348"/>
      <c r="P139" s="2348"/>
      <c r="Q139" s="2348"/>
      <c r="R139" s="2348"/>
      <c r="S139" s="2348"/>
      <c r="T139" s="2348"/>
      <c r="U139" s="2348"/>
      <c r="V139" s="2348"/>
      <c r="W139" s="2348"/>
      <c r="X139" s="2348"/>
      <c r="Y139" s="2348"/>
      <c r="Z139" s="2348"/>
      <c r="AA139" s="2348"/>
      <c r="AB139" s="2348"/>
      <c r="AC139" s="2348"/>
      <c r="AD139" s="2348"/>
      <c r="AE139" s="2348"/>
      <c r="AF139" s="2348"/>
      <c r="AG139" s="2348"/>
      <c r="AH139" s="2349" t="s">
        <v>891</v>
      </c>
      <c r="AI139" s="2349"/>
      <c r="AJ139" s="2349"/>
      <c r="AK139" s="2349"/>
      <c r="AL139" s="2349"/>
      <c r="AM139" s="2349"/>
      <c r="AN139" s="2349"/>
      <c r="AO139" s="2349"/>
      <c r="AP139" s="2349"/>
      <c r="AQ139" s="2349"/>
      <c r="AR139" s="2349"/>
      <c r="AS139" s="2349"/>
      <c r="AT139" s="2349"/>
      <c r="AU139" s="2349"/>
      <c r="AV139" s="2349"/>
      <c r="AW139" s="2349"/>
      <c r="AX139" s="2350"/>
      <c r="AY139" s="1089"/>
      <c r="AZ139" s="1089"/>
      <c r="BA139" s="1089"/>
      <c r="BB139" s="1089"/>
      <c r="BC139" s="1089"/>
      <c r="BD139" s="1089"/>
      <c r="BE139" s="1085"/>
    </row>
    <row r="140" spans="1:57" ht="15.75" customHeight="1">
      <c r="A140" s="1089"/>
      <c r="B140" s="2351" t="s">
        <v>2578</v>
      </c>
      <c r="C140" s="2352"/>
      <c r="D140" s="2352"/>
      <c r="E140" s="2352"/>
      <c r="F140" s="2352"/>
      <c r="G140" s="2352"/>
      <c r="H140" s="2352"/>
      <c r="I140" s="2352"/>
      <c r="J140" s="2352"/>
      <c r="K140" s="2352"/>
      <c r="L140" s="2352"/>
      <c r="M140" s="2352"/>
      <c r="N140" s="2352"/>
      <c r="O140" s="2352"/>
      <c r="P140" s="2352"/>
      <c r="Q140" s="2352"/>
      <c r="R140" s="2353" t="s">
        <v>2579</v>
      </c>
      <c r="S140" s="2353"/>
      <c r="T140" s="2353"/>
      <c r="U140" s="2353"/>
      <c r="V140" s="2353"/>
      <c r="W140" s="2353"/>
      <c r="X140" s="2353"/>
      <c r="Y140" s="2353"/>
      <c r="Z140" s="2353"/>
      <c r="AA140" s="2353"/>
      <c r="AB140" s="2353"/>
      <c r="AC140" s="2353"/>
      <c r="AD140" s="2353"/>
      <c r="AE140" s="2353"/>
      <c r="AF140" s="2353"/>
      <c r="AG140" s="2353"/>
      <c r="AH140" s="2353"/>
      <c r="AI140" s="2353"/>
      <c r="AJ140" s="2353"/>
      <c r="AK140" s="2353"/>
      <c r="AL140" s="2353"/>
      <c r="AM140" s="2353"/>
      <c r="AN140" s="2353"/>
      <c r="AO140" s="2353"/>
      <c r="AP140" s="2353"/>
      <c r="AQ140" s="2353"/>
      <c r="AR140" s="2353"/>
      <c r="AS140" s="2353"/>
      <c r="AT140" s="2353"/>
      <c r="AU140" s="2353"/>
      <c r="AV140" s="2353"/>
      <c r="AW140" s="2353"/>
      <c r="AX140" s="2354"/>
      <c r="AY140" s="1089"/>
      <c r="AZ140" s="1089"/>
      <c r="BA140" s="1089"/>
      <c r="BB140" s="1089"/>
      <c r="BC140" s="1089" t="s">
        <v>253</v>
      </c>
      <c r="BD140" s="1089"/>
      <c r="BE140" s="1085"/>
    </row>
    <row r="141" spans="1:57" ht="15.75" customHeight="1">
      <c r="A141" s="1089"/>
      <c r="B141" s="2355" t="s">
        <v>2580</v>
      </c>
      <c r="C141" s="2356"/>
      <c r="D141" s="2356"/>
      <c r="E141" s="2356"/>
      <c r="F141" s="2356"/>
      <c r="G141" s="2356"/>
      <c r="H141" s="2356"/>
      <c r="I141" s="2356"/>
      <c r="J141" s="2356"/>
      <c r="K141" s="2356"/>
      <c r="L141" s="2356"/>
      <c r="M141" s="2356"/>
      <c r="N141" s="2356"/>
      <c r="O141" s="2356"/>
      <c r="P141" s="2356"/>
      <c r="Q141" s="2356"/>
      <c r="R141" s="2356"/>
      <c r="S141" s="2356"/>
      <c r="T141" s="2356"/>
      <c r="U141" s="2356"/>
      <c r="V141" s="2356"/>
      <c r="W141" s="2356"/>
      <c r="X141" s="2356"/>
      <c r="Y141" s="2356"/>
      <c r="Z141" s="2356"/>
      <c r="AA141" s="2356"/>
      <c r="AB141" s="2356"/>
      <c r="AC141" s="2356"/>
      <c r="AD141" s="2356"/>
      <c r="AE141" s="2356"/>
      <c r="AF141" s="2356"/>
      <c r="AG141" s="2356"/>
      <c r="AH141" s="2356"/>
      <c r="AI141" s="2356"/>
      <c r="AJ141" s="2356"/>
      <c r="AK141" s="2356"/>
      <c r="AL141" s="2356"/>
      <c r="AM141" s="2356"/>
      <c r="AN141" s="2356"/>
      <c r="AO141" s="2356"/>
      <c r="AP141" s="2356"/>
      <c r="AQ141" s="2356"/>
      <c r="AR141" s="2356"/>
      <c r="AS141" s="2356"/>
      <c r="AT141" s="2356"/>
      <c r="AU141" s="2356"/>
      <c r="AV141" s="2356"/>
      <c r="AW141" s="2356"/>
      <c r="AX141" s="2357"/>
      <c r="AY141" s="1089"/>
      <c r="AZ141" s="1089"/>
      <c r="BA141" s="1089"/>
      <c r="BB141" s="1089"/>
      <c r="BC141" s="1089"/>
      <c r="BD141" s="1089"/>
      <c r="BE141" s="1085"/>
    </row>
    <row r="142" spans="1:57" ht="15.75" customHeight="1">
      <c r="A142" s="1089"/>
      <c r="B142" s="2355"/>
      <c r="C142" s="2356"/>
      <c r="D142" s="2356"/>
      <c r="E142" s="2356"/>
      <c r="F142" s="2356"/>
      <c r="G142" s="2356"/>
      <c r="H142" s="2356"/>
      <c r="I142" s="2356"/>
      <c r="J142" s="2356"/>
      <c r="K142" s="2356"/>
      <c r="L142" s="2356"/>
      <c r="M142" s="2356"/>
      <c r="N142" s="2356"/>
      <c r="O142" s="2356"/>
      <c r="P142" s="2356"/>
      <c r="Q142" s="2356"/>
      <c r="R142" s="2356"/>
      <c r="S142" s="2356"/>
      <c r="T142" s="2356"/>
      <c r="U142" s="2356"/>
      <c r="V142" s="2356"/>
      <c r="W142" s="2356"/>
      <c r="X142" s="2356"/>
      <c r="Y142" s="2356"/>
      <c r="Z142" s="2356"/>
      <c r="AA142" s="2356"/>
      <c r="AB142" s="2356"/>
      <c r="AC142" s="2356"/>
      <c r="AD142" s="2356"/>
      <c r="AE142" s="2356"/>
      <c r="AF142" s="2356"/>
      <c r="AG142" s="2356"/>
      <c r="AH142" s="2356"/>
      <c r="AI142" s="2356"/>
      <c r="AJ142" s="2356"/>
      <c r="AK142" s="2356"/>
      <c r="AL142" s="2356"/>
      <c r="AM142" s="2356"/>
      <c r="AN142" s="2356"/>
      <c r="AO142" s="2356"/>
      <c r="AP142" s="2356"/>
      <c r="AQ142" s="2356"/>
      <c r="AR142" s="2356"/>
      <c r="AS142" s="2356"/>
      <c r="AT142" s="2356"/>
      <c r="AU142" s="2356"/>
      <c r="AV142" s="2356"/>
      <c r="AW142" s="2356"/>
      <c r="AX142" s="2357"/>
      <c r="AY142" s="1089"/>
      <c r="AZ142" s="1089"/>
      <c r="BA142" s="1089"/>
      <c r="BB142" s="1089"/>
      <c r="BC142" s="1089"/>
      <c r="BD142" s="1089"/>
      <c r="BE142" s="1085"/>
    </row>
    <row r="143" spans="1:57" ht="15.75" customHeight="1">
      <c r="A143" s="1089"/>
      <c r="B143" s="2355"/>
      <c r="C143" s="2356"/>
      <c r="D143" s="2356"/>
      <c r="E143" s="2356"/>
      <c r="F143" s="2356"/>
      <c r="G143" s="2356"/>
      <c r="H143" s="2356"/>
      <c r="I143" s="2356"/>
      <c r="J143" s="2356"/>
      <c r="K143" s="2356"/>
      <c r="L143" s="2356"/>
      <c r="M143" s="2356"/>
      <c r="N143" s="2356"/>
      <c r="O143" s="2356"/>
      <c r="P143" s="2356"/>
      <c r="Q143" s="2356"/>
      <c r="R143" s="2356"/>
      <c r="S143" s="2356"/>
      <c r="T143" s="2356"/>
      <c r="U143" s="2356"/>
      <c r="V143" s="2356"/>
      <c r="W143" s="2356"/>
      <c r="X143" s="2356"/>
      <c r="Y143" s="2356"/>
      <c r="Z143" s="2356"/>
      <c r="AA143" s="2356"/>
      <c r="AB143" s="2356"/>
      <c r="AC143" s="2356"/>
      <c r="AD143" s="2356"/>
      <c r="AE143" s="2356"/>
      <c r="AF143" s="2356"/>
      <c r="AG143" s="2356"/>
      <c r="AH143" s="2356"/>
      <c r="AI143" s="2356"/>
      <c r="AJ143" s="2356"/>
      <c r="AK143" s="2356"/>
      <c r="AL143" s="2356"/>
      <c r="AM143" s="2356"/>
      <c r="AN143" s="2356"/>
      <c r="AO143" s="2356"/>
      <c r="AP143" s="2356"/>
      <c r="AQ143" s="2356"/>
      <c r="AR143" s="2356"/>
      <c r="AS143" s="2356"/>
      <c r="AT143" s="2356"/>
      <c r="AU143" s="2356"/>
      <c r="AV143" s="2356"/>
      <c r="AW143" s="2356"/>
      <c r="AX143" s="2357"/>
      <c r="AY143" s="1089"/>
      <c r="AZ143" s="1089"/>
      <c r="BA143" s="1089"/>
      <c r="BB143" s="1089"/>
      <c r="BC143" s="1089"/>
      <c r="BD143" s="1089"/>
      <c r="BE143" s="1085"/>
    </row>
    <row r="144" spans="1:57" ht="15.75" customHeight="1">
      <c r="A144" s="1089"/>
      <c r="B144" s="2355"/>
      <c r="C144" s="2356"/>
      <c r="D144" s="2356"/>
      <c r="E144" s="2356"/>
      <c r="F144" s="2356"/>
      <c r="G144" s="2356"/>
      <c r="H144" s="2356"/>
      <c r="I144" s="2356"/>
      <c r="J144" s="2356"/>
      <c r="K144" s="2356"/>
      <c r="L144" s="2356"/>
      <c r="M144" s="2356"/>
      <c r="N144" s="2356"/>
      <c r="O144" s="2356"/>
      <c r="P144" s="2356"/>
      <c r="Q144" s="2356"/>
      <c r="R144" s="2356"/>
      <c r="S144" s="2356"/>
      <c r="T144" s="2356"/>
      <c r="U144" s="2356"/>
      <c r="V144" s="2356"/>
      <c r="W144" s="2356"/>
      <c r="X144" s="2356"/>
      <c r="Y144" s="2356"/>
      <c r="Z144" s="2356"/>
      <c r="AA144" s="2356"/>
      <c r="AB144" s="2356"/>
      <c r="AC144" s="2356"/>
      <c r="AD144" s="2356"/>
      <c r="AE144" s="2356"/>
      <c r="AF144" s="2356"/>
      <c r="AG144" s="2356"/>
      <c r="AH144" s="2356"/>
      <c r="AI144" s="2356"/>
      <c r="AJ144" s="2356"/>
      <c r="AK144" s="2356"/>
      <c r="AL144" s="2356"/>
      <c r="AM144" s="2356"/>
      <c r="AN144" s="2356"/>
      <c r="AO144" s="2356"/>
      <c r="AP144" s="2356"/>
      <c r="AQ144" s="2356"/>
      <c r="AR144" s="2356"/>
      <c r="AS144" s="2356"/>
      <c r="AT144" s="2356"/>
      <c r="AU144" s="2356"/>
      <c r="AV144" s="2356"/>
      <c r="AW144" s="2356"/>
      <c r="AX144" s="2357"/>
      <c r="AY144" s="1089"/>
      <c r="AZ144" s="1089"/>
      <c r="BA144" s="1089"/>
      <c r="BB144" s="1089"/>
      <c r="BC144" s="1089"/>
      <c r="BD144" s="1089"/>
      <c r="BE144" s="1085"/>
    </row>
    <row r="145" spans="1:57" ht="15.75" customHeight="1">
      <c r="A145" s="1089"/>
      <c r="B145" s="2355"/>
      <c r="C145" s="2356"/>
      <c r="D145" s="2356"/>
      <c r="E145" s="2356"/>
      <c r="F145" s="2356"/>
      <c r="G145" s="2356"/>
      <c r="H145" s="2356"/>
      <c r="I145" s="2356"/>
      <c r="J145" s="2356"/>
      <c r="K145" s="2356"/>
      <c r="L145" s="2356"/>
      <c r="M145" s="2356"/>
      <c r="N145" s="2356"/>
      <c r="O145" s="2356"/>
      <c r="P145" s="2356"/>
      <c r="Q145" s="2356"/>
      <c r="R145" s="2356"/>
      <c r="S145" s="2356"/>
      <c r="T145" s="2356"/>
      <c r="U145" s="2356"/>
      <c r="V145" s="2356"/>
      <c r="W145" s="2356"/>
      <c r="X145" s="2356"/>
      <c r="Y145" s="2356"/>
      <c r="Z145" s="2356"/>
      <c r="AA145" s="2356"/>
      <c r="AB145" s="2356"/>
      <c r="AC145" s="2356"/>
      <c r="AD145" s="2356"/>
      <c r="AE145" s="2356"/>
      <c r="AF145" s="2356"/>
      <c r="AG145" s="2356"/>
      <c r="AH145" s="2356"/>
      <c r="AI145" s="2356"/>
      <c r="AJ145" s="2356"/>
      <c r="AK145" s="2356"/>
      <c r="AL145" s="2356"/>
      <c r="AM145" s="2356"/>
      <c r="AN145" s="2356"/>
      <c r="AO145" s="2356"/>
      <c r="AP145" s="2356"/>
      <c r="AQ145" s="2356"/>
      <c r="AR145" s="2356"/>
      <c r="AS145" s="2356"/>
      <c r="AT145" s="2356"/>
      <c r="AU145" s="2356"/>
      <c r="AV145" s="2356"/>
      <c r="AW145" s="2356"/>
      <c r="AX145" s="2357"/>
      <c r="AY145" s="1089"/>
      <c r="AZ145" s="1089"/>
      <c r="BA145" s="1089"/>
      <c r="BB145" s="1089"/>
      <c r="BC145" s="1089"/>
      <c r="BD145" s="1089"/>
      <c r="BE145" s="1085"/>
    </row>
    <row r="146" spans="1:57" ht="15.75" customHeight="1">
      <c r="A146" s="1089"/>
      <c r="B146" s="2355"/>
      <c r="C146" s="2356"/>
      <c r="D146" s="2356"/>
      <c r="E146" s="2356"/>
      <c r="F146" s="2356"/>
      <c r="G146" s="2356"/>
      <c r="H146" s="2356"/>
      <c r="I146" s="2356"/>
      <c r="J146" s="2356"/>
      <c r="K146" s="2356"/>
      <c r="L146" s="2356"/>
      <c r="M146" s="2356"/>
      <c r="N146" s="2356"/>
      <c r="O146" s="2356"/>
      <c r="P146" s="2356"/>
      <c r="Q146" s="2356"/>
      <c r="R146" s="2356"/>
      <c r="S146" s="2356"/>
      <c r="T146" s="2356"/>
      <c r="U146" s="2356"/>
      <c r="V146" s="2356"/>
      <c r="W146" s="2356"/>
      <c r="X146" s="2356"/>
      <c r="Y146" s="2356"/>
      <c r="Z146" s="2356"/>
      <c r="AA146" s="2356"/>
      <c r="AB146" s="2356"/>
      <c r="AC146" s="2356"/>
      <c r="AD146" s="2356"/>
      <c r="AE146" s="2356"/>
      <c r="AF146" s="2356"/>
      <c r="AG146" s="2356"/>
      <c r="AH146" s="2356"/>
      <c r="AI146" s="2356"/>
      <c r="AJ146" s="2356"/>
      <c r="AK146" s="2356"/>
      <c r="AL146" s="2356"/>
      <c r="AM146" s="2356"/>
      <c r="AN146" s="2356"/>
      <c r="AO146" s="2356"/>
      <c r="AP146" s="2356"/>
      <c r="AQ146" s="2356"/>
      <c r="AR146" s="2356"/>
      <c r="AS146" s="2356"/>
      <c r="AT146" s="2356"/>
      <c r="AU146" s="2356"/>
      <c r="AV146" s="2356"/>
      <c r="AW146" s="2356"/>
      <c r="AX146" s="2357"/>
      <c r="AY146" s="1089"/>
      <c r="AZ146" s="1089"/>
      <c r="BA146" s="1089"/>
      <c r="BB146" s="1089"/>
      <c r="BC146" s="1089"/>
      <c r="BD146" s="1089"/>
      <c r="BE146" s="1085"/>
    </row>
    <row r="147" spans="1:57" ht="15.75" customHeight="1">
      <c r="A147" s="1089"/>
      <c r="B147" s="2355"/>
      <c r="C147" s="2356"/>
      <c r="D147" s="2356"/>
      <c r="E147" s="2356"/>
      <c r="F147" s="2356"/>
      <c r="G147" s="2356"/>
      <c r="H147" s="2356"/>
      <c r="I147" s="2356"/>
      <c r="J147" s="2356"/>
      <c r="K147" s="2356"/>
      <c r="L147" s="2356"/>
      <c r="M147" s="2356"/>
      <c r="N147" s="2356"/>
      <c r="O147" s="2356"/>
      <c r="P147" s="2356"/>
      <c r="Q147" s="2356"/>
      <c r="R147" s="2356"/>
      <c r="S147" s="2356"/>
      <c r="T147" s="2356"/>
      <c r="U147" s="2356"/>
      <c r="V147" s="2356"/>
      <c r="W147" s="2356"/>
      <c r="X147" s="2356"/>
      <c r="Y147" s="2356"/>
      <c r="Z147" s="2356"/>
      <c r="AA147" s="2356"/>
      <c r="AB147" s="2356"/>
      <c r="AC147" s="2356"/>
      <c r="AD147" s="2356"/>
      <c r="AE147" s="2356"/>
      <c r="AF147" s="2356"/>
      <c r="AG147" s="2356"/>
      <c r="AH147" s="2356"/>
      <c r="AI147" s="2356"/>
      <c r="AJ147" s="2356"/>
      <c r="AK147" s="2356"/>
      <c r="AL147" s="2356"/>
      <c r="AM147" s="2356"/>
      <c r="AN147" s="2356"/>
      <c r="AO147" s="2356"/>
      <c r="AP147" s="2356"/>
      <c r="AQ147" s="2356"/>
      <c r="AR147" s="2356"/>
      <c r="AS147" s="2356"/>
      <c r="AT147" s="2356"/>
      <c r="AU147" s="2356"/>
      <c r="AV147" s="2356"/>
      <c r="AW147" s="2356"/>
      <c r="AX147" s="2357"/>
      <c r="AY147" s="1089"/>
      <c r="AZ147" s="1089"/>
      <c r="BA147" s="1089"/>
      <c r="BB147" s="1089"/>
      <c r="BC147" s="1089"/>
      <c r="BD147" s="1089"/>
      <c r="BE147" s="1085"/>
    </row>
    <row r="148" spans="1:57" ht="15.75" customHeight="1">
      <c r="A148" s="1089"/>
      <c r="B148" s="2355"/>
      <c r="C148" s="2356"/>
      <c r="D148" s="2356"/>
      <c r="E148" s="2356"/>
      <c r="F148" s="2356"/>
      <c r="G148" s="2356"/>
      <c r="H148" s="2356"/>
      <c r="I148" s="2356"/>
      <c r="J148" s="2356"/>
      <c r="K148" s="2356"/>
      <c r="L148" s="2356"/>
      <c r="M148" s="2356"/>
      <c r="N148" s="2356"/>
      <c r="O148" s="2356"/>
      <c r="P148" s="2356"/>
      <c r="Q148" s="2356"/>
      <c r="R148" s="2356"/>
      <c r="S148" s="2356"/>
      <c r="T148" s="2356"/>
      <c r="U148" s="2356"/>
      <c r="V148" s="2356"/>
      <c r="W148" s="2356"/>
      <c r="X148" s="2356"/>
      <c r="Y148" s="2356"/>
      <c r="Z148" s="2356"/>
      <c r="AA148" s="2356"/>
      <c r="AB148" s="2356"/>
      <c r="AC148" s="2356"/>
      <c r="AD148" s="2356"/>
      <c r="AE148" s="2356"/>
      <c r="AF148" s="2356"/>
      <c r="AG148" s="2356"/>
      <c r="AH148" s="2356"/>
      <c r="AI148" s="2356"/>
      <c r="AJ148" s="2356"/>
      <c r="AK148" s="2356"/>
      <c r="AL148" s="2356"/>
      <c r="AM148" s="2356"/>
      <c r="AN148" s="2356"/>
      <c r="AO148" s="2356"/>
      <c r="AP148" s="2356"/>
      <c r="AQ148" s="2356"/>
      <c r="AR148" s="2356"/>
      <c r="AS148" s="2356"/>
      <c r="AT148" s="2356"/>
      <c r="AU148" s="2356"/>
      <c r="AV148" s="2356"/>
      <c r="AW148" s="2356"/>
      <c r="AX148" s="2357"/>
      <c r="AY148" s="1089"/>
      <c r="AZ148" s="1089"/>
      <c r="BA148" s="1089"/>
      <c r="BB148" s="1089"/>
      <c r="BC148" s="1089"/>
      <c r="BD148" s="1089"/>
      <c r="BE148" s="1085"/>
    </row>
    <row r="149" spans="1:57" ht="15.75" customHeight="1">
      <c r="A149" s="1089"/>
      <c r="B149" s="2355"/>
      <c r="C149" s="2356"/>
      <c r="D149" s="2356"/>
      <c r="E149" s="2356"/>
      <c r="F149" s="2356"/>
      <c r="G149" s="2356"/>
      <c r="H149" s="2356"/>
      <c r="I149" s="2356"/>
      <c r="J149" s="2356"/>
      <c r="K149" s="2356"/>
      <c r="L149" s="2356"/>
      <c r="M149" s="2356"/>
      <c r="N149" s="2356"/>
      <c r="O149" s="2356"/>
      <c r="P149" s="2356"/>
      <c r="Q149" s="2356"/>
      <c r="R149" s="2356"/>
      <c r="S149" s="2356"/>
      <c r="T149" s="2356"/>
      <c r="U149" s="2356"/>
      <c r="V149" s="2356"/>
      <c r="W149" s="2356"/>
      <c r="X149" s="2356"/>
      <c r="Y149" s="2356"/>
      <c r="Z149" s="2356"/>
      <c r="AA149" s="2356"/>
      <c r="AB149" s="2356"/>
      <c r="AC149" s="2356"/>
      <c r="AD149" s="2356"/>
      <c r="AE149" s="2356"/>
      <c r="AF149" s="2356"/>
      <c r="AG149" s="2356"/>
      <c r="AH149" s="2356"/>
      <c r="AI149" s="2356"/>
      <c r="AJ149" s="2356"/>
      <c r="AK149" s="2356"/>
      <c r="AL149" s="2356"/>
      <c r="AM149" s="2356"/>
      <c r="AN149" s="2356"/>
      <c r="AO149" s="2356"/>
      <c r="AP149" s="2356"/>
      <c r="AQ149" s="2356"/>
      <c r="AR149" s="2356"/>
      <c r="AS149" s="2356"/>
      <c r="AT149" s="2356"/>
      <c r="AU149" s="2356"/>
      <c r="AV149" s="2356"/>
      <c r="AW149" s="2356"/>
      <c r="AX149" s="2357"/>
      <c r="AY149" s="1089"/>
      <c r="AZ149" s="1089"/>
      <c r="BA149" s="1089"/>
      <c r="BB149" s="1089"/>
      <c r="BC149" s="1089"/>
      <c r="BD149" s="1089"/>
      <c r="BE149" s="1085"/>
    </row>
    <row r="150" spans="1:57" ht="15.75" customHeight="1" thickBot="1">
      <c r="A150" s="1089"/>
      <c r="B150" s="2358"/>
      <c r="C150" s="2359"/>
      <c r="D150" s="2359"/>
      <c r="E150" s="2359"/>
      <c r="F150" s="2359"/>
      <c r="G150" s="2359"/>
      <c r="H150" s="2359"/>
      <c r="I150" s="2359"/>
      <c r="J150" s="2359"/>
      <c r="K150" s="2359"/>
      <c r="L150" s="2359"/>
      <c r="M150" s="2359"/>
      <c r="N150" s="2359"/>
      <c r="O150" s="2359"/>
      <c r="P150" s="2359"/>
      <c r="Q150" s="2359"/>
      <c r="R150" s="2359"/>
      <c r="S150" s="2359"/>
      <c r="T150" s="2359"/>
      <c r="U150" s="2359"/>
      <c r="V150" s="2359"/>
      <c r="W150" s="2359"/>
      <c r="X150" s="2359"/>
      <c r="Y150" s="2359"/>
      <c r="Z150" s="2359"/>
      <c r="AA150" s="2359"/>
      <c r="AB150" s="2359"/>
      <c r="AC150" s="2359"/>
      <c r="AD150" s="2359"/>
      <c r="AE150" s="2359"/>
      <c r="AF150" s="2359"/>
      <c r="AG150" s="2359"/>
      <c r="AH150" s="2359"/>
      <c r="AI150" s="2359"/>
      <c r="AJ150" s="2359"/>
      <c r="AK150" s="2359"/>
      <c r="AL150" s="2359"/>
      <c r="AM150" s="2359"/>
      <c r="AN150" s="2359"/>
      <c r="AO150" s="2359"/>
      <c r="AP150" s="2359"/>
      <c r="AQ150" s="2359"/>
      <c r="AR150" s="2359"/>
      <c r="AS150" s="2359"/>
      <c r="AT150" s="2359"/>
      <c r="AU150" s="2359"/>
      <c r="AV150" s="2359"/>
      <c r="AW150" s="2359"/>
      <c r="AX150" s="2360"/>
      <c r="AY150" s="1089"/>
      <c r="AZ150" s="1089"/>
      <c r="BA150" s="1089"/>
      <c r="BB150" s="1089"/>
      <c r="BC150" s="1089"/>
      <c r="BD150" s="1089"/>
      <c r="BE150" s="1085"/>
    </row>
    <row r="151" spans="1:57" ht="15.75" customHeight="1" thickBot="1">
      <c r="A151" s="1089"/>
      <c r="B151" s="1089"/>
      <c r="C151" s="1089"/>
      <c r="D151" s="1089"/>
      <c r="E151" s="1089"/>
      <c r="F151" s="1089"/>
      <c r="G151" s="1089"/>
      <c r="H151" s="1089"/>
      <c r="I151" s="1089"/>
      <c r="J151" s="1089"/>
      <c r="K151" s="1089"/>
      <c r="L151" s="1089"/>
      <c r="M151" s="1089"/>
      <c r="N151" s="1089"/>
      <c r="O151" s="1089"/>
      <c r="P151" s="1089"/>
      <c r="Q151" s="1089"/>
      <c r="R151" s="1089"/>
      <c r="S151" s="1089"/>
      <c r="T151" s="1089"/>
      <c r="U151" s="1089"/>
      <c r="V151" s="1089"/>
      <c r="W151" s="1089"/>
      <c r="X151" s="1089"/>
      <c r="Y151" s="1089"/>
      <c r="Z151" s="1089"/>
      <c r="AA151" s="1089"/>
      <c r="AB151" s="1089"/>
      <c r="AC151" s="1089"/>
      <c r="AD151" s="1089"/>
      <c r="AE151" s="1089"/>
      <c r="AF151" s="1089"/>
      <c r="AG151" s="1089"/>
      <c r="AH151" s="1089"/>
      <c r="AI151" s="1089"/>
      <c r="AJ151" s="1089"/>
      <c r="AK151" s="1089"/>
      <c r="AL151" s="1089"/>
      <c r="AM151" s="1089"/>
      <c r="AN151" s="1089"/>
      <c r="AO151" s="1089"/>
      <c r="AP151" s="1089"/>
      <c r="AQ151" s="1089"/>
      <c r="AR151" s="1089"/>
      <c r="AS151" s="1089"/>
      <c r="AT151" s="1089"/>
      <c r="AU151" s="1089"/>
      <c r="AV151" s="1089"/>
      <c r="AW151" s="1089"/>
      <c r="AX151" s="1089"/>
      <c r="AY151" s="1089"/>
      <c r="AZ151" s="1089"/>
      <c r="BA151" s="1089"/>
      <c r="BB151" s="1089"/>
      <c r="BC151" s="1089"/>
      <c r="BD151" s="1089"/>
      <c r="BE151" s="1085"/>
    </row>
    <row r="152" spans="1:57" ht="15.75" customHeight="1" thickBot="1">
      <c r="A152" s="1089"/>
      <c r="B152" s="1111" t="s">
        <v>2581</v>
      </c>
      <c r="C152" s="1110"/>
      <c r="D152" s="1110"/>
      <c r="E152" s="1110"/>
      <c r="F152" s="1110"/>
      <c r="G152" s="1110"/>
      <c r="H152" s="1110"/>
      <c r="I152" s="1110"/>
      <c r="J152" s="1110"/>
      <c r="K152" s="1110"/>
      <c r="L152" s="1110"/>
      <c r="M152" s="1112"/>
      <c r="N152" s="1100"/>
      <c r="O152" s="1100"/>
      <c r="P152" s="1089"/>
      <c r="Q152" s="1089"/>
      <c r="R152" s="1089"/>
      <c r="S152" s="1089"/>
      <c r="T152" s="1089"/>
      <c r="U152" s="1089" t="s">
        <v>253</v>
      </c>
      <c r="V152" s="1089"/>
      <c r="W152" s="1089"/>
      <c r="X152" s="1111" t="s">
        <v>2582</v>
      </c>
      <c r="Y152" s="1110"/>
      <c r="Z152" s="1110"/>
      <c r="AA152" s="1110"/>
      <c r="AB152" s="1110"/>
      <c r="AC152" s="1110"/>
      <c r="AD152" s="1110"/>
      <c r="AE152" s="1110"/>
      <c r="AF152" s="1110"/>
      <c r="AG152" s="1110"/>
      <c r="AH152" s="1110"/>
      <c r="AI152" s="1110"/>
      <c r="AJ152" s="1110"/>
      <c r="AK152" s="1109"/>
      <c r="AL152" s="1109"/>
      <c r="AM152" s="1108"/>
      <c r="AN152" s="1089"/>
      <c r="AO152" s="1089"/>
      <c r="AP152" s="1089"/>
      <c r="AQ152" s="1089"/>
      <c r="AR152" s="1089"/>
      <c r="AS152" s="1089"/>
      <c r="AT152" s="1089"/>
      <c r="AU152" s="1089"/>
      <c r="AV152" s="1089"/>
      <c r="AW152" s="1089"/>
      <c r="AX152" s="1089"/>
      <c r="AY152" s="1089"/>
      <c r="AZ152" s="1089"/>
      <c r="BA152" s="1089"/>
      <c r="BB152" s="1089"/>
      <c r="BC152" s="1089"/>
      <c r="BD152" s="1089"/>
      <c r="BE152" s="1085"/>
    </row>
    <row r="153" spans="1:57" ht="15.75" customHeight="1" thickBot="1">
      <c r="A153" s="1089"/>
      <c r="B153" s="1089"/>
      <c r="C153" s="1089"/>
      <c r="D153" s="1089"/>
      <c r="E153" s="1089"/>
      <c r="F153" s="1089"/>
      <c r="G153" s="1089"/>
      <c r="H153" s="1089"/>
      <c r="I153" s="1089"/>
      <c r="J153" s="1089"/>
      <c r="K153" s="1089"/>
      <c r="L153" s="1089"/>
      <c r="M153" s="1089"/>
      <c r="N153" s="1089"/>
      <c r="O153" s="1089"/>
      <c r="P153" s="1100"/>
      <c r="Q153" s="1089"/>
      <c r="R153" s="1089"/>
      <c r="S153" s="1089"/>
      <c r="T153" s="1089"/>
      <c r="U153" s="1089"/>
      <c r="V153" s="1089"/>
      <c r="W153" s="1089"/>
      <c r="X153" s="1089"/>
      <c r="Y153" s="1089"/>
      <c r="Z153" s="1089"/>
      <c r="AA153" s="1089"/>
      <c r="AB153" s="1089"/>
      <c r="AC153" s="1089"/>
      <c r="AD153" s="1089"/>
      <c r="AE153" s="1089"/>
      <c r="AF153" s="1089"/>
      <c r="AG153" s="1089"/>
      <c r="AH153" s="1089"/>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5"/>
    </row>
    <row r="154" spans="1:57" ht="15.75" customHeight="1">
      <c r="A154" s="1089"/>
      <c r="B154" s="2284" t="s">
        <v>2583</v>
      </c>
      <c r="C154" s="2285"/>
      <c r="D154" s="2285"/>
      <c r="E154" s="2285"/>
      <c r="F154" s="2285"/>
      <c r="G154" s="2285"/>
      <c r="H154" s="2285"/>
      <c r="I154" s="2285"/>
      <c r="J154" s="2285"/>
      <c r="K154" s="2285"/>
      <c r="L154" s="2285"/>
      <c r="M154" s="2285"/>
      <c r="N154" s="2285"/>
      <c r="O154" s="2285"/>
      <c r="P154" s="2285"/>
      <c r="Q154" s="2285"/>
      <c r="R154" s="2285"/>
      <c r="S154" s="2285"/>
      <c r="T154" s="2285"/>
      <c r="U154" s="2286"/>
      <c r="V154" s="1089"/>
      <c r="W154" s="1097"/>
      <c r="X154" s="2284" t="s">
        <v>2584</v>
      </c>
      <c r="Y154" s="2285"/>
      <c r="Z154" s="2285"/>
      <c r="AA154" s="2285"/>
      <c r="AB154" s="2285"/>
      <c r="AC154" s="2285"/>
      <c r="AD154" s="2285"/>
      <c r="AE154" s="2285"/>
      <c r="AF154" s="2285"/>
      <c r="AG154" s="2285"/>
      <c r="AH154" s="2285"/>
      <c r="AI154" s="2285"/>
      <c r="AJ154" s="2285"/>
      <c r="AK154" s="2285"/>
      <c r="AL154" s="2285"/>
      <c r="AM154" s="2285"/>
      <c r="AN154" s="2285"/>
      <c r="AO154" s="2285"/>
      <c r="AP154" s="2285"/>
      <c r="AQ154" s="2286"/>
      <c r="AR154" s="1089"/>
      <c r="AS154" s="1089"/>
      <c r="AT154" s="1089"/>
      <c r="AU154" s="1089"/>
      <c r="AV154" s="1089"/>
      <c r="AW154" s="1089"/>
      <c r="AX154" s="1089"/>
      <c r="AY154" s="1089"/>
      <c r="AZ154" s="1089"/>
      <c r="BA154" s="1089"/>
      <c r="BB154" s="1089"/>
      <c r="BC154" s="1089"/>
      <c r="BD154" s="1089"/>
      <c r="BE154" s="1085"/>
    </row>
    <row r="155" spans="1:57" ht="15.75" customHeight="1">
      <c r="A155" s="1089"/>
      <c r="B155" s="2337"/>
      <c r="C155" s="2338"/>
      <c r="D155" s="2338"/>
      <c r="E155" s="2338"/>
      <c r="F155" s="2338"/>
      <c r="G155" s="2338"/>
      <c r="H155" s="2338"/>
      <c r="I155" s="2361" t="s">
        <v>2553</v>
      </c>
      <c r="J155" s="2361"/>
      <c r="K155" s="2361"/>
      <c r="L155" s="2361"/>
      <c r="M155" s="2361"/>
      <c r="N155" s="2361"/>
      <c r="O155" s="2361"/>
      <c r="P155" s="2361" t="s">
        <v>2585</v>
      </c>
      <c r="Q155" s="2361"/>
      <c r="R155" s="2361"/>
      <c r="S155" s="2361"/>
      <c r="T155" s="2361"/>
      <c r="U155" s="2362"/>
      <c r="V155" s="1089"/>
      <c r="W155" s="1089"/>
      <c r="X155" s="2337"/>
      <c r="Y155" s="2338"/>
      <c r="Z155" s="2338"/>
      <c r="AA155" s="2338"/>
      <c r="AB155" s="2338"/>
      <c r="AC155" s="2338"/>
      <c r="AD155" s="2338"/>
      <c r="AE155" s="2361" t="s">
        <v>2553</v>
      </c>
      <c r="AF155" s="2361"/>
      <c r="AG155" s="2361"/>
      <c r="AH155" s="2361"/>
      <c r="AI155" s="2361"/>
      <c r="AJ155" s="2361"/>
      <c r="AK155" s="2361"/>
      <c r="AL155" s="2361" t="s">
        <v>2554</v>
      </c>
      <c r="AM155" s="2361"/>
      <c r="AN155" s="2361"/>
      <c r="AO155" s="2361"/>
      <c r="AP155" s="2361"/>
      <c r="AQ155" s="2362"/>
      <c r="AR155" s="1089"/>
      <c r="AS155" s="1089"/>
      <c r="AT155" s="1089"/>
      <c r="AU155" s="1089"/>
      <c r="AV155" s="1089"/>
      <c r="AW155" s="1089"/>
      <c r="AX155" s="1089"/>
      <c r="AY155" s="1089"/>
      <c r="AZ155" s="1089"/>
      <c r="BA155" s="1089"/>
      <c r="BB155" s="1089"/>
      <c r="BC155" s="1089"/>
      <c r="BD155" s="1089"/>
      <c r="BE155" s="1085"/>
    </row>
    <row r="156" spans="1:57" ht="15.75" customHeight="1">
      <c r="A156" s="1089"/>
      <c r="B156" s="2337"/>
      <c r="C156" s="2338"/>
      <c r="D156" s="2338"/>
      <c r="E156" s="2338"/>
      <c r="F156" s="2338"/>
      <c r="G156" s="2338"/>
      <c r="H156" s="2338"/>
      <c r="I156" s="2361"/>
      <c r="J156" s="2361"/>
      <c r="K156" s="2361"/>
      <c r="L156" s="2361"/>
      <c r="M156" s="2361"/>
      <c r="N156" s="2361"/>
      <c r="O156" s="2361"/>
      <c r="P156" s="2361"/>
      <c r="Q156" s="2361"/>
      <c r="R156" s="2361"/>
      <c r="S156" s="2361"/>
      <c r="T156" s="2361"/>
      <c r="U156" s="2362"/>
      <c r="V156" s="1089"/>
      <c r="W156" s="1089"/>
      <c r="X156" s="2337"/>
      <c r="Y156" s="2338"/>
      <c r="Z156" s="2338"/>
      <c r="AA156" s="2338"/>
      <c r="AB156" s="2338"/>
      <c r="AC156" s="2338"/>
      <c r="AD156" s="2338"/>
      <c r="AE156" s="2361"/>
      <c r="AF156" s="2361"/>
      <c r="AG156" s="2361"/>
      <c r="AH156" s="2361"/>
      <c r="AI156" s="2361"/>
      <c r="AJ156" s="2361"/>
      <c r="AK156" s="2361"/>
      <c r="AL156" s="2361"/>
      <c r="AM156" s="2361"/>
      <c r="AN156" s="2361"/>
      <c r="AO156" s="2361"/>
      <c r="AP156" s="2361"/>
      <c r="AQ156" s="2362"/>
      <c r="AR156" s="1089"/>
      <c r="AS156" s="1089"/>
      <c r="AT156" s="1089"/>
      <c r="AU156" s="1089"/>
      <c r="AV156" s="1089"/>
      <c r="AW156" s="1089"/>
      <c r="AX156" s="1089"/>
      <c r="AY156" s="1089"/>
      <c r="AZ156" s="1089"/>
      <c r="BA156" s="1089"/>
      <c r="BB156" s="1089"/>
      <c r="BC156" s="1089"/>
      <c r="BD156" s="1089"/>
      <c r="BE156" s="1085"/>
    </row>
    <row r="157" spans="1:57" ht="15.75" customHeight="1" thickBot="1">
      <c r="A157" s="1089"/>
      <c r="B157" s="2343" t="s">
        <v>2573</v>
      </c>
      <c r="C157" s="2344"/>
      <c r="D157" s="2344"/>
      <c r="E157" s="2344"/>
      <c r="F157" s="2344"/>
      <c r="G157" s="2344"/>
      <c r="H157" s="2344"/>
      <c r="I157" s="2131">
        <v>4</v>
      </c>
      <c r="J157" s="2131"/>
      <c r="K157" s="2131"/>
      <c r="L157" s="2131"/>
      <c r="M157" s="2131"/>
      <c r="N157" s="2131"/>
      <c r="O157" s="2131"/>
      <c r="P157" s="2131">
        <v>4</v>
      </c>
      <c r="Q157" s="2131"/>
      <c r="R157" s="2131"/>
      <c r="S157" s="2131"/>
      <c r="T157" s="2131"/>
      <c r="U157" s="2137"/>
      <c r="V157" s="1089"/>
      <c r="W157" s="1089"/>
      <c r="X157" s="2345" t="s">
        <v>2573</v>
      </c>
      <c r="Y157" s="2346"/>
      <c r="Z157" s="2346"/>
      <c r="AA157" s="2346"/>
      <c r="AB157" s="2346"/>
      <c r="AC157" s="2346"/>
      <c r="AD157" s="2346"/>
      <c r="AE157" s="2151">
        <v>0</v>
      </c>
      <c r="AF157" s="2151"/>
      <c r="AG157" s="2151"/>
      <c r="AH157" s="2151"/>
      <c r="AI157" s="2151"/>
      <c r="AJ157" s="2151"/>
      <c r="AK157" s="2151"/>
      <c r="AL157" s="2151">
        <v>0</v>
      </c>
      <c r="AM157" s="2151"/>
      <c r="AN157" s="2151"/>
      <c r="AO157" s="2151"/>
      <c r="AP157" s="2151"/>
      <c r="AQ157" s="2152"/>
      <c r="AR157" s="1089"/>
      <c r="AS157" s="1089"/>
      <c r="AT157" s="1089"/>
      <c r="AU157" s="1089"/>
      <c r="AV157" s="1089"/>
      <c r="AW157" s="1089"/>
      <c r="AX157" s="1089"/>
      <c r="AY157" s="1089"/>
      <c r="AZ157" s="1089"/>
      <c r="BA157" s="1089"/>
      <c r="BB157" s="1089"/>
      <c r="BC157" s="1089"/>
      <c r="BD157" s="1089"/>
      <c r="BE157" s="1085"/>
    </row>
    <row r="158" spans="1:57" ht="15.75" customHeight="1" thickBot="1">
      <c r="A158" s="1089"/>
      <c r="B158" s="2345" t="s">
        <v>2574</v>
      </c>
      <c r="C158" s="2346"/>
      <c r="D158" s="2346"/>
      <c r="E158" s="2346"/>
      <c r="F158" s="2346"/>
      <c r="G158" s="2346"/>
      <c r="H158" s="2346"/>
      <c r="I158" s="2151">
        <v>2</v>
      </c>
      <c r="J158" s="2151"/>
      <c r="K158" s="2151"/>
      <c r="L158" s="2151"/>
      <c r="M158" s="2151"/>
      <c r="N158" s="2151"/>
      <c r="O158" s="2151"/>
      <c r="P158" s="2151">
        <v>3</v>
      </c>
      <c r="Q158" s="2151"/>
      <c r="R158" s="2151"/>
      <c r="S158" s="2151"/>
      <c r="T158" s="2151"/>
      <c r="U158" s="2152"/>
      <c r="V158" s="1089"/>
      <c r="W158" s="1089"/>
      <c r="X158" s="1089"/>
      <c r="Y158" s="1089"/>
      <c r="Z158" s="1089"/>
      <c r="AA158" s="1089"/>
      <c r="AB158" s="1089"/>
      <c r="AC158" s="1089"/>
      <c r="AD158" s="1089"/>
      <c r="AE158" s="1089"/>
      <c r="AF158" s="1089"/>
      <c r="AG158" s="1089"/>
      <c r="AH158" s="1089"/>
      <c r="AI158" s="1089"/>
      <c r="AJ158" s="1089"/>
      <c r="AK158" s="1089"/>
      <c r="AL158" s="1089"/>
      <c r="AM158" s="1089"/>
      <c r="AN158" s="1089"/>
      <c r="AO158" s="1089"/>
      <c r="AP158" s="1089"/>
      <c r="AQ158" s="1089"/>
      <c r="AR158" s="1089"/>
      <c r="AS158" s="1089"/>
      <c r="AT158" s="1089"/>
      <c r="AU158" s="1089"/>
      <c r="AV158" s="1089"/>
      <c r="AW158" s="1089"/>
      <c r="AX158" s="1089"/>
      <c r="AY158" s="1089"/>
      <c r="AZ158" s="1089"/>
      <c r="BA158" s="1089"/>
      <c r="BB158" s="1089"/>
      <c r="BC158" s="1089"/>
      <c r="BD158" s="1089"/>
      <c r="BE158" s="1085"/>
    </row>
    <row r="159" spans="1:57" ht="15.75" customHeight="1" thickBot="1">
      <c r="A159" s="1089"/>
      <c r="B159" s="1089"/>
      <c r="C159" s="1089"/>
      <c r="D159" s="1089"/>
      <c r="E159" s="1089"/>
      <c r="F159" s="1089"/>
      <c r="G159" s="1089"/>
      <c r="H159" s="1089"/>
      <c r="I159" s="1089"/>
      <c r="J159" s="1089"/>
      <c r="K159" s="1089"/>
      <c r="L159" s="1089"/>
      <c r="M159" s="1089"/>
      <c r="N159" s="1089"/>
      <c r="O159" s="1089"/>
      <c r="P159" s="1089"/>
      <c r="Q159" s="1089"/>
      <c r="R159" s="1089"/>
      <c r="S159" s="1089"/>
      <c r="T159" s="1089"/>
      <c r="U159" s="1089"/>
      <c r="V159" s="1089"/>
      <c r="W159" s="1089"/>
      <c r="X159" s="1089"/>
      <c r="Y159" s="1089"/>
      <c r="Z159" s="1089"/>
      <c r="AA159" s="1089"/>
      <c r="AB159" s="1089"/>
      <c r="AC159" s="1089"/>
      <c r="AD159" s="1089"/>
      <c r="AE159" s="1089"/>
      <c r="AF159" s="1089"/>
      <c r="AG159" s="1089"/>
      <c r="AH159" s="1089"/>
      <c r="AI159" s="1089"/>
      <c r="AJ159" s="1089"/>
      <c r="AK159" s="1089"/>
      <c r="AL159" s="1089"/>
      <c r="AM159" s="1089"/>
      <c r="AN159" s="1089"/>
      <c r="AO159" s="1089"/>
      <c r="AP159" s="1089"/>
      <c r="AQ159" s="1089"/>
      <c r="AR159" s="1089"/>
      <c r="AS159" s="1089"/>
      <c r="AT159" s="1089"/>
      <c r="AU159" s="1089"/>
      <c r="AV159" s="1089"/>
      <c r="AW159" s="1089"/>
      <c r="AX159" s="1089"/>
      <c r="AY159" s="1089"/>
      <c r="AZ159" s="1089"/>
      <c r="BA159" s="1089"/>
      <c r="BB159" s="1089"/>
      <c r="BC159" s="1089"/>
      <c r="BD159" s="1089"/>
      <c r="BE159" s="1085"/>
    </row>
    <row r="160" spans="1:57" ht="15.75" customHeight="1">
      <c r="A160" s="1089"/>
      <c r="B160" s="1089"/>
      <c r="C160" s="2284" t="s">
        <v>2586</v>
      </c>
      <c r="D160" s="2285"/>
      <c r="E160" s="2285"/>
      <c r="F160" s="2285"/>
      <c r="G160" s="2285"/>
      <c r="H160" s="2285"/>
      <c r="I160" s="2285"/>
      <c r="J160" s="2285"/>
      <c r="K160" s="2285"/>
      <c r="L160" s="2285"/>
      <c r="M160" s="2285"/>
      <c r="N160" s="2285"/>
      <c r="O160" s="2285"/>
      <c r="P160" s="2285"/>
      <c r="Q160" s="2285"/>
      <c r="R160" s="2285"/>
      <c r="S160" s="2285"/>
      <c r="T160" s="2285"/>
      <c r="U160" s="2285"/>
      <c r="V160" s="2285"/>
      <c r="W160" s="2285"/>
      <c r="X160" s="2285"/>
      <c r="Y160" s="2285"/>
      <c r="Z160" s="2285"/>
      <c r="AA160" s="2285"/>
      <c r="AB160" s="2285"/>
      <c r="AC160" s="2285"/>
      <c r="AD160" s="2285"/>
      <c r="AE160" s="2285"/>
      <c r="AF160" s="2285"/>
      <c r="AG160" s="2286"/>
      <c r="AH160" s="1089"/>
      <c r="AI160" s="1089"/>
      <c r="AJ160" s="1089"/>
      <c r="AK160" s="1089"/>
      <c r="AL160" s="1089"/>
      <c r="AM160" s="1089"/>
      <c r="AN160" s="1089"/>
      <c r="AO160" s="1089"/>
      <c r="AP160" s="1089"/>
      <c r="AQ160" s="1089"/>
      <c r="AR160" s="1089"/>
      <c r="AS160" s="1089"/>
      <c r="AT160" s="1089"/>
      <c r="AU160" s="1089"/>
      <c r="AV160" s="1089"/>
      <c r="AW160" s="1089"/>
      <c r="AX160" s="1089"/>
      <c r="AY160" s="1089"/>
      <c r="AZ160" s="1089"/>
      <c r="BA160" s="1089"/>
      <c r="BB160" s="1089"/>
      <c r="BC160" s="1089"/>
      <c r="BD160" s="1089"/>
      <c r="BE160" s="1085"/>
    </row>
    <row r="161" spans="1:57" ht="15.75" customHeight="1">
      <c r="A161" s="1089"/>
      <c r="B161" s="1089"/>
      <c r="C161" s="2337" t="s">
        <v>2587</v>
      </c>
      <c r="D161" s="2338"/>
      <c r="E161" s="2338"/>
      <c r="F161" s="2338"/>
      <c r="G161" s="2338"/>
      <c r="H161" s="2338"/>
      <c r="I161" s="2338"/>
      <c r="J161" s="2338"/>
      <c r="K161" s="2338"/>
      <c r="L161" s="2338"/>
      <c r="M161" s="2338"/>
      <c r="N161" s="2338"/>
      <c r="O161" s="2338"/>
      <c r="P161" s="2338"/>
      <c r="Q161" s="2338" t="s">
        <v>2588</v>
      </c>
      <c r="R161" s="2338"/>
      <c r="S161" s="2338"/>
      <c r="T161" s="2127" t="s">
        <v>2589</v>
      </c>
      <c r="U161" s="2127"/>
      <c r="V161" s="2127"/>
      <c r="W161" s="2127"/>
      <c r="X161" s="2127"/>
      <c r="Y161" s="2127"/>
      <c r="Z161" s="2127"/>
      <c r="AA161" s="2127"/>
      <c r="AB161" s="2338" t="s">
        <v>2590</v>
      </c>
      <c r="AC161" s="2338"/>
      <c r="AD161" s="2338"/>
      <c r="AE161" s="2338"/>
      <c r="AF161" s="2338"/>
      <c r="AG161" s="2363"/>
      <c r="AH161" s="1089"/>
      <c r="AI161" s="1089"/>
      <c r="AJ161" s="1089"/>
      <c r="AK161" s="1089"/>
      <c r="AL161" s="1089"/>
      <c r="AM161" s="1089"/>
      <c r="AN161" s="1089"/>
      <c r="AO161" s="1089"/>
      <c r="AP161" s="1089"/>
      <c r="AQ161" s="1089"/>
      <c r="AR161" s="1089"/>
      <c r="AS161" s="1089"/>
      <c r="AT161" s="1089"/>
      <c r="AU161" s="1089"/>
      <c r="AV161" s="1089"/>
      <c r="AW161" s="1089"/>
      <c r="AX161" s="1089"/>
      <c r="AY161" s="1089"/>
      <c r="AZ161" s="1089"/>
      <c r="BA161" s="1089"/>
      <c r="BB161" s="1089"/>
      <c r="BC161" s="1089"/>
      <c r="BD161" s="1089"/>
      <c r="BE161" s="1085"/>
    </row>
    <row r="162" spans="1:57" ht="15.75" customHeight="1">
      <c r="A162" s="1089"/>
      <c r="B162" s="1089"/>
      <c r="C162" s="2364" t="s">
        <v>2591</v>
      </c>
      <c r="D162" s="2365"/>
      <c r="E162" s="2365"/>
      <c r="F162" s="2365"/>
      <c r="G162" s="2365"/>
      <c r="H162" s="2365"/>
      <c r="I162" s="2365"/>
      <c r="J162" s="2365"/>
      <c r="K162" s="2365"/>
      <c r="L162" s="2365"/>
      <c r="M162" s="2365"/>
      <c r="N162" s="2365"/>
      <c r="O162" s="2365"/>
      <c r="P162" s="2365"/>
      <c r="Q162" s="2366">
        <v>55</v>
      </c>
      <c r="R162" s="2366"/>
      <c r="S162" s="2366"/>
      <c r="T162" s="2367"/>
      <c r="U162" s="2367"/>
      <c r="V162" s="2367"/>
      <c r="W162" s="2367"/>
      <c r="X162" s="2367"/>
      <c r="Y162" s="2367"/>
      <c r="Z162" s="2367"/>
      <c r="AA162" s="2367"/>
      <c r="AB162" s="1107"/>
      <c r="AC162" s="1107"/>
      <c r="AD162" s="1107"/>
      <c r="AE162" s="1107"/>
      <c r="AF162" s="1107"/>
      <c r="AG162" s="1106"/>
      <c r="AH162" s="1089"/>
      <c r="AI162" s="1089"/>
      <c r="AJ162" s="1089"/>
      <c r="AK162" s="1089"/>
      <c r="AL162" s="1089"/>
      <c r="AM162" s="1089"/>
      <c r="AN162" s="1089"/>
      <c r="AO162" s="1089"/>
      <c r="AP162" s="1089" t="s">
        <v>253</v>
      </c>
      <c r="AQ162" s="1089"/>
      <c r="AR162" s="1089"/>
      <c r="AS162" s="1089"/>
      <c r="AT162" s="1089"/>
      <c r="AU162" s="1089"/>
      <c r="AV162" s="1089"/>
      <c r="AW162" s="1089"/>
      <c r="AX162" s="1089"/>
      <c r="AY162" s="1089"/>
      <c r="AZ162" s="1089"/>
      <c r="BA162" s="1089"/>
      <c r="BB162" s="1089"/>
      <c r="BC162" s="1089"/>
      <c r="BD162" s="1089"/>
      <c r="BE162" s="1085"/>
    </row>
    <row r="163" spans="1:57" ht="15.75" customHeight="1">
      <c r="A163" s="1089"/>
      <c r="B163" s="1089"/>
      <c r="C163" s="2364" t="s">
        <v>2592</v>
      </c>
      <c r="D163" s="2365"/>
      <c r="E163" s="2365"/>
      <c r="F163" s="2365"/>
      <c r="G163" s="2365"/>
      <c r="H163" s="2365"/>
      <c r="I163" s="2365"/>
      <c r="J163" s="2365"/>
      <c r="K163" s="2365"/>
      <c r="L163" s="2365"/>
      <c r="M163" s="2365"/>
      <c r="N163" s="2365"/>
      <c r="O163" s="2365"/>
      <c r="P163" s="2365"/>
      <c r="Q163" s="2366">
        <v>55</v>
      </c>
      <c r="R163" s="2366"/>
      <c r="S163" s="2366"/>
      <c r="T163" s="2370"/>
      <c r="U163" s="2370"/>
      <c r="V163" s="2370"/>
      <c r="W163" s="2370"/>
      <c r="X163" s="2370"/>
      <c r="Y163" s="2370"/>
      <c r="Z163" s="2370"/>
      <c r="AA163" s="2370"/>
      <c r="AB163" s="1107"/>
      <c r="AC163" s="1107"/>
      <c r="AD163" s="1107"/>
      <c r="AE163" s="1107"/>
      <c r="AF163" s="1107"/>
      <c r="AG163" s="1106"/>
      <c r="AH163" s="1089"/>
      <c r="AI163" s="1089"/>
      <c r="AJ163" s="1089"/>
      <c r="AK163" s="1089"/>
      <c r="AL163" s="1089"/>
      <c r="AM163" s="1089"/>
      <c r="AN163" s="1089"/>
      <c r="AO163" s="1089"/>
      <c r="AP163" s="1089"/>
      <c r="AQ163" s="1089"/>
      <c r="AR163" s="1089"/>
      <c r="AS163" s="1089"/>
      <c r="AT163" s="1089"/>
      <c r="AU163" s="1089"/>
      <c r="AV163" s="1089"/>
      <c r="AW163" s="1089"/>
      <c r="AX163" s="1089"/>
      <c r="AY163" s="1089"/>
      <c r="AZ163" s="1089"/>
      <c r="BA163" s="1089"/>
      <c r="BB163" s="1089"/>
      <c r="BC163" s="1089"/>
      <c r="BD163" s="1089"/>
      <c r="BE163" s="1085"/>
    </row>
    <row r="164" spans="1:57" ht="15.75" customHeight="1">
      <c r="A164" s="1089"/>
      <c r="B164" s="1089"/>
      <c r="C164" s="2364" t="s">
        <v>2593</v>
      </c>
      <c r="D164" s="2365"/>
      <c r="E164" s="2365"/>
      <c r="F164" s="2365"/>
      <c r="G164" s="2365"/>
      <c r="H164" s="2365"/>
      <c r="I164" s="2365"/>
      <c r="J164" s="2365"/>
      <c r="K164" s="2365"/>
      <c r="L164" s="2365"/>
      <c r="M164" s="2365"/>
      <c r="N164" s="2365"/>
      <c r="O164" s="2365"/>
      <c r="P164" s="2365"/>
      <c r="Q164" s="2366">
        <v>55</v>
      </c>
      <c r="R164" s="2366"/>
      <c r="S164" s="2366"/>
      <c r="T164" s="2367"/>
      <c r="U164" s="2367"/>
      <c r="V164" s="2367"/>
      <c r="W164" s="2367"/>
      <c r="X164" s="2367"/>
      <c r="Y164" s="2367"/>
      <c r="Z164" s="2367"/>
      <c r="AA164" s="2367"/>
      <c r="AB164" s="1107"/>
      <c r="AC164" s="1107"/>
      <c r="AD164" s="1107"/>
      <c r="AE164" s="1107"/>
      <c r="AF164" s="1107"/>
      <c r="AG164" s="1106"/>
      <c r="AH164" s="1089"/>
      <c r="AI164" s="1089"/>
      <c r="AJ164" s="1089"/>
      <c r="AK164" s="1089"/>
      <c r="AL164" s="1089"/>
      <c r="AM164" s="1089"/>
      <c r="AN164" s="1089"/>
      <c r="AO164" s="1089"/>
      <c r="AP164" s="1089"/>
      <c r="AQ164" s="1089"/>
      <c r="AR164" s="1089"/>
      <c r="AS164" s="1089"/>
      <c r="AT164" s="1089"/>
      <c r="AU164" s="1089"/>
      <c r="AV164" s="1089"/>
      <c r="AW164" s="1089"/>
      <c r="AX164" s="1089"/>
      <c r="AY164" s="1089"/>
      <c r="AZ164" s="1089"/>
      <c r="BA164" s="1089"/>
      <c r="BB164" s="1089"/>
      <c r="BC164" s="1089"/>
      <c r="BD164" s="1089"/>
      <c r="BE164" s="1085"/>
    </row>
    <row r="165" spans="1:57" ht="15.75" customHeight="1">
      <c r="A165" s="1089"/>
      <c r="B165" s="1089"/>
      <c r="C165" s="2364" t="s">
        <v>2518</v>
      </c>
      <c r="D165" s="2365"/>
      <c r="E165" s="2365"/>
      <c r="F165" s="2365"/>
      <c r="G165" s="2365"/>
      <c r="H165" s="2365"/>
      <c r="I165" s="2365"/>
      <c r="J165" s="2365"/>
      <c r="K165" s="2365"/>
      <c r="L165" s="2365"/>
      <c r="M165" s="2365"/>
      <c r="N165" s="2365"/>
      <c r="O165" s="2365"/>
      <c r="P165" s="2365"/>
      <c r="Q165" s="2366">
        <v>55</v>
      </c>
      <c r="R165" s="2366"/>
      <c r="S165" s="2366"/>
      <c r="T165" s="2367"/>
      <c r="U165" s="2367"/>
      <c r="V165" s="2367"/>
      <c r="W165" s="2367"/>
      <c r="X165" s="2367"/>
      <c r="Y165" s="2367"/>
      <c r="Z165" s="2367"/>
      <c r="AA165" s="2367"/>
      <c r="AB165" s="2368">
        <v>0</v>
      </c>
      <c r="AC165" s="2368"/>
      <c r="AD165" s="2368"/>
      <c r="AE165" s="2368"/>
      <c r="AF165" s="2368"/>
      <c r="AG165" s="2369"/>
      <c r="AH165" s="1089"/>
      <c r="AI165" s="1089"/>
      <c r="AJ165" s="1089"/>
      <c r="AK165" s="1089"/>
      <c r="AL165" s="1089"/>
      <c r="AM165" s="1089"/>
      <c r="AN165" s="1089"/>
      <c r="AO165" s="1089"/>
      <c r="AP165" s="1089"/>
      <c r="AQ165" s="1089"/>
      <c r="AR165" s="1089"/>
      <c r="AS165" s="1089"/>
      <c r="AT165" s="1089"/>
      <c r="AU165" s="1089"/>
      <c r="AV165" s="1089"/>
      <c r="AW165" s="1089"/>
      <c r="AX165" s="1089"/>
      <c r="AY165" s="1089"/>
      <c r="AZ165" s="1089"/>
      <c r="BA165" s="1089"/>
      <c r="BB165" s="1089"/>
      <c r="BC165" s="1089"/>
      <c r="BD165" s="1089"/>
      <c r="BE165" s="1085"/>
    </row>
    <row r="166" spans="1:57" ht="15.75" customHeight="1">
      <c r="A166" s="1089"/>
      <c r="B166" s="1089"/>
      <c r="C166" s="2364" t="s">
        <v>232</v>
      </c>
      <c r="D166" s="2365"/>
      <c r="E166" s="2365"/>
      <c r="F166" s="2371" t="s">
        <v>2594</v>
      </c>
      <c r="G166" s="2371"/>
      <c r="H166" s="2371"/>
      <c r="I166" s="2371"/>
      <c r="J166" s="2371"/>
      <c r="K166" s="2371"/>
      <c r="L166" s="2371"/>
      <c r="M166" s="2371"/>
      <c r="N166" s="2371"/>
      <c r="O166" s="2371"/>
      <c r="P166" s="2371"/>
      <c r="Q166" s="2366">
        <v>55</v>
      </c>
      <c r="R166" s="2366"/>
      <c r="S166" s="2366"/>
      <c r="T166" s="2370"/>
      <c r="U166" s="2370"/>
      <c r="V166" s="2370"/>
      <c r="W166" s="2370"/>
      <c r="X166" s="2370"/>
      <c r="Y166" s="2370"/>
      <c r="Z166" s="2370"/>
      <c r="AA166" s="2370"/>
      <c r="AB166" s="2368">
        <v>0</v>
      </c>
      <c r="AC166" s="2368"/>
      <c r="AD166" s="2368"/>
      <c r="AE166" s="2368"/>
      <c r="AF166" s="2368"/>
      <c r="AG166" s="2369"/>
      <c r="AH166" s="1089"/>
      <c r="AI166" s="1089"/>
      <c r="AJ166" s="1089"/>
      <c r="AK166" s="1089"/>
      <c r="AL166" s="1089"/>
      <c r="AM166" s="1089"/>
      <c r="AN166" s="1089"/>
      <c r="AO166" s="1089"/>
      <c r="AP166" s="1089"/>
      <c r="AQ166" s="1089"/>
      <c r="AR166" s="1089"/>
      <c r="AS166" s="1089"/>
      <c r="AT166" s="1089"/>
      <c r="AU166" s="1089"/>
      <c r="AV166" s="1089"/>
      <c r="AW166" s="1089"/>
      <c r="AX166" s="1089"/>
      <c r="AY166" s="1089"/>
      <c r="AZ166" s="1089"/>
      <c r="BA166" s="1089"/>
      <c r="BB166" s="1089"/>
      <c r="BC166" s="1089"/>
      <c r="BD166" s="1089"/>
      <c r="BE166" s="1085"/>
    </row>
    <row r="167" spans="1:57" ht="15.75" customHeight="1">
      <c r="A167" s="1089"/>
      <c r="B167" s="1089"/>
      <c r="C167" s="2364" t="s">
        <v>232</v>
      </c>
      <c r="D167" s="2365"/>
      <c r="E167" s="2365"/>
      <c r="F167" s="2371" t="s">
        <v>2594</v>
      </c>
      <c r="G167" s="2371"/>
      <c r="H167" s="2371"/>
      <c r="I167" s="2371"/>
      <c r="J167" s="2371"/>
      <c r="K167" s="2371"/>
      <c r="L167" s="2371"/>
      <c r="M167" s="2371"/>
      <c r="N167" s="2371"/>
      <c r="O167" s="2371"/>
      <c r="P167" s="2371"/>
      <c r="Q167" s="2366">
        <v>55</v>
      </c>
      <c r="R167" s="2366"/>
      <c r="S167" s="2366"/>
      <c r="T167" s="2370"/>
      <c r="U167" s="2370"/>
      <c r="V167" s="2370"/>
      <c r="W167" s="2370"/>
      <c r="X167" s="2370"/>
      <c r="Y167" s="2370"/>
      <c r="Z167" s="2370"/>
      <c r="AA167" s="2370"/>
      <c r="AB167" s="2368">
        <v>0</v>
      </c>
      <c r="AC167" s="2368"/>
      <c r="AD167" s="2368"/>
      <c r="AE167" s="2368"/>
      <c r="AF167" s="2368"/>
      <c r="AG167" s="2369"/>
      <c r="AH167" s="1089"/>
      <c r="AI167" s="1089"/>
      <c r="AJ167" s="1089"/>
      <c r="AK167" s="1089" t="s">
        <v>253</v>
      </c>
      <c r="AL167" s="1089"/>
      <c r="AM167" s="1089"/>
      <c r="AN167" s="1089"/>
      <c r="AO167" s="1089"/>
      <c r="AP167" s="1089"/>
      <c r="AQ167" s="1089"/>
      <c r="AR167" s="1089"/>
      <c r="AS167" s="1089"/>
      <c r="AT167" s="1089"/>
      <c r="AU167" s="1089"/>
      <c r="AV167" s="1089"/>
      <c r="AW167" s="1089"/>
      <c r="AX167" s="1089"/>
      <c r="AY167" s="1089"/>
      <c r="AZ167" s="1089"/>
      <c r="BA167" s="1089"/>
      <c r="BB167" s="1089"/>
      <c r="BC167" s="1089"/>
      <c r="BD167" s="1089"/>
      <c r="BE167" s="1085"/>
    </row>
    <row r="168" spans="1:57" ht="15.75" customHeight="1" thickBot="1">
      <c r="A168" s="1089"/>
      <c r="B168" s="1089"/>
      <c r="C168" s="2372" t="s">
        <v>232</v>
      </c>
      <c r="D168" s="2373"/>
      <c r="E168" s="2373"/>
      <c r="F168" s="2374" t="s">
        <v>2594</v>
      </c>
      <c r="G168" s="2374"/>
      <c r="H168" s="2374"/>
      <c r="I168" s="2374"/>
      <c r="J168" s="2374"/>
      <c r="K168" s="2374"/>
      <c r="L168" s="2374"/>
      <c r="M168" s="2374"/>
      <c r="N168" s="2374"/>
      <c r="O168" s="2374"/>
      <c r="P168" s="2374"/>
      <c r="Q168" s="2375">
        <v>55</v>
      </c>
      <c r="R168" s="2375"/>
      <c r="S168" s="2375"/>
      <c r="T168" s="2376"/>
      <c r="U168" s="2376"/>
      <c r="V168" s="2376"/>
      <c r="W168" s="2376"/>
      <c r="X168" s="2376"/>
      <c r="Y168" s="2376"/>
      <c r="Z168" s="2376"/>
      <c r="AA168" s="2376"/>
      <c r="AB168" s="2377">
        <v>0</v>
      </c>
      <c r="AC168" s="2377"/>
      <c r="AD168" s="2377"/>
      <c r="AE168" s="2377"/>
      <c r="AF168" s="2377"/>
      <c r="AG168" s="2378"/>
      <c r="AH168" s="1089"/>
      <c r="AI168" s="1089"/>
      <c r="AJ168" s="1089"/>
      <c r="AK168" s="1089"/>
      <c r="AL168" s="1089"/>
      <c r="AM168" s="1089"/>
      <c r="AN168" s="1089"/>
      <c r="AO168" s="1089"/>
      <c r="AP168" s="1089"/>
      <c r="AQ168" s="1089"/>
      <c r="AR168" s="1089"/>
      <c r="AS168" s="1089"/>
      <c r="AT168" s="1089"/>
      <c r="AU168" s="1089"/>
      <c r="AV168" s="1089"/>
      <c r="AW168" s="1089"/>
      <c r="AX168" s="1089"/>
      <c r="AY168" s="1089"/>
      <c r="AZ168" s="1089"/>
      <c r="BA168" s="1089"/>
      <c r="BB168" s="1089"/>
      <c r="BC168" s="1089"/>
      <c r="BD168" s="1089"/>
      <c r="BE168" s="1085"/>
    </row>
    <row r="169" spans="1:57" ht="15.75" customHeight="1" thickBot="1">
      <c r="A169" s="1089"/>
      <c r="B169" s="1089"/>
      <c r="C169" s="1089"/>
      <c r="D169" s="1089"/>
      <c r="E169" s="1089"/>
      <c r="F169" s="1089"/>
      <c r="G169" s="1089"/>
      <c r="H169" s="1089"/>
      <c r="I169" s="1089"/>
      <c r="J169" s="1089"/>
      <c r="K169" s="1089"/>
      <c r="L169" s="1089"/>
      <c r="M169" s="1089"/>
      <c r="N169" s="1089"/>
      <c r="O169" s="1089"/>
      <c r="P169" s="1089"/>
      <c r="Q169" s="1089"/>
      <c r="R169" s="1089"/>
      <c r="S169" s="1089"/>
      <c r="T169" s="1089"/>
      <c r="U169" s="1089"/>
      <c r="V169" s="1089"/>
      <c r="W169" s="1089"/>
      <c r="X169" s="1089"/>
      <c r="Y169" s="1089"/>
      <c r="Z169" s="1089"/>
      <c r="AA169" s="1089"/>
      <c r="AB169" s="1089"/>
      <c r="AC169" s="1089"/>
      <c r="AD169" s="1089"/>
      <c r="AE169" s="1089"/>
      <c r="AF169" s="1089"/>
      <c r="AG169" s="1089"/>
      <c r="AH169" s="1089"/>
      <c r="AI169" s="1089"/>
      <c r="AJ169" s="1089"/>
      <c r="AK169" s="1089"/>
      <c r="AL169" s="1089"/>
      <c r="AM169" s="1089"/>
      <c r="AN169" s="1089"/>
      <c r="AO169" s="1089"/>
      <c r="AP169" s="1089"/>
      <c r="AQ169" s="1089"/>
      <c r="AR169" s="1089"/>
      <c r="AS169" s="1089"/>
      <c r="AT169" s="1089"/>
      <c r="AU169" s="1089"/>
      <c r="AV169" s="1089"/>
      <c r="AW169" s="1089"/>
      <c r="AX169" s="1089"/>
      <c r="AY169" s="1089"/>
      <c r="AZ169" s="1089"/>
      <c r="BA169" s="1089"/>
      <c r="BB169" s="1089"/>
      <c r="BC169" s="1089"/>
      <c r="BD169" s="1089"/>
      <c r="BE169" s="1085"/>
    </row>
    <row r="170" spans="1:57" ht="15.75" customHeight="1">
      <c r="A170" s="1089"/>
      <c r="B170" s="1089"/>
      <c r="C170" s="2389" t="s">
        <v>2595</v>
      </c>
      <c r="D170" s="2390"/>
      <c r="E170" s="2390"/>
      <c r="F170" s="2390"/>
      <c r="G170" s="2390"/>
      <c r="H170" s="2390"/>
      <c r="I170" s="2390"/>
      <c r="J170" s="2390"/>
      <c r="K170" s="2390"/>
      <c r="L170" s="2390"/>
      <c r="M170" s="2390"/>
      <c r="N170" s="2391"/>
      <c r="O170" s="1089"/>
      <c r="P170" s="2347" t="s">
        <v>2596</v>
      </c>
      <c r="Q170" s="2348"/>
      <c r="R170" s="2348"/>
      <c r="S170" s="2348"/>
      <c r="T170" s="2348"/>
      <c r="U170" s="2348"/>
      <c r="V170" s="2348"/>
      <c r="W170" s="2348"/>
      <c r="X170" s="2348"/>
      <c r="Y170" s="2348"/>
      <c r="Z170" s="2348"/>
      <c r="AA170" s="2348"/>
      <c r="AB170" s="2348"/>
      <c r="AC170" s="2348"/>
      <c r="AD170" s="2348"/>
      <c r="AE170" s="2348"/>
      <c r="AF170" s="2348"/>
      <c r="AG170" s="2348"/>
      <c r="AH170" s="2348"/>
      <c r="AI170" s="2348"/>
      <c r="AJ170" s="2348"/>
      <c r="AK170" s="2348"/>
      <c r="AL170" s="2348"/>
      <c r="AM170" s="2348"/>
      <c r="AN170" s="2348"/>
      <c r="AO170" s="2392"/>
      <c r="AP170" s="1089"/>
      <c r="AQ170" s="1089"/>
      <c r="AR170" s="1089"/>
      <c r="AS170" s="1089"/>
      <c r="AT170" s="1089"/>
      <c r="AU170" s="1089"/>
      <c r="AV170" s="1089"/>
      <c r="AW170" s="1089"/>
      <c r="AX170" s="1089"/>
      <c r="AY170" s="1089"/>
      <c r="AZ170" s="1089"/>
      <c r="BA170" s="1089"/>
      <c r="BB170" s="1089"/>
      <c r="BC170" s="1089"/>
      <c r="BD170" s="1089"/>
      <c r="BE170" s="1085"/>
    </row>
    <row r="171" spans="1:57" ht="15.75" customHeight="1">
      <c r="A171" s="1089"/>
      <c r="B171" s="1089"/>
      <c r="C171" s="2337" t="s">
        <v>2597</v>
      </c>
      <c r="D171" s="2338"/>
      <c r="E171" s="2338"/>
      <c r="F171" s="2338"/>
      <c r="G171" s="2338"/>
      <c r="H171" s="2338"/>
      <c r="I171" s="2338" t="s">
        <v>2598</v>
      </c>
      <c r="J171" s="2338"/>
      <c r="K171" s="2338"/>
      <c r="L171" s="2338"/>
      <c r="M171" s="2338"/>
      <c r="N171" s="2363"/>
      <c r="O171" s="1089"/>
      <c r="P171" s="2317" t="s">
        <v>2545</v>
      </c>
      <c r="Q171" s="2318"/>
      <c r="R171" s="2318"/>
      <c r="S171" s="2318"/>
      <c r="T171" s="2318"/>
      <c r="U171" s="2318"/>
      <c r="V171" s="2318"/>
      <c r="W171" s="2318"/>
      <c r="X171" s="2318"/>
      <c r="Y171" s="2318"/>
      <c r="Z171" s="2318"/>
      <c r="AA171" s="2318"/>
      <c r="AB171" s="2318"/>
      <c r="AC171" s="2318"/>
      <c r="AD171" s="2318"/>
      <c r="AE171" s="2318"/>
      <c r="AF171" s="2318"/>
      <c r="AG171" s="2318"/>
      <c r="AH171" s="2318"/>
      <c r="AI171" s="2318"/>
      <c r="AJ171" s="2318"/>
      <c r="AK171" s="2318"/>
      <c r="AL171" s="2318"/>
      <c r="AM171" s="2318"/>
      <c r="AN171" s="2318"/>
      <c r="AO171" s="2319"/>
      <c r="AP171" s="1089"/>
      <c r="AQ171" s="1089"/>
      <c r="AR171" s="1089"/>
      <c r="AS171" s="1089"/>
      <c r="AT171" s="1089"/>
      <c r="AU171" s="1089"/>
      <c r="AV171" s="1089"/>
      <c r="AW171" s="1089"/>
      <c r="AX171" s="1089"/>
      <c r="AY171" s="1089"/>
      <c r="AZ171" s="1089"/>
      <c r="BA171" s="1089"/>
      <c r="BB171" s="1089"/>
      <c r="BC171" s="1089"/>
      <c r="BD171" s="1089"/>
      <c r="BE171" s="1085"/>
    </row>
    <row r="172" spans="1:57" ht="15.75" customHeight="1">
      <c r="A172" s="1089"/>
      <c r="B172" s="1089"/>
      <c r="C172" s="2323" t="s">
        <v>2599</v>
      </c>
      <c r="D172" s="2293"/>
      <c r="E172" s="2293"/>
      <c r="F172" s="2293"/>
      <c r="G172" s="2293"/>
      <c r="H172" s="2293"/>
      <c r="I172" s="2393" t="s">
        <v>2600</v>
      </c>
      <c r="J172" s="2367"/>
      <c r="K172" s="2367"/>
      <c r="L172" s="2367"/>
      <c r="M172" s="2367"/>
      <c r="N172" s="2394"/>
      <c r="O172" s="1089"/>
      <c r="P172" s="2317"/>
      <c r="Q172" s="2318"/>
      <c r="R172" s="2318"/>
      <c r="S172" s="2318"/>
      <c r="T172" s="2318"/>
      <c r="U172" s="2318"/>
      <c r="V172" s="2318"/>
      <c r="W172" s="2318"/>
      <c r="X172" s="2318"/>
      <c r="Y172" s="2318"/>
      <c r="Z172" s="2318"/>
      <c r="AA172" s="2318"/>
      <c r="AB172" s="2318"/>
      <c r="AC172" s="2318"/>
      <c r="AD172" s="2318"/>
      <c r="AE172" s="2318"/>
      <c r="AF172" s="2318"/>
      <c r="AG172" s="2318"/>
      <c r="AH172" s="2318"/>
      <c r="AI172" s="2318"/>
      <c r="AJ172" s="2318"/>
      <c r="AK172" s="2318"/>
      <c r="AL172" s="2318"/>
      <c r="AM172" s="2318"/>
      <c r="AN172" s="2318"/>
      <c r="AO172" s="2319"/>
      <c r="AP172" s="1089"/>
      <c r="AQ172" s="1089"/>
      <c r="AR172" s="1089"/>
      <c r="AS172" s="1089"/>
      <c r="AT172" s="1089"/>
      <c r="AU172" s="1089"/>
      <c r="AV172" s="1089"/>
      <c r="AW172" s="1089"/>
      <c r="AX172" s="1089"/>
      <c r="AY172" s="1089"/>
      <c r="AZ172" s="1089"/>
      <c r="BA172" s="1089"/>
      <c r="BB172" s="1089"/>
      <c r="BC172" s="1089"/>
      <c r="BD172" s="1089"/>
      <c r="BE172" s="1085"/>
    </row>
    <row r="173" spans="1:57" ht="15.75" customHeight="1">
      <c r="A173" s="1089"/>
      <c r="B173" s="1089"/>
      <c r="C173" s="2323" t="s">
        <v>2601</v>
      </c>
      <c r="D173" s="2293"/>
      <c r="E173" s="2293"/>
      <c r="F173" s="2293"/>
      <c r="G173" s="2293"/>
      <c r="H173" s="2293"/>
      <c r="I173" s="2393">
        <v>44228</v>
      </c>
      <c r="J173" s="2367"/>
      <c r="K173" s="2367"/>
      <c r="L173" s="2367"/>
      <c r="M173" s="2367"/>
      <c r="N173" s="2394"/>
      <c r="O173" s="1089"/>
      <c r="P173" s="2317"/>
      <c r="Q173" s="2318"/>
      <c r="R173" s="2318"/>
      <c r="S173" s="2318"/>
      <c r="T173" s="2318"/>
      <c r="U173" s="2318"/>
      <c r="V173" s="2318"/>
      <c r="W173" s="2318"/>
      <c r="X173" s="2318"/>
      <c r="Y173" s="2318"/>
      <c r="Z173" s="2318"/>
      <c r="AA173" s="2318"/>
      <c r="AB173" s="2318"/>
      <c r="AC173" s="2318"/>
      <c r="AD173" s="2318"/>
      <c r="AE173" s="2318"/>
      <c r="AF173" s="2318"/>
      <c r="AG173" s="2318"/>
      <c r="AH173" s="2318"/>
      <c r="AI173" s="2318"/>
      <c r="AJ173" s="2318"/>
      <c r="AK173" s="2318"/>
      <c r="AL173" s="2318"/>
      <c r="AM173" s="2318"/>
      <c r="AN173" s="2318"/>
      <c r="AO173" s="2319"/>
      <c r="AP173" s="1089"/>
      <c r="AQ173" s="1089"/>
      <c r="AR173" s="1089"/>
      <c r="AS173" s="1089"/>
      <c r="AT173" s="1089"/>
      <c r="AU173" s="1089"/>
      <c r="AV173" s="1089"/>
      <c r="AW173" s="1089"/>
      <c r="AX173" s="1089"/>
      <c r="AY173" s="1089"/>
      <c r="AZ173" s="1089"/>
      <c r="BA173" s="1089"/>
      <c r="BB173" s="1089"/>
      <c r="BC173" s="1089"/>
      <c r="BD173" s="1089"/>
      <c r="BE173" s="1085"/>
    </row>
    <row r="174" spans="1:57" ht="15.75" customHeight="1">
      <c r="A174" s="1089"/>
      <c r="B174" s="1089"/>
      <c r="C174" s="2323"/>
      <c r="D174" s="2293"/>
      <c r="E174" s="2293"/>
      <c r="F174" s="2293"/>
      <c r="G174" s="2293"/>
      <c r="H174" s="2293"/>
      <c r="I174" s="2367"/>
      <c r="J174" s="2367"/>
      <c r="K174" s="2367"/>
      <c r="L174" s="2367"/>
      <c r="M174" s="2367"/>
      <c r="N174" s="2394"/>
      <c r="O174" s="1089"/>
      <c r="P174" s="2317"/>
      <c r="Q174" s="2318"/>
      <c r="R174" s="2318"/>
      <c r="S174" s="2318"/>
      <c r="T174" s="2318"/>
      <c r="U174" s="2318"/>
      <c r="V174" s="2318"/>
      <c r="W174" s="2318"/>
      <c r="X174" s="2318"/>
      <c r="Y174" s="2318"/>
      <c r="Z174" s="2318"/>
      <c r="AA174" s="2318"/>
      <c r="AB174" s="2318"/>
      <c r="AC174" s="2318"/>
      <c r="AD174" s="2318"/>
      <c r="AE174" s="2318"/>
      <c r="AF174" s="2318"/>
      <c r="AG174" s="2318"/>
      <c r="AH174" s="2318"/>
      <c r="AI174" s="2318"/>
      <c r="AJ174" s="2318"/>
      <c r="AK174" s="2318"/>
      <c r="AL174" s="2318"/>
      <c r="AM174" s="2318"/>
      <c r="AN174" s="2318"/>
      <c r="AO174" s="2319"/>
      <c r="AP174" s="1089"/>
      <c r="AQ174" s="1089"/>
      <c r="AR174" s="1089"/>
      <c r="AS174" s="1089"/>
      <c r="AT174" s="1089"/>
      <c r="AU174" s="1089"/>
      <c r="AV174" s="1089"/>
      <c r="AW174" s="1089"/>
      <c r="AX174" s="1089"/>
      <c r="AY174" s="1089"/>
      <c r="AZ174" s="1089"/>
      <c r="BA174" s="1089"/>
      <c r="BB174" s="1089"/>
      <c r="BC174" s="1089"/>
      <c r="BD174" s="1089"/>
      <c r="BE174" s="1085"/>
    </row>
    <row r="175" spans="1:57" ht="15.75" customHeight="1">
      <c r="A175" s="1089"/>
      <c r="B175" s="1089"/>
      <c r="C175" s="2323"/>
      <c r="D175" s="2293"/>
      <c r="E175" s="2293"/>
      <c r="F175" s="2293"/>
      <c r="G175" s="2293"/>
      <c r="H175" s="2293"/>
      <c r="I175" s="2367"/>
      <c r="J175" s="2367"/>
      <c r="K175" s="2367"/>
      <c r="L175" s="2367"/>
      <c r="M175" s="2367"/>
      <c r="N175" s="2394"/>
      <c r="O175" s="1089"/>
      <c r="P175" s="2317"/>
      <c r="Q175" s="2318"/>
      <c r="R175" s="2318"/>
      <c r="S175" s="2318"/>
      <c r="T175" s="2318"/>
      <c r="U175" s="2318"/>
      <c r="V175" s="2318"/>
      <c r="W175" s="2318"/>
      <c r="X175" s="2318"/>
      <c r="Y175" s="2318"/>
      <c r="Z175" s="2318"/>
      <c r="AA175" s="2318"/>
      <c r="AB175" s="2318"/>
      <c r="AC175" s="2318"/>
      <c r="AD175" s="2318"/>
      <c r="AE175" s="2318"/>
      <c r="AF175" s="2318"/>
      <c r="AG175" s="2318"/>
      <c r="AH175" s="2318"/>
      <c r="AI175" s="2318"/>
      <c r="AJ175" s="2318"/>
      <c r="AK175" s="2318"/>
      <c r="AL175" s="2318"/>
      <c r="AM175" s="2318"/>
      <c r="AN175" s="2318"/>
      <c r="AO175" s="2319"/>
      <c r="AP175" s="1089"/>
      <c r="AQ175" s="1089"/>
      <c r="AR175" s="1089"/>
      <c r="AS175" s="1089"/>
      <c r="AT175" s="1089"/>
      <c r="AU175" s="1089"/>
      <c r="AV175" s="1089"/>
      <c r="AW175" s="1089"/>
      <c r="AX175" s="1089"/>
      <c r="AY175" s="1089"/>
      <c r="AZ175" s="1089"/>
      <c r="BA175" s="1089"/>
      <c r="BB175" s="1089"/>
      <c r="BC175" s="1089"/>
      <c r="BD175" s="1089"/>
      <c r="BE175" s="1085"/>
    </row>
    <row r="176" spans="1:57" ht="15.75" customHeight="1">
      <c r="A176" s="1089"/>
      <c r="B176" s="1089"/>
      <c r="C176" s="2323"/>
      <c r="D176" s="2293"/>
      <c r="E176" s="2293"/>
      <c r="F176" s="2293"/>
      <c r="G176" s="2293"/>
      <c r="H176" s="2293"/>
      <c r="I176" s="2367"/>
      <c r="J176" s="2367"/>
      <c r="K176" s="2367"/>
      <c r="L176" s="2367"/>
      <c r="M176" s="2367"/>
      <c r="N176" s="2394"/>
      <c r="O176" s="1089"/>
      <c r="P176" s="2317"/>
      <c r="Q176" s="2318"/>
      <c r="R176" s="2318"/>
      <c r="S176" s="2318"/>
      <c r="T176" s="2318"/>
      <c r="U176" s="2318"/>
      <c r="V176" s="2318"/>
      <c r="W176" s="2318"/>
      <c r="X176" s="2318"/>
      <c r="Y176" s="2318"/>
      <c r="Z176" s="2318"/>
      <c r="AA176" s="2318"/>
      <c r="AB176" s="2318"/>
      <c r="AC176" s="2318"/>
      <c r="AD176" s="2318"/>
      <c r="AE176" s="2318"/>
      <c r="AF176" s="2318"/>
      <c r="AG176" s="2318"/>
      <c r="AH176" s="2318"/>
      <c r="AI176" s="2318"/>
      <c r="AJ176" s="2318"/>
      <c r="AK176" s="2318"/>
      <c r="AL176" s="2318"/>
      <c r="AM176" s="2318"/>
      <c r="AN176" s="2318"/>
      <c r="AO176" s="2319"/>
      <c r="AP176" s="1089"/>
      <c r="AQ176" s="1089"/>
      <c r="AR176" s="1089"/>
      <c r="AS176" s="1089"/>
      <c r="AT176" s="1089"/>
      <c r="AU176" s="1089"/>
      <c r="AV176" s="1089"/>
      <c r="AW176" s="1089"/>
      <c r="AX176" s="1089"/>
      <c r="AY176" s="1089"/>
      <c r="AZ176" s="1089"/>
      <c r="BA176" s="1089"/>
      <c r="BB176" s="1089"/>
      <c r="BC176" s="1089"/>
      <c r="BD176" s="1089"/>
      <c r="BE176" s="1085"/>
    </row>
    <row r="177" spans="1:57" ht="15.75" customHeight="1">
      <c r="A177" s="1089"/>
      <c r="B177" s="1089"/>
      <c r="C177" s="2323"/>
      <c r="D177" s="2293"/>
      <c r="E177" s="2293"/>
      <c r="F177" s="2293"/>
      <c r="G177" s="2293"/>
      <c r="H177" s="2293"/>
      <c r="I177" s="2367"/>
      <c r="J177" s="2367"/>
      <c r="K177" s="2367"/>
      <c r="L177" s="2367"/>
      <c r="M177" s="2367"/>
      <c r="N177" s="2394"/>
      <c r="O177" s="1089"/>
      <c r="P177" s="2317"/>
      <c r="Q177" s="2318"/>
      <c r="R177" s="2318"/>
      <c r="S177" s="2318"/>
      <c r="T177" s="2318"/>
      <c r="U177" s="2318"/>
      <c r="V177" s="2318"/>
      <c r="W177" s="2318"/>
      <c r="X177" s="2318"/>
      <c r="Y177" s="2318"/>
      <c r="Z177" s="2318"/>
      <c r="AA177" s="2318"/>
      <c r="AB177" s="2318"/>
      <c r="AC177" s="2318"/>
      <c r="AD177" s="2318"/>
      <c r="AE177" s="2318"/>
      <c r="AF177" s="2318"/>
      <c r="AG177" s="2318"/>
      <c r="AH177" s="2318"/>
      <c r="AI177" s="2318"/>
      <c r="AJ177" s="2318"/>
      <c r="AK177" s="2318"/>
      <c r="AL177" s="2318"/>
      <c r="AM177" s="2318"/>
      <c r="AN177" s="2318"/>
      <c r="AO177" s="2319"/>
      <c r="AP177" s="1089"/>
      <c r="AQ177" s="1089"/>
      <c r="AR177" s="1089"/>
      <c r="AS177" s="1089"/>
      <c r="AT177" s="1089"/>
      <c r="AU177" s="1089"/>
      <c r="AV177" s="1089"/>
      <c r="AW177" s="1089"/>
      <c r="AX177" s="1089"/>
      <c r="AY177" s="1089"/>
      <c r="AZ177" s="1089"/>
      <c r="BA177" s="1089"/>
      <c r="BB177" s="1089"/>
      <c r="BC177" s="1089"/>
      <c r="BD177" s="1089"/>
      <c r="BE177" s="1085"/>
    </row>
    <row r="178" spans="1:57" ht="15.75" customHeight="1" thickBot="1">
      <c r="A178" s="1089"/>
      <c r="B178" s="1089"/>
      <c r="C178" s="2379"/>
      <c r="D178" s="2380"/>
      <c r="E178" s="2380"/>
      <c r="F178" s="2380"/>
      <c r="G178" s="2380"/>
      <c r="H178" s="2380"/>
      <c r="I178" s="2381"/>
      <c r="J178" s="2381"/>
      <c r="K178" s="2381"/>
      <c r="L178" s="2381"/>
      <c r="M178" s="2381"/>
      <c r="N178" s="2382"/>
      <c r="O178" s="1089"/>
      <c r="P178" s="2320"/>
      <c r="Q178" s="2321"/>
      <c r="R178" s="2321"/>
      <c r="S178" s="2321"/>
      <c r="T178" s="2321"/>
      <c r="U178" s="2321"/>
      <c r="V178" s="2321"/>
      <c r="W178" s="2321"/>
      <c r="X178" s="2321"/>
      <c r="Y178" s="2321"/>
      <c r="Z178" s="2321"/>
      <c r="AA178" s="2321"/>
      <c r="AB178" s="2321"/>
      <c r="AC178" s="2321"/>
      <c r="AD178" s="2321"/>
      <c r="AE178" s="2321"/>
      <c r="AF178" s="2321"/>
      <c r="AG178" s="2321"/>
      <c r="AH178" s="2321"/>
      <c r="AI178" s="2321"/>
      <c r="AJ178" s="2321"/>
      <c r="AK178" s="2321"/>
      <c r="AL178" s="2321"/>
      <c r="AM178" s="2321"/>
      <c r="AN178" s="2321"/>
      <c r="AO178" s="2322"/>
      <c r="AP178" s="1089"/>
      <c r="AQ178" s="1089"/>
      <c r="AR178" s="1089"/>
      <c r="AS178" s="1089"/>
      <c r="AT178" s="1089"/>
      <c r="AU178" s="1089"/>
      <c r="AV178" s="1089"/>
      <c r="AW178" s="1089"/>
      <c r="AX178" s="1089"/>
      <c r="AY178" s="1089"/>
      <c r="AZ178" s="1089"/>
      <c r="BA178" s="1089"/>
      <c r="BB178" s="1089"/>
      <c r="BC178" s="1089"/>
      <c r="BD178" s="1089"/>
      <c r="BE178" s="1085"/>
    </row>
    <row r="179" spans="1:57" ht="15.75" customHeight="1" thickBot="1">
      <c r="A179" s="1089"/>
      <c r="B179" s="1089"/>
      <c r="C179" s="1089"/>
      <c r="D179" s="1089"/>
      <c r="E179" s="1089"/>
      <c r="F179" s="1089"/>
      <c r="G179" s="1089"/>
      <c r="H179" s="1089"/>
      <c r="I179" s="1089"/>
      <c r="J179" s="1089"/>
      <c r="K179" s="1089"/>
      <c r="L179" s="1089"/>
      <c r="M179" s="1089"/>
      <c r="N179" s="1089"/>
      <c r="O179" s="1089"/>
      <c r="P179" s="1089"/>
      <c r="Q179" s="1089"/>
      <c r="R179" s="1089"/>
      <c r="S179" s="1089"/>
      <c r="T179" s="1089"/>
      <c r="U179" s="1089"/>
      <c r="V179" s="1089"/>
      <c r="W179" s="1089"/>
      <c r="X179" s="1089"/>
      <c r="Y179" s="1089"/>
      <c r="Z179" s="1089"/>
      <c r="AA179" s="1089"/>
      <c r="AB179" s="1089"/>
      <c r="AC179" s="1089"/>
      <c r="AD179" s="1089"/>
      <c r="AE179" s="1089"/>
      <c r="AF179" s="1089"/>
      <c r="AG179" s="1089"/>
      <c r="AH179" s="1089"/>
      <c r="AI179" s="1089"/>
      <c r="AJ179" s="1089"/>
      <c r="AK179" s="1089"/>
      <c r="AL179" s="1089"/>
      <c r="AM179" s="1089"/>
      <c r="AN179" s="1089"/>
      <c r="AO179" s="1089"/>
      <c r="AP179" s="1089"/>
      <c r="AQ179" s="1089"/>
      <c r="AR179" s="1089"/>
      <c r="AS179" s="1089"/>
      <c r="AT179" s="1089"/>
      <c r="AU179" s="1089"/>
      <c r="AV179" s="1089"/>
      <c r="AW179" s="1089"/>
      <c r="AX179" s="1089"/>
      <c r="AY179" s="1089"/>
      <c r="AZ179" s="1089"/>
      <c r="BA179" s="1089"/>
      <c r="BB179" s="1089"/>
      <c r="BC179" s="1089"/>
      <c r="BD179" s="1089"/>
      <c r="BE179" s="1085"/>
    </row>
    <row r="180" spans="1:57" ht="15.75" customHeight="1" thickBot="1">
      <c r="A180" s="1089"/>
      <c r="B180" s="1089"/>
      <c r="C180" s="2383" t="s">
        <v>2602</v>
      </c>
      <c r="D180" s="2384"/>
      <c r="E180" s="2384"/>
      <c r="F180" s="2384"/>
      <c r="G180" s="2384"/>
      <c r="H180" s="2384"/>
      <c r="I180" s="2384"/>
      <c r="J180" s="2384"/>
      <c r="K180" s="2384"/>
      <c r="L180" s="2384"/>
      <c r="M180" s="2384"/>
      <c r="N180" s="2384"/>
      <c r="O180" s="2384"/>
      <c r="P180" s="2384"/>
      <c r="Q180" s="2384"/>
      <c r="R180" s="2384"/>
      <c r="S180" s="2384"/>
      <c r="T180" s="2384"/>
      <c r="U180" s="2384"/>
      <c r="V180" s="2384"/>
      <c r="W180" s="2384"/>
      <c r="X180" s="2384"/>
      <c r="Y180" s="2384"/>
      <c r="Z180" s="2384"/>
      <c r="AA180" s="2384"/>
      <c r="AB180" s="2384"/>
      <c r="AC180" s="2384"/>
      <c r="AD180" s="2384"/>
      <c r="AE180" s="2385"/>
      <c r="AF180" s="1089"/>
      <c r="AG180" s="1089"/>
      <c r="AH180" s="2138" t="s">
        <v>2603</v>
      </c>
      <c r="AI180" s="2139"/>
      <c r="AJ180" s="2139"/>
      <c r="AK180" s="2139"/>
      <c r="AL180" s="2139"/>
      <c r="AM180" s="2139"/>
      <c r="AN180" s="2139"/>
      <c r="AO180" s="2139"/>
      <c r="AP180" s="2139"/>
      <c r="AQ180" s="2139"/>
      <c r="AR180" s="2139"/>
      <c r="AS180" s="2139"/>
      <c r="AT180" s="2139"/>
      <c r="AU180" s="2139"/>
      <c r="AV180" s="2139"/>
      <c r="AW180" s="2139"/>
      <c r="AX180" s="2139"/>
      <c r="AY180" s="2139"/>
      <c r="AZ180" s="2139"/>
      <c r="BA180" s="2139"/>
      <c r="BB180" s="2139"/>
      <c r="BC180" s="2139"/>
      <c r="BD180" s="2139"/>
      <c r="BE180" s="2140"/>
    </row>
    <row r="181" spans="1:57" ht="15.75" customHeight="1" thickBot="1">
      <c r="A181" s="1089"/>
      <c r="B181" s="1089"/>
      <c r="C181" s="2386"/>
      <c r="D181" s="2387"/>
      <c r="E181" s="2387"/>
      <c r="F181" s="2387"/>
      <c r="G181" s="2387"/>
      <c r="H181" s="2387"/>
      <c r="I181" s="2387"/>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8"/>
      <c r="AF181" s="1089"/>
      <c r="AG181" s="1089"/>
      <c r="AH181" s="2141" t="s">
        <v>2604</v>
      </c>
      <c r="AI181" s="2141"/>
      <c r="AJ181" s="2141"/>
      <c r="AK181" s="2141"/>
      <c r="AL181" s="2141"/>
      <c r="AM181" s="2141"/>
      <c r="AN181" s="2141"/>
      <c r="AO181" s="2141"/>
      <c r="AP181" s="2141"/>
      <c r="AQ181" s="2141"/>
      <c r="AR181" s="2141"/>
      <c r="AS181" s="2141"/>
      <c r="AT181" s="2141"/>
      <c r="AU181" s="2141"/>
      <c r="AV181" s="2141"/>
      <c r="AW181" s="2141"/>
      <c r="AX181" s="2141"/>
      <c r="AY181" s="2141"/>
      <c r="AZ181" s="2141"/>
      <c r="BA181" s="2141"/>
      <c r="BB181" s="2141"/>
      <c r="BC181" s="2141"/>
      <c r="BD181" s="2141"/>
      <c r="BE181" s="2141"/>
    </row>
    <row r="182" spans="1:57" ht="15.75" customHeight="1">
      <c r="A182" s="1089"/>
      <c r="B182" s="1089"/>
      <c r="C182" s="2389" t="s">
        <v>2587</v>
      </c>
      <c r="D182" s="2390"/>
      <c r="E182" s="2390"/>
      <c r="F182" s="2390"/>
      <c r="G182" s="2390"/>
      <c r="H182" s="2390"/>
      <c r="I182" s="2390"/>
      <c r="J182" s="2390"/>
      <c r="K182" s="2390"/>
      <c r="L182" s="2390"/>
      <c r="M182" s="2390"/>
      <c r="N182" s="2390" t="s">
        <v>2605</v>
      </c>
      <c r="O182" s="2390"/>
      <c r="P182" s="2390"/>
      <c r="Q182" s="2390"/>
      <c r="R182" s="2390"/>
      <c r="S182" s="2390"/>
      <c r="T182" s="2390"/>
      <c r="U182" s="2285" t="s">
        <v>2587</v>
      </c>
      <c r="V182" s="2285"/>
      <c r="W182" s="2285"/>
      <c r="X182" s="2285"/>
      <c r="Y182" s="2285"/>
      <c r="Z182" s="2285"/>
      <c r="AA182" s="2285"/>
      <c r="AB182" s="2285"/>
      <c r="AC182" s="2285"/>
      <c r="AD182" s="2285"/>
      <c r="AE182" s="2286"/>
      <c r="AF182" s="1089"/>
      <c r="AG182" s="1089"/>
      <c r="AH182" s="2142" t="s">
        <v>2606</v>
      </c>
      <c r="AI182" s="2142"/>
      <c r="AJ182" s="2142"/>
      <c r="AK182" s="2142"/>
      <c r="AL182" s="2142"/>
      <c r="AM182" s="2142"/>
      <c r="AN182" s="2142"/>
      <c r="AO182" s="2142"/>
      <c r="AP182" s="2142"/>
      <c r="AQ182" s="2142"/>
      <c r="AR182" s="2142"/>
      <c r="AS182" s="2142"/>
      <c r="AT182" s="2142"/>
      <c r="AU182" s="2108">
        <v>2500000</v>
      </c>
      <c r="AV182" s="2108"/>
      <c r="AW182" s="2108"/>
      <c r="AX182" s="2108"/>
      <c r="AY182" s="2108"/>
      <c r="AZ182" s="2108"/>
      <c r="BA182" s="2108"/>
      <c r="BB182" s="2108"/>
      <c r="BC182" s="2116"/>
      <c r="BD182" s="2117"/>
      <c r="BE182" s="2118"/>
    </row>
    <row r="183" spans="1:57" ht="15.75" customHeight="1">
      <c r="A183" s="1089"/>
      <c r="B183" s="1089"/>
      <c r="C183" s="2132" t="s">
        <v>2607</v>
      </c>
      <c r="D183" s="2133"/>
      <c r="E183" s="2133"/>
      <c r="F183" s="2133"/>
      <c r="G183" s="2133"/>
      <c r="H183" s="2133"/>
      <c r="I183" s="2133"/>
      <c r="J183" s="2133"/>
      <c r="K183" s="2133"/>
      <c r="L183" s="2133"/>
      <c r="M183" s="2133"/>
      <c r="N183" s="2396">
        <f>'Sources and Uses Budget'!B105</f>
        <v>151294076.06856</v>
      </c>
      <c r="O183" s="2396"/>
      <c r="P183" s="2396"/>
      <c r="Q183" s="2396"/>
      <c r="R183" s="2396"/>
      <c r="S183" s="2396"/>
      <c r="T183" s="2396"/>
      <c r="U183" s="2397"/>
      <c r="V183" s="2397"/>
      <c r="W183" s="2397"/>
      <c r="X183" s="2397"/>
      <c r="Y183" s="2397"/>
      <c r="Z183" s="2397"/>
      <c r="AA183" s="2397"/>
      <c r="AB183" s="2397"/>
      <c r="AC183" s="2397"/>
      <c r="AD183" s="2397"/>
      <c r="AE183" s="2398"/>
      <c r="AF183" s="1089"/>
      <c r="AG183" s="1089"/>
      <c r="AH183" s="2142" t="s">
        <v>2608</v>
      </c>
      <c r="AI183" s="2142"/>
      <c r="AJ183" s="2142"/>
      <c r="AK183" s="2142"/>
      <c r="AL183" s="2142"/>
      <c r="AM183" s="2142"/>
      <c r="AN183" s="2142"/>
      <c r="AO183" s="2142"/>
      <c r="AP183" s="2142"/>
      <c r="AQ183" s="2142"/>
      <c r="AR183" s="2142"/>
      <c r="AS183" s="2142"/>
      <c r="AT183" s="2142"/>
      <c r="AU183" s="2109">
        <f>MAX(0,Application!AG439-100)*20000</f>
        <v>2700000</v>
      </c>
      <c r="AV183" s="2109"/>
      <c r="AW183" s="2109"/>
      <c r="AX183" s="2109"/>
      <c r="AY183" s="2109"/>
      <c r="AZ183" s="2109"/>
      <c r="BA183" s="2109"/>
      <c r="BB183" s="2109"/>
      <c r="BC183" s="2113"/>
      <c r="BD183" s="2114"/>
      <c r="BE183" s="2115"/>
    </row>
    <row r="184" spans="1:57" ht="15.75" customHeight="1">
      <c r="A184" s="1089"/>
      <c r="B184" s="1089"/>
      <c r="C184" s="2132" t="s">
        <v>2609</v>
      </c>
      <c r="D184" s="2133"/>
      <c r="E184" s="2133"/>
      <c r="F184" s="2133"/>
      <c r="G184" s="2133"/>
      <c r="H184" s="2133"/>
      <c r="I184" s="2133"/>
      <c r="J184" s="2133"/>
      <c r="K184" s="2133"/>
      <c r="L184" s="2133"/>
      <c r="M184" s="2133"/>
      <c r="N184" s="2396">
        <f>N183/J29</f>
        <v>643804.57901514892</v>
      </c>
      <c r="O184" s="2396"/>
      <c r="P184" s="2396"/>
      <c r="Q184" s="2396"/>
      <c r="R184" s="2396"/>
      <c r="S184" s="2396"/>
      <c r="T184" s="2396"/>
      <c r="U184" s="1105"/>
      <c r="V184" s="1105"/>
      <c r="W184" s="1105"/>
      <c r="X184" s="1105"/>
      <c r="Y184" s="1105"/>
      <c r="Z184" s="1105"/>
      <c r="AA184" s="1105"/>
      <c r="AB184" s="1105"/>
      <c r="AC184" s="1105"/>
      <c r="AD184" s="1105"/>
      <c r="AE184" s="1104"/>
      <c r="AF184" s="1089"/>
      <c r="AG184" s="1089"/>
      <c r="AH184" s="2119" t="s">
        <v>2610</v>
      </c>
      <c r="AI184" s="2119"/>
      <c r="AJ184" s="2119"/>
      <c r="AK184" s="2119"/>
      <c r="AL184" s="2119"/>
      <c r="AM184" s="2119"/>
      <c r="AN184" s="2119"/>
      <c r="AO184" s="2119"/>
      <c r="AP184" s="2119"/>
      <c r="AQ184" s="2119"/>
      <c r="AR184" s="2119"/>
      <c r="AS184" s="2119"/>
      <c r="AT184" s="2119"/>
      <c r="AU184" s="2110">
        <f>AU182+AU183</f>
        <v>5200000</v>
      </c>
      <c r="AV184" s="2110"/>
      <c r="AW184" s="2110"/>
      <c r="AX184" s="2110"/>
      <c r="AY184" s="2110"/>
      <c r="AZ184" s="2110"/>
      <c r="BA184" s="2110"/>
      <c r="BB184" s="2110"/>
      <c r="BC184" s="2113"/>
      <c r="BD184" s="2114"/>
      <c r="BE184" s="2115"/>
    </row>
    <row r="185" spans="1:57" ht="15.75" customHeight="1">
      <c r="A185" s="1089"/>
      <c r="B185" s="1089"/>
      <c r="C185" s="2399" t="s">
        <v>2611</v>
      </c>
      <c r="D185" s="2400"/>
      <c r="E185" s="2400"/>
      <c r="F185" s="2400"/>
      <c r="G185" s="2400"/>
      <c r="H185" s="2400"/>
      <c r="I185" s="2400"/>
      <c r="J185" s="2400"/>
      <c r="K185" s="2400"/>
      <c r="L185" s="2400"/>
      <c r="M185" s="2400"/>
      <c r="N185" s="2324">
        <f>'Sources and Uses Budget'!C34</f>
        <v>23323546</v>
      </c>
      <c r="O185" s="2324"/>
      <c r="P185" s="2324"/>
      <c r="Q185" s="2324"/>
      <c r="R185" s="2324"/>
      <c r="S185" s="2324"/>
      <c r="T185" s="2324"/>
      <c r="U185" s="2302"/>
      <c r="V185" s="2302"/>
      <c r="W185" s="2302"/>
      <c r="X185" s="2302"/>
      <c r="Y185" s="2302"/>
      <c r="Z185" s="2302"/>
      <c r="AA185" s="2302"/>
      <c r="AB185" s="2302"/>
      <c r="AC185" s="2302"/>
      <c r="AD185" s="2302"/>
      <c r="AE185" s="2303"/>
      <c r="AF185" s="1089"/>
      <c r="AG185" s="1089"/>
      <c r="AH185" s="2112" t="s">
        <v>2612</v>
      </c>
      <c r="AI185" s="2112"/>
      <c r="AJ185" s="2112"/>
      <c r="AK185" s="2112"/>
      <c r="AL185" s="2112"/>
      <c r="AM185" s="2112"/>
      <c r="AN185" s="2112"/>
      <c r="AO185" s="2112"/>
      <c r="AP185" s="2112"/>
      <c r="AQ185" s="2112"/>
      <c r="AR185" s="2112"/>
      <c r="AS185" s="2112"/>
      <c r="AT185" s="2112"/>
      <c r="AU185" s="2111" t="str">
        <f>IF(AU189-AU192&lt;=AU184,"Y","N")</f>
        <v>Y</v>
      </c>
      <c r="AV185" s="2111"/>
      <c r="AW185" s="2111"/>
      <c r="AX185" s="2111"/>
      <c r="AY185" s="2111"/>
      <c r="AZ185" s="2111"/>
      <c r="BA185" s="2111"/>
      <c r="BB185" s="2111"/>
      <c r="BC185" s="2113"/>
      <c r="BD185" s="2114"/>
      <c r="BE185" s="2115"/>
    </row>
    <row r="186" spans="1:57" ht="15.75" customHeight="1" thickBot="1">
      <c r="A186" s="1089"/>
      <c r="B186" s="1089"/>
      <c r="C186" s="2132" t="s">
        <v>2613</v>
      </c>
      <c r="D186" s="2133"/>
      <c r="E186" s="2133"/>
      <c r="F186" s="2133"/>
      <c r="G186" s="2133"/>
      <c r="H186" s="2133"/>
      <c r="I186" s="2133"/>
      <c r="J186" s="2133"/>
      <c r="K186" s="2133"/>
      <c r="L186" s="2133"/>
      <c r="M186" s="2133"/>
      <c r="N186" s="2395">
        <f>SUM('Sources and Uses Budget'!B85:B86)</f>
        <v>3491531</v>
      </c>
      <c r="O186" s="2395"/>
      <c r="P186" s="2395"/>
      <c r="Q186" s="2395"/>
      <c r="R186" s="2395"/>
      <c r="S186" s="2395"/>
      <c r="T186" s="2395"/>
      <c r="U186" s="2302"/>
      <c r="V186" s="2302"/>
      <c r="W186" s="2302"/>
      <c r="X186" s="2302"/>
      <c r="Y186" s="2302"/>
      <c r="Z186" s="2302"/>
      <c r="AA186" s="2302"/>
      <c r="AB186" s="2302"/>
      <c r="AC186" s="2302"/>
      <c r="AD186" s="2302"/>
      <c r="AE186" s="2303"/>
      <c r="AF186" s="1089"/>
      <c r="AG186" s="1089"/>
      <c r="AH186" s="1103"/>
      <c r="AI186" s="1089"/>
      <c r="AJ186" s="1089"/>
      <c r="AK186" s="1089"/>
      <c r="AL186" s="1089"/>
      <c r="AM186" s="1089"/>
      <c r="AN186" s="1089"/>
      <c r="AO186" s="1089"/>
      <c r="AP186" s="1089"/>
      <c r="AQ186" s="1089"/>
      <c r="AR186" s="1089"/>
      <c r="AS186" s="1089"/>
      <c r="AT186" s="1089"/>
      <c r="AU186" s="1089"/>
      <c r="AV186" s="1089"/>
      <c r="AW186" s="1089"/>
      <c r="AX186" s="1089"/>
      <c r="AY186" s="1089"/>
      <c r="AZ186" s="1089"/>
      <c r="BA186" s="1089"/>
      <c r="BB186" s="1089"/>
      <c r="BC186" s="1089"/>
      <c r="BD186" s="1089"/>
      <c r="BE186" s="1085"/>
    </row>
    <row r="187" spans="1:57" ht="15.75" customHeight="1" thickBot="1">
      <c r="A187" s="1089"/>
      <c r="B187" s="1089"/>
      <c r="C187" s="2132" t="s">
        <v>2614</v>
      </c>
      <c r="D187" s="2133"/>
      <c r="E187" s="2133"/>
      <c r="F187" s="2133"/>
      <c r="G187" s="2133"/>
      <c r="H187" s="2133"/>
      <c r="I187" s="2133"/>
      <c r="J187" s="2133"/>
      <c r="K187" s="2133"/>
      <c r="L187" s="2133"/>
      <c r="M187" s="2133"/>
      <c r="N187" s="2395">
        <f>'Sources and Uses Budget'!B8</f>
        <v>10059000</v>
      </c>
      <c r="O187" s="2395"/>
      <c r="P187" s="2395"/>
      <c r="Q187" s="2395"/>
      <c r="R187" s="2395"/>
      <c r="S187" s="2395"/>
      <c r="T187" s="2395"/>
      <c r="U187" s="2302"/>
      <c r="V187" s="2302"/>
      <c r="W187" s="2302"/>
      <c r="X187" s="2302"/>
      <c r="Y187" s="2302"/>
      <c r="Z187" s="2302"/>
      <c r="AA187" s="2302"/>
      <c r="AB187" s="2302"/>
      <c r="AC187" s="2302"/>
      <c r="AD187" s="2302"/>
      <c r="AE187" s="2303"/>
      <c r="AF187" s="1089"/>
      <c r="AG187" s="1089"/>
      <c r="AH187" s="2402" t="s">
        <v>1501</v>
      </c>
      <c r="AI187" s="2403"/>
      <c r="AJ187" s="2403"/>
      <c r="AK187" s="2403"/>
      <c r="AL187" s="2403"/>
      <c r="AM187" s="2403"/>
      <c r="AN187" s="2403"/>
      <c r="AO187" s="2403"/>
      <c r="AP187" s="2403"/>
      <c r="AQ187" s="2403"/>
      <c r="AR187" s="2403"/>
      <c r="AS187" s="2403"/>
      <c r="AT187" s="2403"/>
      <c r="AU187" s="2403"/>
      <c r="AV187" s="2403"/>
      <c r="AW187" s="2403"/>
      <c r="AX187" s="2403"/>
      <c r="AY187" s="2403"/>
      <c r="AZ187" s="2403"/>
      <c r="BA187" s="2403"/>
      <c r="BB187" s="2403"/>
      <c r="BC187" s="2403"/>
      <c r="BD187" s="2403"/>
      <c r="BE187" s="2404"/>
    </row>
    <row r="188" spans="1:57" ht="15.75" customHeight="1">
      <c r="A188" s="1089"/>
      <c r="B188" s="1089"/>
      <c r="C188" s="2132" t="s">
        <v>2615</v>
      </c>
      <c r="D188" s="2133"/>
      <c r="E188" s="2133"/>
      <c r="F188" s="2133"/>
      <c r="G188" s="2133"/>
      <c r="H188" s="2133"/>
      <c r="I188" s="2133"/>
      <c r="J188" s="2133"/>
      <c r="K188" s="2133"/>
      <c r="L188" s="2133"/>
      <c r="M188" s="2133"/>
      <c r="N188" s="2410">
        <v>0</v>
      </c>
      <c r="O188" s="2410"/>
      <c r="P188" s="2410"/>
      <c r="Q188" s="2410"/>
      <c r="R188" s="2410"/>
      <c r="S188" s="2410"/>
      <c r="T188" s="2410"/>
      <c r="U188" s="2302"/>
      <c r="V188" s="2302"/>
      <c r="W188" s="2302"/>
      <c r="X188" s="2302"/>
      <c r="Y188" s="2302"/>
      <c r="Z188" s="2302"/>
      <c r="AA188" s="2302"/>
      <c r="AB188" s="2302"/>
      <c r="AC188" s="2302"/>
      <c r="AD188" s="2302"/>
      <c r="AE188" s="2303"/>
      <c r="AF188" s="1089"/>
      <c r="AG188" s="1089"/>
      <c r="AH188" s="2405" t="s">
        <v>1501</v>
      </c>
      <c r="AI188" s="2405"/>
      <c r="AJ188" s="2405"/>
      <c r="AK188" s="2405"/>
      <c r="AL188" s="2405"/>
      <c r="AM188" s="2405"/>
      <c r="AN188" s="2405"/>
      <c r="AO188" s="2405"/>
      <c r="AP188" s="2405"/>
      <c r="AQ188" s="2405"/>
      <c r="AR188" s="2405"/>
      <c r="AS188" s="2405"/>
      <c r="AT188" s="2405"/>
      <c r="AU188" s="2406">
        <f>Application!AO630</f>
        <v>17060054</v>
      </c>
      <c r="AV188" s="2406"/>
      <c r="AW188" s="2406"/>
      <c r="AX188" s="2406"/>
      <c r="AY188" s="2406"/>
      <c r="AZ188" s="2406"/>
      <c r="BA188" s="2406"/>
      <c r="BB188" s="2406"/>
      <c r="BC188" s="2407"/>
      <c r="BD188" s="2408"/>
      <c r="BE188" s="2409"/>
    </row>
    <row r="189" spans="1:57" ht="15.75" customHeight="1">
      <c r="A189" s="1089"/>
      <c r="B189" s="1089"/>
      <c r="C189" s="2132" t="s">
        <v>2616</v>
      </c>
      <c r="D189" s="2133"/>
      <c r="E189" s="2133"/>
      <c r="F189" s="2133"/>
      <c r="G189" s="2133"/>
      <c r="H189" s="2133"/>
      <c r="I189" s="2133"/>
      <c r="J189" s="2133"/>
      <c r="K189" s="2133"/>
      <c r="L189" s="2133"/>
      <c r="M189" s="2133"/>
      <c r="N189" s="2410">
        <v>0</v>
      </c>
      <c r="O189" s="2410"/>
      <c r="P189" s="2410"/>
      <c r="Q189" s="2410"/>
      <c r="R189" s="2410"/>
      <c r="S189" s="2410"/>
      <c r="T189" s="2410"/>
      <c r="U189" s="2302"/>
      <c r="V189" s="2302"/>
      <c r="W189" s="2302"/>
      <c r="X189" s="2302"/>
      <c r="Y189" s="2302"/>
      <c r="Z189" s="2302"/>
      <c r="AA189" s="2302"/>
      <c r="AB189" s="2302"/>
      <c r="AC189" s="2302"/>
      <c r="AD189" s="2302"/>
      <c r="AE189" s="2303"/>
      <c r="AF189" s="1089"/>
      <c r="AG189" s="1089"/>
      <c r="AH189" s="2142" t="s">
        <v>2617</v>
      </c>
      <c r="AI189" s="2142"/>
      <c r="AJ189" s="2142"/>
      <c r="AK189" s="2142"/>
      <c r="AL189" s="2142"/>
      <c r="AM189" s="2142"/>
      <c r="AN189" s="2142"/>
      <c r="AO189" s="2142"/>
      <c r="AP189" s="2142"/>
      <c r="AQ189" s="2142"/>
      <c r="AR189" s="2142"/>
      <c r="AS189" s="2142"/>
      <c r="AT189" s="2142"/>
      <c r="AU189" s="2401">
        <f>'Sources and Uses Budget'!E99+'Sources and Uses Budget'!J99</f>
        <v>0</v>
      </c>
      <c r="AV189" s="2401"/>
      <c r="AW189" s="2401"/>
      <c r="AX189" s="2401"/>
      <c r="AY189" s="2401"/>
      <c r="AZ189" s="2401"/>
      <c r="BA189" s="2401"/>
      <c r="BB189" s="2401"/>
      <c r="BC189" s="2113"/>
      <c r="BD189" s="2114"/>
      <c r="BE189" s="2115"/>
    </row>
    <row r="190" spans="1:57" ht="15.75" customHeight="1">
      <c r="A190" s="1089"/>
      <c r="B190" s="1089"/>
      <c r="C190" s="2436" t="s">
        <v>1094</v>
      </c>
      <c r="D190" s="2366"/>
      <c r="E190" s="2435" t="s">
        <v>2594</v>
      </c>
      <c r="F190" s="2435"/>
      <c r="G190" s="2435"/>
      <c r="H190" s="2435"/>
      <c r="I190" s="2435"/>
      <c r="J190" s="2435"/>
      <c r="K190" s="2435"/>
      <c r="L190" s="2435"/>
      <c r="M190" s="2435"/>
      <c r="N190" s="2410">
        <v>0</v>
      </c>
      <c r="O190" s="2410"/>
      <c r="P190" s="2410"/>
      <c r="Q190" s="2410"/>
      <c r="R190" s="2410"/>
      <c r="S190" s="2410"/>
      <c r="T190" s="2410"/>
      <c r="U190" s="2302"/>
      <c r="V190" s="2302"/>
      <c r="W190" s="2302"/>
      <c r="X190" s="2302"/>
      <c r="Y190" s="2302"/>
      <c r="Z190" s="2302"/>
      <c r="AA190" s="2302"/>
      <c r="AB190" s="2302"/>
      <c r="AC190" s="2302"/>
      <c r="AD190" s="2302"/>
      <c r="AE190" s="2303"/>
      <c r="AF190" s="1089"/>
      <c r="AG190" s="1089"/>
      <c r="AH190" s="2119" t="s">
        <v>2603</v>
      </c>
      <c r="AI190" s="2119"/>
      <c r="AJ190" s="2119"/>
      <c r="AK190" s="2119"/>
      <c r="AL190" s="2119"/>
      <c r="AM190" s="2119"/>
      <c r="AN190" s="2119"/>
      <c r="AO190" s="2119"/>
      <c r="AP190" s="2119"/>
      <c r="AQ190" s="2119"/>
      <c r="AR190" s="2119"/>
      <c r="AS190" s="2119"/>
      <c r="AT190" s="2119"/>
      <c r="AU190" s="2110">
        <f>SUM(AU188:BB189)</f>
        <v>17060054</v>
      </c>
      <c r="AV190" s="2110"/>
      <c r="AW190" s="2110"/>
      <c r="AX190" s="2110"/>
      <c r="AY190" s="2110"/>
      <c r="AZ190" s="2110"/>
      <c r="BA190" s="2110"/>
      <c r="BB190" s="2110"/>
      <c r="BC190" s="2113"/>
      <c r="BD190" s="2114"/>
      <c r="BE190" s="2115"/>
    </row>
    <row r="191" spans="1:57" ht="15.75" customHeight="1" thickBot="1">
      <c r="A191" s="1089"/>
      <c r="B191" s="1089"/>
      <c r="C191" s="2323" t="s">
        <v>1094</v>
      </c>
      <c r="D191" s="2293"/>
      <c r="E191" s="2435" t="s">
        <v>2594</v>
      </c>
      <c r="F191" s="2435"/>
      <c r="G191" s="2435"/>
      <c r="H191" s="2435"/>
      <c r="I191" s="2435"/>
      <c r="J191" s="2435"/>
      <c r="K191" s="2435"/>
      <c r="L191" s="2435"/>
      <c r="M191" s="2435"/>
      <c r="N191" s="2410">
        <v>0</v>
      </c>
      <c r="O191" s="2410"/>
      <c r="P191" s="2410"/>
      <c r="Q191" s="2410"/>
      <c r="R191" s="2410"/>
      <c r="S191" s="2410"/>
      <c r="T191" s="2410"/>
      <c r="U191" s="2302"/>
      <c r="V191" s="2302"/>
      <c r="W191" s="2302"/>
      <c r="X191" s="2302"/>
      <c r="Y191" s="2302"/>
      <c r="Z191" s="2302"/>
      <c r="AA191" s="2302"/>
      <c r="AB191" s="2302"/>
      <c r="AC191" s="2302"/>
      <c r="AD191" s="2302"/>
      <c r="AE191" s="2303"/>
      <c r="AF191" s="1089"/>
      <c r="AG191" s="1089"/>
      <c r="AH191" s="1089"/>
      <c r="AI191" s="1089"/>
      <c r="AJ191" s="1089"/>
      <c r="AK191" s="1089"/>
      <c r="AL191" s="1089"/>
      <c r="AM191" s="1089"/>
      <c r="AN191" s="1089"/>
      <c r="AO191" s="1089"/>
      <c r="AP191" s="1089"/>
      <c r="AQ191" s="1089"/>
      <c r="AR191" s="1089"/>
      <c r="AS191" s="1089"/>
      <c r="AT191" s="1089"/>
      <c r="AU191" s="1089"/>
      <c r="AV191" s="1089"/>
      <c r="AW191" s="1089"/>
      <c r="AX191" s="1089"/>
      <c r="AY191" s="1089"/>
      <c r="AZ191" s="1089"/>
      <c r="BA191" s="1089"/>
      <c r="BB191" s="1089"/>
      <c r="BC191" s="2417"/>
      <c r="BD191" s="2418"/>
      <c r="BE191" s="2419"/>
    </row>
    <row r="192" spans="1:57" ht="15.75" customHeight="1" thickBot="1">
      <c r="A192" s="1089"/>
      <c r="B192" s="1089"/>
      <c r="C192" s="2424" t="s">
        <v>1094</v>
      </c>
      <c r="D192" s="2425"/>
      <c r="E192" s="2426" t="s">
        <v>2594</v>
      </c>
      <c r="F192" s="2426"/>
      <c r="G192" s="2426"/>
      <c r="H192" s="2426"/>
      <c r="I192" s="2426"/>
      <c r="J192" s="2426"/>
      <c r="K192" s="2426"/>
      <c r="L192" s="2426"/>
      <c r="M192" s="2427"/>
      <c r="N192" s="2428">
        <v>0</v>
      </c>
      <c r="O192" s="2428"/>
      <c r="P192" s="2428"/>
      <c r="Q192" s="2428"/>
      <c r="R192" s="2428"/>
      <c r="S192" s="2428"/>
      <c r="T192" s="2429"/>
      <c r="U192" s="2430"/>
      <c r="V192" s="2431"/>
      <c r="W192" s="2431"/>
      <c r="X192" s="2431"/>
      <c r="Y192" s="2431"/>
      <c r="Z192" s="2431"/>
      <c r="AA192" s="2431"/>
      <c r="AB192" s="2431"/>
      <c r="AC192" s="2431"/>
      <c r="AD192" s="2431"/>
      <c r="AE192" s="2432"/>
      <c r="AF192" s="1089"/>
      <c r="AG192" s="1089"/>
      <c r="AH192" s="2461" t="s">
        <v>2618</v>
      </c>
      <c r="AI192" s="2462"/>
      <c r="AJ192" s="2462"/>
      <c r="AK192" s="2462"/>
      <c r="AL192" s="2462"/>
      <c r="AM192" s="2462"/>
      <c r="AN192" s="2462"/>
      <c r="AO192" s="2462"/>
      <c r="AP192" s="2462"/>
      <c r="AQ192" s="2462"/>
      <c r="AR192" s="2462"/>
      <c r="AS192" s="2462"/>
      <c r="AT192" s="2462"/>
      <c r="AU192" s="2411">
        <f>Application!AO631</f>
        <v>0</v>
      </c>
      <c r="AV192" s="2411"/>
      <c r="AW192" s="2411"/>
      <c r="AX192" s="2411"/>
      <c r="AY192" s="2411"/>
      <c r="AZ192" s="2411"/>
      <c r="BA192" s="2411"/>
      <c r="BB192" s="2411"/>
      <c r="BC192" s="1102"/>
      <c r="BD192" s="1102"/>
      <c r="BE192" s="1101"/>
    </row>
    <row r="193" spans="1:57" ht="15.75" customHeight="1">
      <c r="A193" s="1089"/>
      <c r="B193" s="1089"/>
      <c r="C193" s="2420" t="s">
        <v>2619</v>
      </c>
      <c r="D193" s="2421"/>
      <c r="E193" s="2421"/>
      <c r="F193" s="2421"/>
      <c r="G193" s="2421"/>
      <c r="H193" s="2421"/>
      <c r="I193" s="2421"/>
      <c r="J193" s="2421"/>
      <c r="K193" s="2421"/>
      <c r="L193" s="2421"/>
      <c r="M193" s="2421"/>
      <c r="N193" s="2422">
        <f>SUM(N185:T192)</f>
        <v>36874077</v>
      </c>
      <c r="O193" s="2422"/>
      <c r="P193" s="2422"/>
      <c r="Q193" s="2422"/>
      <c r="R193" s="2422"/>
      <c r="S193" s="2422"/>
      <c r="T193" s="2423"/>
      <c r="U193" s="1089"/>
      <c r="V193" s="1089"/>
      <c r="W193" s="1089"/>
      <c r="X193" s="1089"/>
      <c r="Y193" s="1089"/>
      <c r="Z193" s="1089"/>
      <c r="AA193" s="1089"/>
      <c r="AB193" s="1089"/>
      <c r="AC193" s="1089"/>
      <c r="AD193" s="1089"/>
      <c r="AE193" s="1089"/>
      <c r="AF193" s="1089"/>
      <c r="AG193" s="1089"/>
      <c r="AH193" s="2433" t="s">
        <v>2620</v>
      </c>
      <c r="AI193" s="2433"/>
      <c r="AJ193" s="2433"/>
      <c r="AK193" s="2433"/>
      <c r="AL193" s="2433"/>
      <c r="AM193" s="2433"/>
      <c r="AN193" s="2433"/>
      <c r="AO193" s="2433"/>
      <c r="AP193" s="2433"/>
      <c r="AQ193" s="2433"/>
      <c r="AR193" s="2433"/>
      <c r="AS193" s="2433"/>
      <c r="AT193" s="2433"/>
      <c r="AU193" s="2433"/>
      <c r="AV193" s="2433"/>
      <c r="AW193" s="2433"/>
      <c r="AX193" s="2433"/>
      <c r="AY193" s="2433"/>
      <c r="AZ193" s="2433"/>
      <c r="BA193" s="2433"/>
      <c r="BB193" s="2433"/>
      <c r="BC193" s="2433"/>
      <c r="BD193" s="2433"/>
      <c r="BE193" s="2434"/>
    </row>
    <row r="194" spans="1:57" ht="15.75" customHeight="1" thickBot="1">
      <c r="A194" s="1089"/>
      <c r="B194" s="1089"/>
      <c r="C194" s="2463" t="s">
        <v>2621</v>
      </c>
      <c r="D194" s="2464"/>
      <c r="E194" s="2464"/>
      <c r="F194" s="2464"/>
      <c r="G194" s="2464"/>
      <c r="H194" s="2464"/>
      <c r="I194" s="2464"/>
      <c r="J194" s="2464"/>
      <c r="K194" s="2464"/>
      <c r="L194" s="2464"/>
      <c r="M194" s="2464"/>
      <c r="N194" s="2465">
        <f>(N183-N193)/J29</f>
        <v>486893.61305770214</v>
      </c>
      <c r="O194" s="2466"/>
      <c r="P194" s="2466"/>
      <c r="Q194" s="2466"/>
      <c r="R194" s="2466"/>
      <c r="S194" s="2466"/>
      <c r="T194" s="2467"/>
      <c r="U194" s="1100"/>
      <c r="V194" s="1089"/>
      <c r="W194" s="1089"/>
      <c r="X194" s="1089"/>
      <c r="Y194" s="1089"/>
      <c r="Z194" s="1089"/>
      <c r="AA194" s="1089"/>
      <c r="AB194" s="1089"/>
      <c r="AC194" s="1089"/>
      <c r="AD194" s="1089"/>
      <c r="AE194" s="1089"/>
      <c r="AF194" s="1089"/>
      <c r="AG194" s="1089"/>
      <c r="AH194" s="2433"/>
      <c r="AI194" s="2433"/>
      <c r="AJ194" s="2433"/>
      <c r="AK194" s="2433"/>
      <c r="AL194" s="2433"/>
      <c r="AM194" s="2433"/>
      <c r="AN194" s="2433"/>
      <c r="AO194" s="2433"/>
      <c r="AP194" s="2433"/>
      <c r="AQ194" s="2433"/>
      <c r="AR194" s="2433"/>
      <c r="AS194" s="2433"/>
      <c r="AT194" s="2433"/>
      <c r="AU194" s="2433"/>
      <c r="AV194" s="2433"/>
      <c r="AW194" s="2433"/>
      <c r="AX194" s="2433"/>
      <c r="AY194" s="2433"/>
      <c r="AZ194" s="2433"/>
      <c r="BA194" s="2433"/>
      <c r="BB194" s="2433"/>
      <c r="BC194" s="2433"/>
      <c r="BD194" s="2433"/>
      <c r="BE194" s="2434"/>
    </row>
    <row r="195" spans="1:57" ht="15.75" customHeight="1">
      <c r="A195" s="1089"/>
      <c r="B195" s="1089"/>
      <c r="C195" s="1089"/>
      <c r="D195" s="1089"/>
      <c r="E195" s="1089"/>
      <c r="F195" s="1089"/>
      <c r="G195" s="1089"/>
      <c r="H195" s="1089"/>
      <c r="I195" s="1089"/>
      <c r="J195" s="1089"/>
      <c r="K195" s="1089"/>
      <c r="L195" s="1089"/>
      <c r="M195" s="1089"/>
      <c r="N195" s="1089"/>
      <c r="O195" s="1089"/>
      <c r="P195" s="1089"/>
      <c r="Q195" s="1089"/>
      <c r="R195" s="1089"/>
      <c r="S195" s="1089"/>
      <c r="T195" s="1089"/>
      <c r="U195" s="1089"/>
      <c r="V195" s="1089"/>
      <c r="W195" s="1089"/>
      <c r="X195" s="1089"/>
      <c r="Y195" s="1089"/>
      <c r="Z195" s="1089"/>
      <c r="AA195" s="1089"/>
      <c r="AB195" s="1089"/>
      <c r="AC195" s="1089"/>
      <c r="AD195" s="1089"/>
      <c r="AE195" s="1089"/>
      <c r="AF195" s="1089"/>
      <c r="AG195" s="1089"/>
      <c r="AH195" s="2468"/>
      <c r="AI195" s="2468"/>
      <c r="AJ195" s="2468"/>
      <c r="AK195" s="2468"/>
      <c r="AL195" s="2468"/>
      <c r="AM195" s="2468"/>
      <c r="AN195" s="2468"/>
      <c r="AO195" s="2468"/>
      <c r="AP195" s="2468"/>
      <c r="AQ195" s="2468"/>
      <c r="AR195" s="2468"/>
      <c r="AS195" s="2412"/>
      <c r="AT195" s="2412"/>
      <c r="AU195" s="2412"/>
      <c r="AV195" s="2412"/>
      <c r="AW195" s="2412"/>
      <c r="AX195" s="2412"/>
      <c r="AY195" s="2412"/>
      <c r="AZ195" s="2412"/>
      <c r="BA195" s="2412"/>
      <c r="BB195" s="2412"/>
      <c r="BC195" s="2412"/>
      <c r="BD195" s="2412"/>
      <c r="BE195" s="1085"/>
    </row>
    <row r="196" spans="1:57" ht="15.75" customHeight="1" thickBot="1">
      <c r="A196" s="1089"/>
      <c r="B196" s="1089"/>
      <c r="C196" s="1089"/>
      <c r="D196" s="1089"/>
      <c r="E196" s="1089"/>
      <c r="F196" s="1089"/>
      <c r="G196" s="1089"/>
      <c r="H196" s="1089"/>
      <c r="I196" s="1089"/>
      <c r="J196" s="1089"/>
      <c r="K196" s="1089"/>
      <c r="L196" s="1089"/>
      <c r="M196" s="1089"/>
      <c r="N196" s="1089"/>
      <c r="O196" s="1089"/>
      <c r="P196" s="1089"/>
      <c r="Q196" s="1089"/>
      <c r="R196" s="1089"/>
      <c r="S196" s="1089"/>
      <c r="T196" s="1089"/>
      <c r="U196" s="1089"/>
      <c r="V196" s="1089"/>
      <c r="W196" s="1089"/>
      <c r="X196" s="1089"/>
      <c r="Y196" s="1089"/>
      <c r="Z196" s="1089"/>
      <c r="AA196" s="1089"/>
      <c r="AB196" s="1089"/>
      <c r="AC196" s="1089"/>
      <c r="AD196" s="1089"/>
      <c r="AE196" s="1089"/>
      <c r="AF196" s="1089"/>
      <c r="AG196" s="1089"/>
      <c r="AH196" s="1089"/>
      <c r="AI196" s="1089"/>
      <c r="AJ196" s="1089"/>
      <c r="AK196" s="1089"/>
      <c r="AL196" s="1089"/>
      <c r="AM196" s="1089"/>
      <c r="AN196" s="1089"/>
      <c r="AO196" s="1089"/>
      <c r="AP196" s="1089"/>
      <c r="AQ196" s="1089"/>
      <c r="AR196" s="1089"/>
      <c r="AS196" s="1089"/>
      <c r="AT196" s="1089"/>
      <c r="AU196" s="1089"/>
      <c r="AV196" s="1089"/>
      <c r="AW196" s="1089"/>
      <c r="AX196" s="1089"/>
      <c r="AY196" s="1089"/>
      <c r="AZ196" s="1089"/>
      <c r="BA196" s="1089"/>
      <c r="BB196" s="1089"/>
      <c r="BC196" s="1089"/>
      <c r="BD196" s="1089"/>
      <c r="BE196" s="1085"/>
    </row>
    <row r="197" spans="1:57" ht="15.75" customHeight="1" thickBot="1">
      <c r="A197" s="1089"/>
      <c r="B197" s="1089"/>
      <c r="C197" s="2413" t="s">
        <v>2622</v>
      </c>
      <c r="D197" s="2414"/>
      <c r="E197" s="2414"/>
      <c r="F197" s="2414"/>
      <c r="G197" s="2414"/>
      <c r="H197" s="2414"/>
      <c r="I197" s="2414"/>
      <c r="J197" s="2414"/>
      <c r="K197" s="2414"/>
      <c r="L197" s="2414"/>
      <c r="M197" s="2414"/>
      <c r="N197" s="2414"/>
      <c r="O197" s="2414"/>
      <c r="P197" s="2414"/>
      <c r="Q197" s="2414"/>
      <c r="R197" s="2414"/>
      <c r="S197" s="2414"/>
      <c r="T197" s="2414"/>
      <c r="U197" s="2414"/>
      <c r="V197" s="2414"/>
      <c r="W197" s="2414"/>
      <c r="X197" s="2414"/>
      <c r="Y197" s="2414"/>
      <c r="Z197" s="2414"/>
      <c r="AA197" s="2414"/>
      <c r="AB197" s="2414"/>
      <c r="AC197" s="2414"/>
      <c r="AD197" s="2414"/>
      <c r="AE197" s="2415"/>
      <c r="AF197" s="1089"/>
      <c r="AG197" s="1089"/>
      <c r="AH197" s="1089"/>
      <c r="AI197" s="1089"/>
      <c r="AJ197" s="1089"/>
      <c r="AK197" s="1089"/>
      <c r="AL197" s="1089"/>
      <c r="AM197" s="1089"/>
      <c r="AN197" s="1089"/>
      <c r="AO197" s="1089"/>
      <c r="AP197" s="1089"/>
      <c r="AQ197" s="1089"/>
      <c r="AR197" s="1089"/>
      <c r="AS197" s="1089"/>
      <c r="AT197" s="1089"/>
      <c r="AU197" s="1089"/>
      <c r="AV197" s="1089"/>
      <c r="AW197" s="1089"/>
      <c r="AX197" s="1089"/>
      <c r="AY197" s="1089"/>
      <c r="AZ197" s="1089"/>
      <c r="BA197" s="1089"/>
      <c r="BB197" s="1089"/>
      <c r="BC197" s="1089"/>
      <c r="BD197" s="1089"/>
      <c r="BE197" s="1085"/>
    </row>
    <row r="198" spans="1:57" ht="15.75" customHeight="1">
      <c r="A198" s="1089"/>
      <c r="B198" s="1089"/>
      <c r="C198" s="2122" t="s">
        <v>2623</v>
      </c>
      <c r="D198" s="2122"/>
      <c r="E198" s="2122"/>
      <c r="F198" s="2122"/>
      <c r="G198" s="2122"/>
      <c r="H198" s="2122"/>
      <c r="I198" s="2122"/>
      <c r="J198" s="2122"/>
      <c r="K198" s="2122"/>
      <c r="L198" s="2122"/>
      <c r="M198" s="2122"/>
      <c r="N198" s="2122"/>
      <c r="O198" s="2123" t="s">
        <v>2624</v>
      </c>
      <c r="P198" s="2123"/>
      <c r="Q198" s="2123"/>
      <c r="R198" s="2123"/>
      <c r="S198" s="2123"/>
      <c r="T198" s="2123"/>
      <c r="U198" s="2123"/>
      <c r="V198" s="2123"/>
      <c r="W198" s="2123"/>
      <c r="X198" s="2123" t="s">
        <v>2625</v>
      </c>
      <c r="Y198" s="2123"/>
      <c r="Z198" s="2123"/>
      <c r="AA198" s="2123"/>
      <c r="AB198" s="2123"/>
      <c r="AC198" s="2123"/>
      <c r="AD198" s="2123"/>
      <c r="AE198" s="2123"/>
      <c r="AF198" s="1089"/>
      <c r="AG198" s="1089"/>
      <c r="AH198" s="1089"/>
      <c r="AI198" s="1089"/>
      <c r="AJ198" s="1089"/>
      <c r="AK198" s="1089"/>
      <c r="AL198" s="1089"/>
      <c r="AM198" s="1089"/>
      <c r="AN198" s="1089"/>
      <c r="AO198" s="1089"/>
      <c r="AP198" s="1089"/>
      <c r="AQ198" s="1089"/>
      <c r="AR198" s="1089"/>
      <c r="AS198" s="1089"/>
      <c r="AT198" s="1089"/>
      <c r="AU198" s="1089"/>
      <c r="AV198" s="1089"/>
      <c r="AW198" s="1089"/>
      <c r="AX198" s="1089"/>
      <c r="AY198" s="1089"/>
      <c r="AZ198" s="1089"/>
      <c r="BA198" s="1089"/>
      <c r="BB198" s="1089"/>
      <c r="BC198" s="1089"/>
      <c r="BD198" s="1089"/>
      <c r="BE198" s="1085"/>
    </row>
    <row r="199" spans="1:57" ht="15.75" customHeight="1">
      <c r="A199" s="1089"/>
      <c r="B199" s="1089"/>
      <c r="C199" s="2120" t="s">
        <v>2626</v>
      </c>
      <c r="D199" s="2120"/>
      <c r="E199" s="2120"/>
      <c r="F199" s="2120"/>
      <c r="G199" s="2120"/>
      <c r="H199" s="2120"/>
      <c r="I199" s="2120"/>
      <c r="J199" s="2120"/>
      <c r="K199" s="2120"/>
      <c r="L199" s="2120"/>
      <c r="M199" s="2120"/>
      <c r="N199" s="2120"/>
      <c r="O199" s="2416">
        <f>'15 Year Pro Forma'!E54</f>
        <v>12500</v>
      </c>
      <c r="P199" s="2416"/>
      <c r="Q199" s="2416"/>
      <c r="R199" s="2416"/>
      <c r="S199" s="2416"/>
      <c r="T199" s="2416"/>
      <c r="U199" s="2416"/>
      <c r="V199" s="2416"/>
      <c r="W199" s="2416"/>
      <c r="X199" s="2437">
        <v>0.03</v>
      </c>
      <c r="Y199" s="2437"/>
      <c r="Z199" s="2437"/>
      <c r="AA199" s="2437"/>
      <c r="AB199" s="2437"/>
      <c r="AC199" s="2437"/>
      <c r="AD199" s="2437"/>
      <c r="AE199" s="2437"/>
      <c r="AF199" s="1089"/>
      <c r="AG199" s="1089"/>
      <c r="AH199" s="1089"/>
      <c r="AI199" s="1089"/>
      <c r="AJ199" s="1089"/>
      <c r="AK199" s="1089"/>
      <c r="AL199" s="1089"/>
      <c r="AM199" s="1089"/>
      <c r="AN199" s="1089"/>
      <c r="AO199" s="1089"/>
      <c r="AP199" s="1089"/>
      <c r="AQ199" s="1089"/>
      <c r="AR199" s="1089"/>
      <c r="AS199" s="1089"/>
      <c r="AT199" s="1089"/>
      <c r="AU199" s="1089"/>
      <c r="AV199" s="1089"/>
      <c r="AW199" s="1089"/>
      <c r="AX199" s="1089"/>
      <c r="AY199" s="1089"/>
      <c r="AZ199" s="1089"/>
      <c r="BA199" s="1089"/>
      <c r="BB199" s="1089"/>
      <c r="BC199" s="1089"/>
      <c r="BD199" s="1089"/>
      <c r="BE199" s="1085"/>
    </row>
    <row r="200" spans="1:57" ht="15.75" customHeight="1">
      <c r="A200" s="1089"/>
      <c r="B200" s="1089"/>
      <c r="C200" s="2120" t="s">
        <v>2627</v>
      </c>
      <c r="D200" s="2120"/>
      <c r="E200" s="2120"/>
      <c r="F200" s="2120"/>
      <c r="G200" s="2120"/>
      <c r="H200" s="2120"/>
      <c r="I200" s="2120"/>
      <c r="J200" s="2120"/>
      <c r="K200" s="2120"/>
      <c r="L200" s="2120"/>
      <c r="M200" s="2120"/>
      <c r="N200" s="2120"/>
      <c r="O200" s="2416">
        <f>'15 Year Pro Forma'!E53</f>
        <v>7500</v>
      </c>
      <c r="P200" s="2416"/>
      <c r="Q200" s="2416"/>
      <c r="R200" s="2416"/>
      <c r="S200" s="2416"/>
      <c r="T200" s="2416"/>
      <c r="U200" s="2416"/>
      <c r="V200" s="2416"/>
      <c r="W200" s="2416"/>
      <c r="X200" s="2437">
        <v>0.03</v>
      </c>
      <c r="Y200" s="2437"/>
      <c r="Z200" s="2437"/>
      <c r="AA200" s="2437"/>
      <c r="AB200" s="2437"/>
      <c r="AC200" s="2437"/>
      <c r="AD200" s="2437"/>
      <c r="AE200" s="2437"/>
      <c r="AF200" s="1089"/>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89"/>
      <c r="BB200" s="1089"/>
      <c r="BC200" s="1089"/>
      <c r="BD200" s="1089"/>
      <c r="BE200" s="1085"/>
    </row>
    <row r="201" spans="1:57" ht="15.75" customHeight="1">
      <c r="A201" s="1089"/>
      <c r="B201" s="1089"/>
      <c r="C201" s="2120" t="s">
        <v>2628</v>
      </c>
      <c r="D201" s="2120"/>
      <c r="E201" s="2120"/>
      <c r="F201" s="2120"/>
      <c r="G201" s="2120"/>
      <c r="H201" s="2120"/>
      <c r="I201" s="2120"/>
      <c r="J201" s="2120"/>
      <c r="K201" s="2120"/>
      <c r="L201" s="2120"/>
      <c r="M201" s="2120"/>
      <c r="N201" s="2120"/>
      <c r="O201" s="2124">
        <f>SUM(O199:W200)</f>
        <v>20000</v>
      </c>
      <c r="P201" s="2125"/>
      <c r="Q201" s="2125"/>
      <c r="R201" s="2125"/>
      <c r="S201" s="2125"/>
      <c r="T201" s="2125"/>
      <c r="U201" s="2125"/>
      <c r="V201" s="2125"/>
      <c r="W201" s="2125"/>
      <c r="X201" s="2125" t="s">
        <v>2629</v>
      </c>
      <c r="Y201" s="2125"/>
      <c r="Z201" s="2125"/>
      <c r="AA201" s="2125"/>
      <c r="AB201" s="2125"/>
      <c r="AC201" s="2125"/>
      <c r="AD201" s="2125"/>
      <c r="AE201" s="2125"/>
      <c r="AF201" s="1089"/>
      <c r="AG201" s="1089"/>
      <c r="AH201" s="1089"/>
      <c r="AI201" s="1089"/>
      <c r="AJ201" s="1089"/>
      <c r="AK201" s="1089"/>
      <c r="AL201" s="1089"/>
      <c r="AM201" s="1089"/>
      <c r="AN201" s="1089"/>
      <c r="AO201" s="1089"/>
      <c r="AP201" s="1089"/>
      <c r="AQ201" s="1089"/>
      <c r="AR201" s="1089"/>
      <c r="AS201" s="1089"/>
      <c r="AT201" s="1089"/>
      <c r="AU201" s="1089"/>
      <c r="AV201" s="1089"/>
      <c r="AW201" s="1089"/>
      <c r="AX201" s="1089"/>
      <c r="AY201" s="1089"/>
      <c r="AZ201" s="1089"/>
      <c r="BA201" s="1089"/>
      <c r="BB201" s="1089"/>
      <c r="BC201" s="1089"/>
      <c r="BD201" s="1089"/>
      <c r="BE201" s="1085"/>
    </row>
    <row r="202" spans="1:57" ht="15.75" customHeight="1">
      <c r="A202" s="1089"/>
      <c r="B202" s="1089"/>
      <c r="C202" s="2121" t="s">
        <v>2630</v>
      </c>
      <c r="D202" s="2121"/>
      <c r="E202" s="2121"/>
      <c r="F202" s="2121"/>
      <c r="G202" s="2121"/>
      <c r="H202" s="2121"/>
      <c r="I202" s="2121"/>
      <c r="J202" s="2121"/>
      <c r="K202" s="2121"/>
      <c r="L202" s="2121"/>
      <c r="M202" s="2121"/>
      <c r="N202" s="2121"/>
      <c r="O202" s="2121"/>
      <c r="P202" s="2121"/>
      <c r="Q202" s="2121"/>
      <c r="R202" s="2121"/>
      <c r="S202" s="2121"/>
      <c r="T202" s="2121"/>
      <c r="U202" s="2121"/>
      <c r="V202" s="2121"/>
      <c r="W202" s="2121"/>
      <c r="X202" s="2121"/>
      <c r="Y202" s="2121"/>
      <c r="Z202" s="2121"/>
      <c r="AA202" s="2121"/>
      <c r="AB202" s="2121"/>
      <c r="AC202" s="2121"/>
      <c r="AD202" s="2121"/>
      <c r="AE202" s="2121"/>
      <c r="AF202" s="1089"/>
      <c r="AG202" s="1089"/>
      <c r="AH202" s="1089"/>
      <c r="AI202" s="1089"/>
      <c r="AJ202" s="1089"/>
      <c r="AK202" s="1089"/>
      <c r="AL202" s="1089"/>
      <c r="AM202" s="1089"/>
      <c r="AN202" s="1089"/>
      <c r="AO202" s="1089"/>
      <c r="AP202" s="1089"/>
      <c r="AQ202" s="1089"/>
      <c r="AR202" s="1089"/>
      <c r="AS202" s="1089"/>
      <c r="AT202" s="1089"/>
      <c r="AU202" s="1089"/>
      <c r="AV202" s="1089"/>
      <c r="AW202" s="1089"/>
      <c r="AX202" s="1089"/>
      <c r="AY202" s="1089"/>
      <c r="AZ202" s="1089"/>
      <c r="BA202" s="1089"/>
      <c r="BB202" s="1089"/>
      <c r="BC202" s="1089"/>
      <c r="BD202" s="1089"/>
      <c r="BE202" s="1085"/>
    </row>
    <row r="203" spans="1:57" ht="15.75" customHeight="1" thickBot="1">
      <c r="A203" s="1089"/>
      <c r="B203" s="1089"/>
      <c r="C203" s="1089"/>
      <c r="D203" s="1089"/>
      <c r="E203" s="1089"/>
      <c r="F203" s="1089"/>
      <c r="G203" s="1089"/>
      <c r="H203" s="1089"/>
      <c r="I203" s="1089"/>
      <c r="J203" s="1089"/>
      <c r="K203" s="1089"/>
      <c r="L203" s="1089"/>
      <c r="M203" s="1089"/>
      <c r="N203" s="1089"/>
      <c r="O203" s="1089"/>
      <c r="P203" s="1089"/>
      <c r="Q203" s="1089"/>
      <c r="R203" s="1089"/>
      <c r="S203" s="1089"/>
      <c r="T203" s="1089"/>
      <c r="U203" s="1089"/>
      <c r="V203" s="1089"/>
      <c r="W203" s="1089"/>
      <c r="X203" s="1089"/>
      <c r="Y203" s="1089"/>
      <c r="Z203" s="1089"/>
      <c r="AA203" s="1089"/>
      <c r="AB203" s="1089"/>
      <c r="AC203" s="1089"/>
      <c r="AD203" s="1089"/>
      <c r="AE203" s="1089"/>
      <c r="AF203" s="1089"/>
      <c r="AG203" s="1089"/>
      <c r="AH203" s="1089"/>
      <c r="AI203" s="1089"/>
      <c r="AJ203" s="1089"/>
      <c r="AK203" s="1089"/>
      <c r="AL203" s="1089"/>
      <c r="AM203" s="1089"/>
      <c r="AN203" s="1089"/>
      <c r="AO203" s="1089"/>
      <c r="AP203" s="1089"/>
      <c r="AQ203" s="1089"/>
      <c r="AR203" s="1089"/>
      <c r="AS203" s="1089"/>
      <c r="AT203" s="1089"/>
      <c r="AU203" s="1089"/>
      <c r="AV203" s="1089"/>
      <c r="AW203" s="1089"/>
      <c r="AX203" s="1089"/>
      <c r="AY203" s="1089"/>
      <c r="AZ203" s="1089"/>
      <c r="BA203" s="1089"/>
      <c r="BB203" s="1089"/>
      <c r="BC203" s="1089"/>
      <c r="BD203" s="1089"/>
      <c r="BE203" s="1085"/>
    </row>
    <row r="204" spans="1:57" ht="15.75" customHeight="1" thickBot="1">
      <c r="A204" s="1089"/>
      <c r="B204" s="1089"/>
      <c r="C204" s="2438" t="s">
        <v>2631</v>
      </c>
      <c r="D204" s="2439"/>
      <c r="E204" s="2439"/>
      <c r="F204" s="2439"/>
      <c r="G204" s="2439"/>
      <c r="H204" s="2439"/>
      <c r="I204" s="2439"/>
      <c r="J204" s="2439"/>
      <c r="K204" s="2439"/>
      <c r="L204" s="2439"/>
      <c r="M204" s="2439"/>
      <c r="N204" s="2439"/>
      <c r="O204" s="2439"/>
      <c r="P204" s="2439"/>
      <c r="Q204" s="2439"/>
      <c r="R204" s="2439"/>
      <c r="S204" s="2439"/>
      <c r="T204" s="2439"/>
      <c r="U204" s="2439"/>
      <c r="V204" s="2439"/>
      <c r="W204" s="2439"/>
      <c r="X204" s="2439"/>
      <c r="Y204" s="2439"/>
      <c r="Z204" s="2439"/>
      <c r="AA204" s="2439"/>
      <c r="AB204" s="2439"/>
      <c r="AC204" s="2439"/>
      <c r="AD204" s="2439"/>
      <c r="AE204" s="2439"/>
      <c r="AF204" s="2439"/>
      <c r="AG204" s="2439"/>
      <c r="AH204" s="2439"/>
      <c r="AI204" s="2439"/>
      <c r="AJ204" s="2439"/>
      <c r="AK204" s="2440"/>
      <c r="AL204" s="1089"/>
      <c r="AM204" s="1089"/>
      <c r="AN204" s="1089"/>
      <c r="AO204" s="1089"/>
      <c r="AP204" s="1089"/>
      <c r="AQ204" s="1089"/>
      <c r="AR204" s="1089"/>
      <c r="AS204" s="1089"/>
      <c r="AT204" s="1089"/>
      <c r="AU204" s="1089"/>
      <c r="AV204" s="1089"/>
      <c r="AW204" s="1089"/>
      <c r="AX204" s="1089"/>
      <c r="AY204" s="1089"/>
      <c r="AZ204" s="1089"/>
      <c r="BA204" s="1089"/>
      <c r="BB204" s="1089"/>
      <c r="BC204" s="1089"/>
      <c r="BD204" s="1089"/>
      <c r="BE204" s="1085"/>
    </row>
    <row r="205" spans="1:57" ht="15.75" customHeight="1">
      <c r="A205" s="1089"/>
      <c r="B205" s="1089"/>
      <c r="C205" s="2441" t="s">
        <v>2632</v>
      </c>
      <c r="D205" s="2442"/>
      <c r="E205" s="2442"/>
      <c r="F205" s="2443"/>
      <c r="G205" s="2447" t="s">
        <v>2633</v>
      </c>
      <c r="H205" s="2442"/>
      <c r="I205" s="2442"/>
      <c r="J205" s="2442"/>
      <c r="K205" s="2442"/>
      <c r="L205" s="2442"/>
      <c r="M205" s="2442"/>
      <c r="N205" s="2442"/>
      <c r="O205" s="2443"/>
      <c r="P205" s="2449" t="s">
        <v>2634</v>
      </c>
      <c r="Q205" s="2450"/>
      <c r="R205" s="2450"/>
      <c r="S205" s="2450"/>
      <c r="T205" s="2451"/>
      <c r="U205" s="2455" t="s">
        <v>2635</v>
      </c>
      <c r="V205" s="2456"/>
      <c r="W205" s="2456"/>
      <c r="X205" s="2457"/>
      <c r="Y205" s="2455" t="s">
        <v>2636</v>
      </c>
      <c r="Z205" s="2456"/>
      <c r="AA205" s="2456"/>
      <c r="AB205" s="2457"/>
      <c r="AC205" s="2455" t="s">
        <v>2637</v>
      </c>
      <c r="AD205" s="2456"/>
      <c r="AE205" s="2456"/>
      <c r="AF205" s="2457"/>
      <c r="AG205" s="2447" t="s">
        <v>2638</v>
      </c>
      <c r="AH205" s="2442"/>
      <c r="AI205" s="2442"/>
      <c r="AJ205" s="2442"/>
      <c r="AK205" s="2505"/>
      <c r="AL205" s="1089"/>
      <c r="AM205" s="1089"/>
      <c r="AN205" s="1089"/>
      <c r="AO205" s="1089"/>
      <c r="AP205" s="1089"/>
      <c r="AQ205" s="1089"/>
      <c r="AR205" s="1089"/>
      <c r="AS205" s="1089"/>
      <c r="AT205" s="1089"/>
      <c r="AU205" s="1089"/>
      <c r="AV205" s="1089"/>
      <c r="AW205" s="1089"/>
      <c r="AX205" s="1089"/>
      <c r="AY205" s="1089"/>
      <c r="AZ205" s="1089"/>
      <c r="BA205" s="1089"/>
      <c r="BB205" s="1089"/>
      <c r="BC205" s="1089"/>
      <c r="BD205" s="1089"/>
      <c r="BE205" s="1085"/>
    </row>
    <row r="206" spans="1:57" ht="15.75" customHeight="1">
      <c r="A206" s="1089"/>
      <c r="B206" s="1089"/>
      <c r="C206" s="2444"/>
      <c r="D206" s="2445"/>
      <c r="E206" s="2445"/>
      <c r="F206" s="2446"/>
      <c r="G206" s="2448"/>
      <c r="H206" s="2445"/>
      <c r="I206" s="2445"/>
      <c r="J206" s="2445"/>
      <c r="K206" s="2445"/>
      <c r="L206" s="2445"/>
      <c r="M206" s="2445"/>
      <c r="N206" s="2445"/>
      <c r="O206" s="2446"/>
      <c r="P206" s="2452"/>
      <c r="Q206" s="2453"/>
      <c r="R206" s="2453"/>
      <c r="S206" s="2453"/>
      <c r="T206" s="2454"/>
      <c r="U206" s="2458"/>
      <c r="V206" s="2459"/>
      <c r="W206" s="2459"/>
      <c r="X206" s="2460"/>
      <c r="Y206" s="2458"/>
      <c r="Z206" s="2459"/>
      <c r="AA206" s="2459"/>
      <c r="AB206" s="2460"/>
      <c r="AC206" s="2458"/>
      <c r="AD206" s="2459"/>
      <c r="AE206" s="2459"/>
      <c r="AF206" s="2460"/>
      <c r="AG206" s="2448"/>
      <c r="AH206" s="2445"/>
      <c r="AI206" s="2445"/>
      <c r="AJ206" s="2445"/>
      <c r="AK206" s="2506"/>
      <c r="AL206" s="1089"/>
      <c r="AM206" s="1089"/>
      <c r="AN206" s="1089"/>
      <c r="AO206" s="1089"/>
      <c r="AP206" s="1089"/>
      <c r="AQ206" s="1089"/>
      <c r="AR206" s="1089"/>
      <c r="AS206" s="1089"/>
      <c r="AT206" s="1089"/>
      <c r="AU206" s="1089"/>
      <c r="AV206" s="1089"/>
      <c r="AW206" s="1089"/>
      <c r="AX206" s="1089"/>
      <c r="AY206" s="1089"/>
      <c r="AZ206" s="1089"/>
      <c r="BA206" s="1089"/>
      <c r="BB206" s="1089"/>
      <c r="BC206" s="1089"/>
      <c r="BD206" s="1089"/>
      <c r="BE206" s="1085"/>
    </row>
    <row r="207" spans="1:57" ht="15.75" customHeight="1">
      <c r="A207" s="1089"/>
      <c r="B207" s="1089"/>
      <c r="C207" s="2099">
        <v>1</v>
      </c>
      <c r="D207" s="2100"/>
      <c r="E207" s="2100"/>
      <c r="F207" s="2100"/>
      <c r="G207" s="2101" t="s">
        <v>2639</v>
      </c>
      <c r="H207" s="2101"/>
      <c r="I207" s="2101"/>
      <c r="J207" s="2101"/>
      <c r="K207" s="2101"/>
      <c r="L207" s="2101"/>
      <c r="M207" s="2101"/>
      <c r="N207" s="2101"/>
      <c r="O207" s="2101"/>
      <c r="P207" s="2102">
        <v>45689</v>
      </c>
      <c r="Q207" s="2507"/>
      <c r="R207" s="2507"/>
      <c r="S207" s="2507"/>
      <c r="T207" s="2507"/>
      <c r="U207" s="2103">
        <v>9500000</v>
      </c>
      <c r="V207" s="2103"/>
      <c r="W207" s="2103"/>
      <c r="X207" s="2103"/>
      <c r="Y207" s="2103">
        <v>750000</v>
      </c>
      <c r="Z207" s="2103"/>
      <c r="AA207" s="2103"/>
      <c r="AB207" s="2103"/>
      <c r="AC207" s="2104">
        <v>2.9558831484214943E-2</v>
      </c>
      <c r="AD207" s="2104"/>
      <c r="AE207" s="2104"/>
      <c r="AF207" s="2104"/>
      <c r="AG207" s="2499" t="s">
        <v>2640</v>
      </c>
      <c r="AH207" s="2500"/>
      <c r="AI207" s="2500"/>
      <c r="AJ207" s="2500"/>
      <c r="AK207" s="2501"/>
      <c r="AL207" s="1089"/>
      <c r="AM207" s="1089"/>
      <c r="AN207" s="1089"/>
      <c r="AO207" s="1089"/>
      <c r="AP207" s="1089"/>
      <c r="AQ207" s="1089"/>
      <c r="AR207" s="1089"/>
      <c r="AS207" s="1089"/>
      <c r="AT207" s="1089"/>
      <c r="AU207" s="1089"/>
      <c r="AV207" s="1089"/>
      <c r="AW207" s="1089"/>
      <c r="AX207" s="1089"/>
      <c r="AY207" s="1089"/>
      <c r="AZ207" s="1089"/>
      <c r="BA207" s="1089"/>
      <c r="BB207" s="1089"/>
      <c r="BC207" s="1089"/>
      <c r="BD207" s="1089"/>
      <c r="BE207" s="1085"/>
    </row>
    <row r="208" spans="1:57" ht="15.75" customHeight="1">
      <c r="A208" s="1089"/>
      <c r="B208" s="1089"/>
      <c r="C208" s="2099">
        <v>2</v>
      </c>
      <c r="D208" s="2100"/>
      <c r="E208" s="2100"/>
      <c r="F208" s="2100"/>
      <c r="G208" s="2101" t="s">
        <v>1448</v>
      </c>
      <c r="H208" s="2101"/>
      <c r="I208" s="2101"/>
      <c r="J208" s="2101"/>
      <c r="K208" s="2101"/>
      <c r="L208" s="2101"/>
      <c r="M208" s="2101"/>
      <c r="N208" s="2101"/>
      <c r="O208" s="2101"/>
      <c r="P208" s="2102">
        <f>P207</f>
        <v>45689</v>
      </c>
      <c r="Q208" s="2102"/>
      <c r="R208" s="2102"/>
      <c r="S208" s="2102"/>
      <c r="T208" s="2102"/>
      <c r="U208" s="2103"/>
      <c r="V208" s="2103"/>
      <c r="W208" s="2103"/>
      <c r="X208" s="2103"/>
      <c r="Y208" s="2103">
        <v>600000</v>
      </c>
      <c r="Z208" s="2103"/>
      <c r="AA208" s="2103"/>
      <c r="AB208" s="2103"/>
      <c r="AC208" s="2104">
        <v>2.9558831484214943E-2</v>
      </c>
      <c r="AD208" s="2104"/>
      <c r="AE208" s="2104"/>
      <c r="AF208" s="2104"/>
      <c r="AG208" s="2499" t="s">
        <v>2640</v>
      </c>
      <c r="AH208" s="2500"/>
      <c r="AI208" s="2500"/>
      <c r="AJ208" s="2500"/>
      <c r="AK208" s="2501"/>
      <c r="AL208" s="1089"/>
      <c r="AM208" s="1089"/>
      <c r="AN208" s="1089"/>
      <c r="AO208" s="1089"/>
      <c r="AP208" s="1089"/>
      <c r="AQ208" s="1089"/>
      <c r="AR208" s="1089"/>
      <c r="AS208" s="1089"/>
      <c r="AT208" s="1089"/>
      <c r="AU208" s="1089"/>
      <c r="AV208" s="1089"/>
      <c r="AW208" s="1089"/>
      <c r="AX208" s="1089"/>
      <c r="AY208" s="1089"/>
      <c r="AZ208" s="1089"/>
      <c r="BA208" s="1089"/>
      <c r="BB208" s="1089"/>
      <c r="BC208" s="1089"/>
      <c r="BD208" s="1089"/>
      <c r="BE208" s="1085"/>
    </row>
    <row r="209" spans="1:57" ht="15.75" customHeight="1">
      <c r="A209" s="1089"/>
      <c r="B209" s="1089"/>
      <c r="C209" s="2099">
        <v>3</v>
      </c>
      <c r="D209" s="2100"/>
      <c r="E209" s="2100"/>
      <c r="F209" s="2100"/>
      <c r="G209" s="2101" t="s">
        <v>2641</v>
      </c>
      <c r="H209" s="2101"/>
      <c r="I209" s="2101"/>
      <c r="J209" s="2101"/>
      <c r="K209" s="2101"/>
      <c r="L209" s="2101"/>
      <c r="M209" s="2101"/>
      <c r="N209" s="2101"/>
      <c r="O209" s="2101"/>
      <c r="P209" s="2102">
        <v>46174</v>
      </c>
      <c r="Q209" s="2102"/>
      <c r="R209" s="2102"/>
      <c r="S209" s="2102"/>
      <c r="T209" s="2102"/>
      <c r="U209" s="2103"/>
      <c r="V209" s="2103"/>
      <c r="W209" s="2103"/>
      <c r="X209" s="2103"/>
      <c r="Y209" s="2103">
        <f>Y208</f>
        <v>600000</v>
      </c>
      <c r="Z209" s="2103"/>
      <c r="AA209" s="2103"/>
      <c r="AB209" s="2103"/>
      <c r="AC209" s="2104">
        <v>2.9558831484214943E-2</v>
      </c>
      <c r="AD209" s="2104"/>
      <c r="AE209" s="2104"/>
      <c r="AF209" s="2104"/>
      <c r="AG209" s="2499" t="s">
        <v>2640</v>
      </c>
      <c r="AH209" s="2500"/>
      <c r="AI209" s="2500"/>
      <c r="AJ209" s="2500"/>
      <c r="AK209" s="2501"/>
      <c r="AL209" s="1089"/>
      <c r="AM209" s="1089"/>
      <c r="AN209" s="1089"/>
      <c r="AO209" s="1089"/>
      <c r="AP209" s="1089"/>
      <c r="AQ209" s="1089"/>
      <c r="AR209" s="1089"/>
      <c r="AS209" s="1089"/>
      <c r="AT209" s="1089"/>
      <c r="AU209" s="1089"/>
      <c r="AV209" s="1089"/>
      <c r="AW209" s="1089"/>
      <c r="AX209" s="1089"/>
      <c r="AY209" s="1089"/>
      <c r="AZ209" s="1089"/>
      <c r="BA209" s="1089"/>
      <c r="BB209" s="1089"/>
      <c r="BC209" s="1089"/>
      <c r="BD209" s="1089"/>
      <c r="BE209" s="1085"/>
    </row>
    <row r="210" spans="1:57" ht="15.75" customHeight="1">
      <c r="A210" s="1089"/>
      <c r="B210" s="1089"/>
      <c r="C210" s="2099">
        <v>4</v>
      </c>
      <c r="D210" s="2100"/>
      <c r="E210" s="2100"/>
      <c r="F210" s="2100"/>
      <c r="G210" s="2101" t="s">
        <v>2642</v>
      </c>
      <c r="H210" s="2101"/>
      <c r="I210" s="2101"/>
      <c r="J210" s="2101"/>
      <c r="K210" s="2101"/>
      <c r="L210" s="2101"/>
      <c r="M210" s="2101"/>
      <c r="N210" s="2101"/>
      <c r="O210" s="2101"/>
      <c r="P210" s="2102">
        <v>46539</v>
      </c>
      <c r="Q210" s="2102"/>
      <c r="R210" s="2102"/>
      <c r="S210" s="2102"/>
      <c r="T210" s="2102"/>
      <c r="U210" s="2103"/>
      <c r="V210" s="2103"/>
      <c r="W210" s="2103"/>
      <c r="X210" s="2103"/>
      <c r="Y210" s="2103">
        <v>600000</v>
      </c>
      <c r="Z210" s="2103"/>
      <c r="AA210" s="2103"/>
      <c r="AB210" s="2103"/>
      <c r="AC210" s="2104">
        <v>2.9558831484214943E-2</v>
      </c>
      <c r="AD210" s="2104"/>
      <c r="AE210" s="2104"/>
      <c r="AF210" s="2104"/>
      <c r="AG210" s="2499" t="s">
        <v>2640</v>
      </c>
      <c r="AH210" s="2500"/>
      <c r="AI210" s="2500"/>
      <c r="AJ210" s="2500"/>
      <c r="AK210" s="2501"/>
      <c r="AL210" s="1089"/>
      <c r="AM210" s="1089"/>
      <c r="AN210" s="1089"/>
      <c r="AO210" s="1089"/>
      <c r="AP210" s="1089"/>
      <c r="AQ210" s="1089"/>
      <c r="AR210" s="1089"/>
      <c r="AS210" s="1089"/>
      <c r="AT210" s="1089"/>
      <c r="AU210" s="1089"/>
      <c r="AV210" s="1089"/>
      <c r="AW210" s="1089"/>
      <c r="AX210" s="1089"/>
      <c r="AY210" s="1089"/>
      <c r="AZ210" s="1089"/>
      <c r="BA210" s="1089"/>
      <c r="BB210" s="1089"/>
      <c r="BC210" s="1089"/>
      <c r="BD210" s="1089"/>
      <c r="BE210" s="1085"/>
    </row>
    <row r="211" spans="1:57" ht="15.75" customHeight="1">
      <c r="A211" s="1089"/>
      <c r="B211" s="1089"/>
      <c r="C211" s="2099">
        <v>5</v>
      </c>
      <c r="D211" s="2100"/>
      <c r="E211" s="2100"/>
      <c r="F211" s="2100"/>
      <c r="G211" s="2101" t="s">
        <v>2643</v>
      </c>
      <c r="H211" s="2101"/>
      <c r="I211" s="2101"/>
      <c r="J211" s="2101"/>
      <c r="K211" s="2101"/>
      <c r="L211" s="2101"/>
      <c r="M211" s="2101"/>
      <c r="N211" s="2101"/>
      <c r="O211" s="2101"/>
      <c r="P211" s="2102">
        <v>46600</v>
      </c>
      <c r="Q211" s="2102"/>
      <c r="R211" s="2102"/>
      <c r="S211" s="2102"/>
      <c r="T211" s="2102"/>
      <c r="U211" s="2103"/>
      <c r="V211" s="2103"/>
      <c r="W211" s="2103"/>
      <c r="X211" s="2103"/>
      <c r="Y211" s="2103">
        <v>500000</v>
      </c>
      <c r="Z211" s="2103"/>
      <c r="AA211" s="2103"/>
      <c r="AB211" s="2103"/>
      <c r="AC211" s="2104">
        <v>7.3159093217814788E-3</v>
      </c>
      <c r="AD211" s="2104"/>
      <c r="AE211" s="2104"/>
      <c r="AF211" s="2104"/>
      <c r="AG211" s="2499" t="s">
        <v>2640</v>
      </c>
      <c r="AH211" s="2500"/>
      <c r="AI211" s="2500"/>
      <c r="AJ211" s="2500"/>
      <c r="AK211" s="2501"/>
      <c r="AL211" s="1089"/>
      <c r="AM211" s="1089"/>
      <c r="AN211" s="1089"/>
      <c r="AO211" s="1089"/>
      <c r="AP211" s="1089"/>
      <c r="AQ211" s="1089"/>
      <c r="AR211" s="1089"/>
      <c r="AS211" s="1089"/>
      <c r="AT211" s="1089"/>
      <c r="AU211" s="1089"/>
      <c r="AV211" s="1089"/>
      <c r="AW211" s="1089"/>
      <c r="AX211" s="1089"/>
      <c r="AY211" s="1089"/>
      <c r="AZ211" s="1089"/>
      <c r="BA211" s="1089"/>
      <c r="BB211" s="1089"/>
      <c r="BC211" s="1089"/>
      <c r="BD211" s="1089"/>
      <c r="BE211" s="1085"/>
    </row>
    <row r="212" spans="1:57" ht="15.75" customHeight="1">
      <c r="A212" s="1089"/>
      <c r="B212" s="1089"/>
      <c r="C212" s="2099">
        <v>6</v>
      </c>
      <c r="D212" s="2100"/>
      <c r="E212" s="2100"/>
      <c r="F212" s="2100"/>
      <c r="G212" s="2101">
        <v>8609</v>
      </c>
      <c r="H212" s="2101"/>
      <c r="I212" s="2101"/>
      <c r="J212" s="2101"/>
      <c r="K212" s="2101"/>
      <c r="L212" s="2101"/>
      <c r="M212" s="2101"/>
      <c r="N212" s="2101"/>
      <c r="O212" s="2101"/>
      <c r="P212" s="2102">
        <v>46813</v>
      </c>
      <c r="Q212" s="2102"/>
      <c r="R212" s="2102"/>
      <c r="S212" s="2102"/>
      <c r="T212" s="2102"/>
      <c r="U212" s="2103"/>
      <c r="V212" s="2103"/>
      <c r="W212" s="2103"/>
      <c r="X212" s="2103"/>
      <c r="Y212" s="2103">
        <v>500000</v>
      </c>
      <c r="Z212" s="2103"/>
      <c r="AA212" s="2103"/>
      <c r="AB212" s="2103"/>
      <c r="AC212" s="2104">
        <v>1.7242651699125384E-2</v>
      </c>
      <c r="AD212" s="2104"/>
      <c r="AE212" s="2104"/>
      <c r="AF212" s="2104"/>
      <c r="AG212" s="2499" t="s">
        <v>2640</v>
      </c>
      <c r="AH212" s="2500"/>
      <c r="AI212" s="2500"/>
      <c r="AJ212" s="2500"/>
      <c r="AK212" s="2501"/>
      <c r="AL212" s="1089"/>
      <c r="AM212" s="1089"/>
      <c r="AN212" s="1089"/>
      <c r="AO212" s="1089"/>
      <c r="AP212" s="1089"/>
      <c r="AQ212" s="1089"/>
      <c r="AR212" s="1089"/>
      <c r="AS212" s="1089"/>
      <c r="AT212" s="1089"/>
      <c r="AU212" s="1089"/>
      <c r="AV212" s="1089"/>
      <c r="AW212" s="1089"/>
      <c r="AX212" s="1089"/>
      <c r="AY212" s="1089"/>
      <c r="AZ212" s="1089"/>
      <c r="BA212" s="1089"/>
      <c r="BB212" s="1089"/>
      <c r="BC212" s="1089"/>
      <c r="BD212" s="1089"/>
      <c r="BE212" s="1085"/>
    </row>
    <row r="213" spans="1:57" ht="15.75" customHeight="1">
      <c r="A213" s="1089"/>
      <c r="B213" s="1089"/>
      <c r="C213" s="2099">
        <v>7</v>
      </c>
      <c r="D213" s="2100"/>
      <c r="E213" s="2100"/>
      <c r="F213" s="2100"/>
      <c r="G213" s="2105">
        <v>8609</v>
      </c>
      <c r="H213" s="2106"/>
      <c r="I213" s="2106"/>
      <c r="J213" s="2106"/>
      <c r="K213" s="2106"/>
      <c r="L213" s="2106"/>
      <c r="M213" s="2106"/>
      <c r="N213" s="2106"/>
      <c r="O213" s="2107"/>
      <c r="P213" s="2102">
        <f>P212</f>
        <v>46813</v>
      </c>
      <c r="Q213" s="2102"/>
      <c r="R213" s="2102"/>
      <c r="S213" s="2102"/>
      <c r="T213" s="2102"/>
      <c r="U213" s="2103"/>
      <c r="V213" s="2103"/>
      <c r="W213" s="2103"/>
      <c r="X213" s="2103"/>
      <c r="Y213" s="2103">
        <f>AU189-SUM(Y207:AB212)</f>
        <v>-3550000</v>
      </c>
      <c r="Z213" s="2103"/>
      <c r="AA213" s="2103"/>
      <c r="AB213" s="2103"/>
      <c r="AC213" s="2104">
        <v>0</v>
      </c>
      <c r="AD213" s="2104"/>
      <c r="AE213" s="2104"/>
      <c r="AF213" s="2104"/>
      <c r="AG213" s="2499" t="s">
        <v>1512</v>
      </c>
      <c r="AH213" s="2500"/>
      <c r="AI213" s="2500"/>
      <c r="AJ213" s="2500"/>
      <c r="AK213" s="2501"/>
      <c r="AL213" s="1089"/>
      <c r="AM213" s="1089"/>
      <c r="AN213" s="1089"/>
      <c r="AO213" s="1089"/>
      <c r="AP213" s="1089"/>
      <c r="AQ213" s="1089"/>
      <c r="AR213" s="1089"/>
      <c r="AS213" s="1089"/>
      <c r="AT213" s="1089"/>
      <c r="AU213" s="1089"/>
      <c r="AV213" s="1089"/>
      <c r="AW213" s="1089"/>
      <c r="AX213" s="1089"/>
      <c r="AY213" s="1089"/>
      <c r="AZ213" s="1089"/>
      <c r="BA213" s="1089"/>
      <c r="BB213" s="1089"/>
      <c r="BC213" s="1089"/>
      <c r="BD213" s="1089"/>
      <c r="BE213" s="1085"/>
    </row>
    <row r="214" spans="1:57" ht="15.75" customHeight="1">
      <c r="A214" s="1089"/>
      <c r="B214" s="1089"/>
      <c r="C214" s="2094" t="s">
        <v>2644</v>
      </c>
      <c r="D214" s="2095"/>
      <c r="E214" s="2095"/>
      <c r="F214" s="2095"/>
      <c r="G214" s="2095"/>
      <c r="H214" s="2095"/>
      <c r="I214" s="2095"/>
      <c r="J214" s="2095"/>
      <c r="K214" s="2095"/>
      <c r="L214" s="2095"/>
      <c r="M214" s="2095"/>
      <c r="N214" s="2095"/>
      <c r="O214" s="2095"/>
      <c r="P214" s="2096"/>
      <c r="Q214" s="2096"/>
      <c r="R214" s="2096"/>
      <c r="S214" s="2096"/>
      <c r="T214" s="2096"/>
      <c r="U214" s="2097">
        <v>0</v>
      </c>
      <c r="V214" s="2097"/>
      <c r="W214" s="2097"/>
      <c r="X214" s="2097"/>
      <c r="Y214" s="2097">
        <v>0</v>
      </c>
      <c r="Z214" s="2097"/>
      <c r="AA214" s="2097"/>
      <c r="AB214" s="2097"/>
      <c r="AC214" s="2098">
        <v>0</v>
      </c>
      <c r="AD214" s="2098"/>
      <c r="AE214" s="2098"/>
      <c r="AF214" s="2098"/>
      <c r="AG214" s="2502"/>
      <c r="AH214" s="2503"/>
      <c r="AI214" s="2503"/>
      <c r="AJ214" s="2503"/>
      <c r="AK214" s="2504"/>
      <c r="AL214" s="1089"/>
      <c r="AM214" s="1089"/>
      <c r="AN214" s="1089"/>
      <c r="AO214" s="1089"/>
      <c r="AP214" s="1089"/>
      <c r="AQ214" s="1089"/>
      <c r="AR214" s="1089"/>
      <c r="AS214" s="1089"/>
      <c r="AT214" s="1089"/>
      <c r="AU214" s="1089"/>
      <c r="AV214" s="1089"/>
      <c r="AW214" s="1089"/>
      <c r="AX214" s="1089"/>
      <c r="AY214" s="1089"/>
      <c r="AZ214" s="1089"/>
      <c r="BA214" s="1089"/>
      <c r="BB214" s="1089"/>
      <c r="BC214" s="1089"/>
      <c r="BD214" s="1089"/>
      <c r="BE214" s="1085"/>
    </row>
    <row r="215" spans="1:57" ht="15.75" customHeight="1">
      <c r="A215" s="1089"/>
      <c r="B215" s="1089"/>
      <c r="C215" s="1089" t="s">
        <v>2645</v>
      </c>
      <c r="D215" s="1089"/>
      <c r="E215" s="1089"/>
      <c r="F215" s="1089"/>
      <c r="G215" s="1089"/>
      <c r="H215" s="1089"/>
      <c r="I215" s="1089"/>
      <c r="J215" s="1089"/>
      <c r="K215" s="1089"/>
      <c r="L215" s="1089"/>
      <c r="M215" s="1089"/>
      <c r="N215" s="1089"/>
      <c r="O215" s="1089"/>
      <c r="P215" s="1089"/>
      <c r="Q215" s="1089"/>
      <c r="R215" s="1089"/>
      <c r="S215" s="1089"/>
      <c r="T215" s="1089"/>
      <c r="U215" s="1089"/>
      <c r="V215" s="1089"/>
      <c r="W215" s="1089"/>
      <c r="X215" s="1089"/>
      <c r="Y215" s="1089"/>
      <c r="Z215" s="1089"/>
      <c r="AA215" s="1089"/>
      <c r="AB215" s="1089"/>
      <c r="AC215" s="1089"/>
      <c r="AD215" s="1089"/>
      <c r="AE215" s="1089"/>
      <c r="AF215" s="1089"/>
      <c r="AG215" s="1089"/>
      <c r="AH215" s="1089"/>
      <c r="AI215" s="1089"/>
      <c r="AJ215" s="1089"/>
      <c r="AK215" s="1089"/>
      <c r="AL215" s="1089"/>
      <c r="AM215" s="1089"/>
      <c r="AN215" s="1089"/>
      <c r="AO215" s="1089"/>
      <c r="AP215" s="1089"/>
      <c r="AQ215" s="1089"/>
      <c r="AR215" s="1089"/>
      <c r="AS215" s="1089"/>
      <c r="AT215" s="1089"/>
      <c r="AU215" s="1089"/>
      <c r="AV215" s="1089"/>
      <c r="AW215" s="1089"/>
      <c r="AX215" s="1089"/>
      <c r="AY215" s="1089"/>
      <c r="AZ215" s="1089"/>
      <c r="BA215" s="1089"/>
      <c r="BB215" s="1089"/>
      <c r="BC215" s="1089"/>
      <c r="BD215" s="1089"/>
      <c r="BE215" s="1085"/>
    </row>
    <row r="216" spans="1:57" ht="15.75" customHeight="1">
      <c r="A216" s="1089"/>
      <c r="B216" s="1089"/>
      <c r="C216" s="1089"/>
      <c r="D216" s="1089"/>
      <c r="E216" s="1089"/>
      <c r="F216" s="1089"/>
      <c r="G216" s="1089"/>
      <c r="H216" s="1089"/>
      <c r="I216" s="1089"/>
      <c r="J216" s="1089"/>
      <c r="K216" s="1089"/>
      <c r="L216" s="1089"/>
      <c r="M216" s="1089"/>
      <c r="N216" s="1089"/>
      <c r="O216" s="1089"/>
      <c r="P216" s="1089"/>
      <c r="Q216" s="1089"/>
      <c r="R216" s="1089"/>
      <c r="S216" s="1089"/>
      <c r="T216" s="1089"/>
      <c r="U216" s="1089"/>
      <c r="V216" s="1089"/>
      <c r="W216" s="1089"/>
      <c r="X216" s="1089"/>
      <c r="Y216" s="1089"/>
      <c r="Z216" s="1089"/>
      <c r="AA216" s="1089"/>
      <c r="AB216" s="1089"/>
      <c r="AC216" s="1089"/>
      <c r="AD216" s="1089"/>
      <c r="AE216" s="1089"/>
      <c r="AF216" s="1089"/>
      <c r="AG216" s="1089"/>
      <c r="AH216" s="1089"/>
      <c r="AI216" s="1089"/>
      <c r="AJ216" s="1089"/>
      <c r="AK216" s="1089"/>
      <c r="AL216" s="1089"/>
      <c r="AM216" s="1089"/>
      <c r="AN216" s="1089"/>
      <c r="AO216" s="1089"/>
      <c r="AP216" s="1089"/>
      <c r="AQ216" s="1089"/>
      <c r="AR216" s="1089"/>
      <c r="AS216" s="1089"/>
      <c r="AT216" s="1089"/>
      <c r="AU216" s="1089"/>
      <c r="AV216" s="1089"/>
      <c r="AW216" s="1089"/>
      <c r="AX216" s="1089"/>
      <c r="AY216" s="1089"/>
      <c r="AZ216" s="1089"/>
      <c r="BA216" s="1089"/>
      <c r="BB216" s="1089"/>
      <c r="BC216" s="1089"/>
      <c r="BD216" s="1089"/>
      <c r="BE216" s="1085"/>
    </row>
    <row r="217" spans="1:57" ht="15.75" customHeight="1">
      <c r="A217" s="1089"/>
      <c r="B217" s="1089"/>
      <c r="C217" s="1089"/>
      <c r="D217" s="1089"/>
      <c r="E217" s="1089"/>
      <c r="F217" s="1089"/>
      <c r="G217" s="1089"/>
      <c r="H217" s="1089"/>
      <c r="I217" s="1089"/>
      <c r="J217" s="1089"/>
      <c r="K217" s="1089"/>
      <c r="L217" s="1089"/>
      <c r="M217" s="1089"/>
      <c r="N217" s="1089"/>
      <c r="O217" s="1089"/>
      <c r="P217" s="1089"/>
      <c r="Q217" s="1089"/>
      <c r="R217" s="1089"/>
      <c r="S217" s="1089"/>
      <c r="T217" s="1089"/>
      <c r="U217" s="1089"/>
      <c r="V217" s="1089"/>
      <c r="W217" s="1089"/>
      <c r="X217" s="1089"/>
      <c r="Y217" s="1089"/>
      <c r="Z217" s="1089"/>
      <c r="AA217" s="1089"/>
      <c r="AB217" s="1089"/>
      <c r="AC217" s="1089"/>
      <c r="AD217" s="1089"/>
      <c r="AE217" s="1089"/>
      <c r="AF217" s="1089"/>
      <c r="AG217" s="1089"/>
      <c r="AH217" s="1089"/>
      <c r="AI217" s="1089"/>
      <c r="AJ217" s="1089"/>
      <c r="AK217" s="1089"/>
      <c r="AL217" s="1089"/>
      <c r="AM217" s="1089"/>
      <c r="AN217" s="1089"/>
      <c r="AO217" s="1089"/>
      <c r="AP217" s="1089"/>
      <c r="AQ217" s="1089"/>
      <c r="AR217" s="1089"/>
      <c r="AS217" s="1089"/>
      <c r="AT217" s="1089"/>
      <c r="AU217" s="1089"/>
      <c r="AV217" s="1089"/>
      <c r="AW217" s="1089"/>
      <c r="AX217" s="1089"/>
      <c r="AY217" s="1089"/>
      <c r="AZ217" s="1089"/>
      <c r="BA217" s="1089"/>
      <c r="BB217" s="1089"/>
      <c r="BC217" s="1089"/>
      <c r="BD217" s="1089"/>
      <c r="BE217" s="1085"/>
    </row>
    <row r="218" spans="1:57" ht="15.75" customHeight="1" thickBot="1">
      <c r="A218" s="1089"/>
      <c r="B218" s="1089"/>
      <c r="C218" s="1089"/>
      <c r="D218" s="1089"/>
      <c r="E218" s="1089"/>
      <c r="F218" s="1089"/>
      <c r="G218" s="1089"/>
      <c r="H218" s="1089"/>
      <c r="I218" s="1089"/>
      <c r="J218" s="1089"/>
      <c r="K218" s="1089"/>
      <c r="L218" s="1089"/>
      <c r="M218" s="1089"/>
      <c r="N218" s="1089"/>
      <c r="O218" s="1089"/>
      <c r="P218" s="1089"/>
      <c r="Q218" s="1089"/>
      <c r="R218" s="1089"/>
      <c r="S218" s="1089"/>
      <c r="T218" s="1089"/>
      <c r="U218" s="1089"/>
      <c r="V218" s="1089"/>
      <c r="W218" s="1089"/>
      <c r="X218" s="1089"/>
      <c r="Y218" s="1089"/>
      <c r="Z218" s="1089"/>
      <c r="AA218" s="1089"/>
      <c r="AB218" s="1089"/>
      <c r="AC218" s="1089"/>
      <c r="AD218" s="1089"/>
      <c r="AE218" s="1089"/>
      <c r="AF218" s="1089"/>
      <c r="AG218" s="1089"/>
      <c r="AH218" s="1089"/>
      <c r="AI218" s="1089"/>
      <c r="AJ218" s="1089"/>
      <c r="AK218" s="1089"/>
      <c r="AL218" s="1089"/>
      <c r="AM218" s="1089"/>
      <c r="AN218" s="1089"/>
      <c r="AO218" s="1089"/>
      <c r="AP218" s="1089"/>
      <c r="AQ218" s="1089"/>
      <c r="AR218" s="1089"/>
      <c r="AS218" s="1089"/>
      <c r="AT218" s="1089"/>
      <c r="AU218" s="1089"/>
      <c r="AV218" s="1089"/>
      <c r="AW218" s="1089"/>
      <c r="AX218" s="1089"/>
      <c r="AY218" s="1089"/>
      <c r="AZ218" s="1089"/>
      <c r="BA218" s="1089"/>
      <c r="BB218" s="1089"/>
      <c r="BC218" s="1089"/>
      <c r="BD218" s="1089"/>
      <c r="BE218" s="1085"/>
    </row>
    <row r="219" spans="1:57" ht="15.75" customHeight="1">
      <c r="A219" s="1089"/>
      <c r="B219" s="2475" t="s">
        <v>2646</v>
      </c>
      <c r="C219" s="2476"/>
      <c r="D219" s="2476"/>
      <c r="E219" s="2476"/>
      <c r="F219" s="2476"/>
      <c r="G219" s="2476"/>
      <c r="H219" s="2476"/>
      <c r="I219" s="2476"/>
      <c r="J219" s="2476"/>
      <c r="K219" s="2476"/>
      <c r="L219" s="2476"/>
      <c r="M219" s="2476"/>
      <c r="N219" s="2476"/>
      <c r="O219" s="2476"/>
      <c r="P219" s="2476"/>
      <c r="Q219" s="2476"/>
      <c r="R219" s="2476"/>
      <c r="S219" s="2476"/>
      <c r="T219" s="2476"/>
      <c r="U219" s="2476"/>
      <c r="V219" s="2476"/>
      <c r="W219" s="2476"/>
      <c r="X219" s="2476"/>
      <c r="Y219" s="2476"/>
      <c r="Z219" s="2476"/>
      <c r="AA219" s="2476"/>
      <c r="AB219" s="2476"/>
      <c r="AC219" s="2476"/>
      <c r="AD219" s="2476"/>
      <c r="AE219" s="2476"/>
      <c r="AF219" s="2476"/>
      <c r="AG219" s="2476"/>
      <c r="AH219" s="2476"/>
      <c r="AI219" s="2476"/>
      <c r="AJ219" s="2476"/>
      <c r="AK219" s="2476"/>
      <c r="AL219" s="2476"/>
      <c r="AM219" s="2476"/>
      <c r="AN219" s="2476"/>
      <c r="AO219" s="2476"/>
      <c r="AP219" s="2476"/>
      <c r="AQ219" s="2476"/>
      <c r="AR219" s="2476"/>
      <c r="AS219" s="2476"/>
      <c r="AT219" s="2476"/>
      <c r="AU219" s="2476"/>
      <c r="AV219" s="2476"/>
      <c r="AW219" s="2476"/>
      <c r="AX219" s="2476"/>
      <c r="AY219" s="2476"/>
      <c r="AZ219" s="2476"/>
      <c r="BA219" s="2476"/>
      <c r="BB219" s="2476"/>
      <c r="BC219" s="2476"/>
      <c r="BD219" s="2477"/>
      <c r="BE219" s="1085"/>
    </row>
    <row r="220" spans="1:57" ht="15.75" customHeight="1">
      <c r="A220" s="1089"/>
      <c r="B220" s="2478"/>
      <c r="C220" s="2479"/>
      <c r="D220" s="2479"/>
      <c r="E220" s="2479"/>
      <c r="F220" s="2479"/>
      <c r="G220" s="2479"/>
      <c r="H220" s="2479"/>
      <c r="I220" s="2479"/>
      <c r="J220" s="2479"/>
      <c r="K220" s="2479"/>
      <c r="L220" s="2479"/>
      <c r="M220" s="2479"/>
      <c r="N220" s="2479"/>
      <c r="O220" s="2479"/>
      <c r="P220" s="2479"/>
      <c r="Q220" s="2479"/>
      <c r="R220" s="2479"/>
      <c r="S220" s="2479"/>
      <c r="T220" s="2479"/>
      <c r="U220" s="2479"/>
      <c r="V220" s="2479"/>
      <c r="W220" s="2479"/>
      <c r="X220" s="2479"/>
      <c r="Y220" s="2479"/>
      <c r="Z220" s="2479"/>
      <c r="AA220" s="2479"/>
      <c r="AB220" s="2479"/>
      <c r="AC220" s="2479"/>
      <c r="AD220" s="2479"/>
      <c r="AE220" s="2479"/>
      <c r="AF220" s="2479"/>
      <c r="AG220" s="2479"/>
      <c r="AH220" s="2479"/>
      <c r="AI220" s="2479"/>
      <c r="AJ220" s="2479"/>
      <c r="AK220" s="2479"/>
      <c r="AL220" s="2479"/>
      <c r="AM220" s="2479"/>
      <c r="AN220" s="2479"/>
      <c r="AO220" s="2479"/>
      <c r="AP220" s="2479"/>
      <c r="AQ220" s="2479"/>
      <c r="AR220" s="2479"/>
      <c r="AS220" s="2479"/>
      <c r="AT220" s="2479"/>
      <c r="AU220" s="2479"/>
      <c r="AV220" s="2479"/>
      <c r="AW220" s="2479"/>
      <c r="AX220" s="2479"/>
      <c r="AY220" s="2479"/>
      <c r="AZ220" s="2479"/>
      <c r="BA220" s="2479"/>
      <c r="BB220" s="2479"/>
      <c r="BC220" s="2479"/>
      <c r="BD220" s="2480"/>
      <c r="BE220" s="1085"/>
    </row>
    <row r="221" spans="1:57" ht="15.75" customHeight="1">
      <c r="A221" s="1089"/>
      <c r="B221" s="2481" t="s">
        <v>2647</v>
      </c>
      <c r="C221" s="2482"/>
      <c r="D221" s="2482"/>
      <c r="E221" s="2482"/>
      <c r="F221" s="2482"/>
      <c r="G221" s="2482"/>
      <c r="H221" s="2482"/>
      <c r="I221" s="2482"/>
      <c r="J221" s="2482"/>
      <c r="K221" s="2482"/>
      <c r="L221" s="2482"/>
      <c r="M221" s="2482"/>
      <c r="N221" s="2482"/>
      <c r="O221" s="2482"/>
      <c r="P221" s="2482"/>
      <c r="Q221" s="2482"/>
      <c r="R221" s="2482"/>
      <c r="S221" s="2482"/>
      <c r="T221" s="2482"/>
      <c r="U221" s="2482"/>
      <c r="V221" s="2482"/>
      <c r="W221" s="2482"/>
      <c r="X221" s="2482"/>
      <c r="Y221" s="2482"/>
      <c r="Z221" s="2482"/>
      <c r="AA221" s="2482"/>
      <c r="AB221" s="2482"/>
      <c r="AC221" s="2482"/>
      <c r="AD221" s="2482"/>
      <c r="AE221" s="2482"/>
      <c r="AF221" s="2482"/>
      <c r="AG221" s="2482"/>
      <c r="AH221" s="2482"/>
      <c r="AI221" s="2482"/>
      <c r="AJ221" s="2482"/>
      <c r="AK221" s="2482"/>
      <c r="AL221" s="2482"/>
      <c r="AM221" s="2482"/>
      <c r="AN221" s="2482"/>
      <c r="AO221" s="2482"/>
      <c r="AP221" s="2482"/>
      <c r="AQ221" s="2482"/>
      <c r="AR221" s="2482"/>
      <c r="AS221" s="2482"/>
      <c r="AT221" s="2482"/>
      <c r="AU221" s="2482"/>
      <c r="AV221" s="2482"/>
      <c r="AW221" s="2482"/>
      <c r="AX221" s="2482"/>
      <c r="AY221" s="2482"/>
      <c r="AZ221" s="2482"/>
      <c r="BA221" s="2482"/>
      <c r="BB221" s="2482"/>
      <c r="BC221" s="2482"/>
      <c r="BD221" s="2483"/>
      <c r="BE221" s="1085"/>
    </row>
    <row r="222" spans="1:57" ht="15.75" customHeight="1">
      <c r="A222" s="1089"/>
      <c r="B222" s="2481" t="s">
        <v>2648</v>
      </c>
      <c r="C222" s="2482"/>
      <c r="D222" s="2482"/>
      <c r="E222" s="2482"/>
      <c r="F222" s="2482"/>
      <c r="G222" s="2482"/>
      <c r="H222" s="2482"/>
      <c r="I222" s="2482"/>
      <c r="J222" s="2482"/>
      <c r="K222" s="2482"/>
      <c r="L222" s="2482"/>
      <c r="M222" s="2482"/>
      <c r="N222" s="2482"/>
      <c r="O222" s="2482"/>
      <c r="P222" s="2482"/>
      <c r="Q222" s="2482"/>
      <c r="R222" s="2482"/>
      <c r="S222" s="2482"/>
      <c r="T222" s="2482"/>
      <c r="U222" s="2482"/>
      <c r="V222" s="2482"/>
      <c r="W222" s="2482"/>
      <c r="X222" s="2482"/>
      <c r="Y222" s="2482"/>
      <c r="Z222" s="2482"/>
      <c r="AA222" s="2482"/>
      <c r="AB222" s="2482"/>
      <c r="AC222" s="2482"/>
      <c r="AD222" s="2482"/>
      <c r="AE222" s="2482"/>
      <c r="AF222" s="2482"/>
      <c r="AG222" s="2482"/>
      <c r="AH222" s="2482"/>
      <c r="AI222" s="2482"/>
      <c r="AJ222" s="2482"/>
      <c r="AK222" s="2482"/>
      <c r="AL222" s="2482"/>
      <c r="AM222" s="2482"/>
      <c r="AN222" s="2482"/>
      <c r="AO222" s="2482"/>
      <c r="AP222" s="2482"/>
      <c r="AQ222" s="2482"/>
      <c r="AR222" s="2482"/>
      <c r="AS222" s="2482"/>
      <c r="AT222" s="2482"/>
      <c r="AU222" s="2482"/>
      <c r="AV222" s="2482"/>
      <c r="AW222" s="2482"/>
      <c r="AX222" s="2482"/>
      <c r="AY222" s="2482"/>
      <c r="AZ222" s="2482"/>
      <c r="BA222" s="2482"/>
      <c r="BB222" s="2482"/>
      <c r="BC222" s="2482"/>
      <c r="BD222" s="2483"/>
      <c r="BE222" s="1085"/>
    </row>
    <row r="223" spans="1:57" ht="15.75" customHeight="1">
      <c r="A223" s="1089"/>
      <c r="B223" s="1095"/>
      <c r="C223" s="1089"/>
      <c r="D223" s="1089"/>
      <c r="E223" s="1089"/>
      <c r="F223" s="1089"/>
      <c r="G223" s="1089"/>
      <c r="H223" s="1089"/>
      <c r="I223" s="1089"/>
      <c r="J223" s="1089"/>
      <c r="K223" s="1089"/>
      <c r="L223" s="1089"/>
      <c r="M223" s="1089"/>
      <c r="N223" s="1089"/>
      <c r="O223" s="1089"/>
      <c r="P223" s="1089"/>
      <c r="Q223" s="1089"/>
      <c r="R223" s="1089"/>
      <c r="S223" s="1089"/>
      <c r="T223" s="1089"/>
      <c r="U223" s="1089"/>
      <c r="V223" s="1089"/>
      <c r="W223" s="1089"/>
      <c r="X223" s="1089"/>
      <c r="Y223" s="1089"/>
      <c r="Z223" s="1089"/>
      <c r="AA223" s="1089"/>
      <c r="AB223" s="1089"/>
      <c r="AC223" s="1089"/>
      <c r="AD223" s="1089"/>
      <c r="AE223" s="1089"/>
      <c r="AF223" s="1089"/>
      <c r="AG223" s="1089"/>
      <c r="AH223" s="1089"/>
      <c r="AI223" s="1089"/>
      <c r="AJ223" s="1089"/>
      <c r="AK223" s="1089"/>
      <c r="AL223" s="1089"/>
      <c r="AM223" s="1089"/>
      <c r="AN223" s="1089"/>
      <c r="AO223" s="1089"/>
      <c r="AP223" s="1089"/>
      <c r="AQ223" s="1089"/>
      <c r="AR223" s="1089"/>
      <c r="AS223" s="1089"/>
      <c r="AT223" s="1089"/>
      <c r="AU223" s="1089"/>
      <c r="AV223" s="1089"/>
      <c r="AW223" s="1089"/>
      <c r="AX223" s="1089"/>
      <c r="AY223" s="1089"/>
      <c r="AZ223" s="1089"/>
      <c r="BA223" s="1089"/>
      <c r="BB223" s="1089"/>
      <c r="BC223" s="1089"/>
      <c r="BD223" s="1085"/>
      <c r="BE223" s="1085"/>
    </row>
    <row r="224" spans="1:57" ht="15.75" customHeight="1">
      <c r="A224" s="1089"/>
      <c r="B224" s="2484" t="s">
        <v>2649</v>
      </c>
      <c r="C224" s="2485"/>
      <c r="D224" s="2485"/>
      <c r="E224" s="2485"/>
      <c r="F224" s="2485"/>
      <c r="G224" s="2485"/>
      <c r="H224" s="2485"/>
      <c r="I224" s="2485"/>
      <c r="J224" s="2485"/>
      <c r="K224" s="2485"/>
      <c r="L224" s="2485"/>
      <c r="M224" s="2485"/>
      <c r="N224" s="2485"/>
      <c r="O224" s="2485"/>
      <c r="P224" s="2485"/>
      <c r="Q224" s="2485"/>
      <c r="R224" s="2485"/>
      <c r="S224" s="2485"/>
      <c r="T224" s="2485"/>
      <c r="U224" s="2485"/>
      <c r="V224" s="2485"/>
      <c r="W224" s="2485"/>
      <c r="X224" s="2485"/>
      <c r="Y224" s="2485"/>
      <c r="Z224" s="2485"/>
      <c r="AA224" s="2485"/>
      <c r="AB224" s="2485"/>
      <c r="AC224" s="2485"/>
      <c r="AD224" s="2485"/>
      <c r="AE224" s="2485"/>
      <c r="AF224" s="2485"/>
      <c r="AG224" s="2485"/>
      <c r="AH224" s="2485"/>
      <c r="AI224" s="2485"/>
      <c r="AJ224" s="2485"/>
      <c r="AK224" s="2485"/>
      <c r="AL224" s="2485"/>
      <c r="AM224" s="2485"/>
      <c r="AN224" s="2485"/>
      <c r="AO224" s="2485"/>
      <c r="AP224" s="2485"/>
      <c r="AQ224" s="2485"/>
      <c r="AR224" s="2485"/>
      <c r="AS224" s="2485"/>
      <c r="AT224" s="2485"/>
      <c r="AU224" s="2485"/>
      <c r="AV224" s="2485"/>
      <c r="AW224" s="2485"/>
      <c r="AX224" s="2485"/>
      <c r="AY224" s="2485"/>
      <c r="AZ224" s="2485"/>
      <c r="BA224" s="2485"/>
      <c r="BB224" s="2485"/>
      <c r="BC224" s="2485"/>
      <c r="BD224" s="2486"/>
      <c r="BE224" s="1085"/>
    </row>
    <row r="225" spans="1:57" ht="15.75" customHeight="1">
      <c r="A225" s="1089"/>
      <c r="B225" s="1098"/>
      <c r="C225" s="1089"/>
      <c r="D225" s="1089"/>
      <c r="E225" s="1089"/>
      <c r="F225" s="1089"/>
      <c r="G225" s="1089"/>
      <c r="H225" s="1089"/>
      <c r="I225" s="1089"/>
      <c r="J225" s="1089"/>
      <c r="K225" s="1089"/>
      <c r="L225" s="1089"/>
      <c r="M225" s="1089"/>
      <c r="N225" s="1089"/>
      <c r="O225" s="1089"/>
      <c r="P225" s="1089"/>
      <c r="Q225" s="1089"/>
      <c r="R225" s="1089"/>
      <c r="S225" s="1089"/>
      <c r="T225" s="1089"/>
      <c r="U225" s="1089"/>
      <c r="V225" s="1089"/>
      <c r="W225" s="1089"/>
      <c r="X225" s="1089"/>
      <c r="Y225" s="1089"/>
      <c r="Z225" s="1089"/>
      <c r="AA225" s="1089"/>
      <c r="AB225" s="1089"/>
      <c r="AC225" s="1089"/>
      <c r="AD225" s="1089"/>
      <c r="AE225" s="1089"/>
      <c r="AF225" s="1089"/>
      <c r="AG225" s="1089"/>
      <c r="AH225" s="1089"/>
      <c r="AI225" s="1089"/>
      <c r="AJ225" s="1089"/>
      <c r="AK225" s="1089"/>
      <c r="AL225" s="1089"/>
      <c r="AM225" s="1089"/>
      <c r="AN225" s="1089"/>
      <c r="AO225" s="1089"/>
      <c r="AP225" s="1089"/>
      <c r="AQ225" s="1089"/>
      <c r="AR225" s="1089"/>
      <c r="AS225" s="1089"/>
      <c r="AT225" s="1089"/>
      <c r="AU225" s="1089"/>
      <c r="AV225" s="1089"/>
      <c r="AW225" s="1089"/>
      <c r="AX225" s="1089"/>
      <c r="AY225" s="1089"/>
      <c r="AZ225" s="1089"/>
      <c r="BA225" s="1089"/>
      <c r="BB225" s="1089"/>
      <c r="BC225" s="1089"/>
      <c r="BD225" s="1085"/>
      <c r="BE225" s="1085"/>
    </row>
    <row r="226" spans="1:57" ht="15.75" customHeight="1">
      <c r="A226" s="1089"/>
      <c r="B226" s="1096"/>
      <c r="C226" s="1089"/>
      <c r="D226" s="1089"/>
      <c r="E226" s="1089"/>
      <c r="F226" s="1089"/>
      <c r="G226" s="1089"/>
      <c r="H226" s="1097" t="s">
        <v>2650</v>
      </c>
      <c r="I226" s="1089"/>
      <c r="J226" s="1089"/>
      <c r="K226" s="1089"/>
      <c r="L226" s="1089"/>
      <c r="M226" s="1089"/>
      <c r="N226" s="1089"/>
      <c r="O226" s="1089"/>
      <c r="P226" s="1089"/>
      <c r="Q226" s="1089"/>
      <c r="R226" s="1089"/>
      <c r="S226" s="1089"/>
      <c r="T226" s="1089"/>
      <c r="U226" s="1089"/>
      <c r="V226" s="1089"/>
      <c r="W226" s="1089"/>
      <c r="X226" s="1089"/>
      <c r="Y226" s="1089"/>
      <c r="Z226" s="1089"/>
      <c r="AA226" s="1089"/>
      <c r="AB226" s="1089"/>
      <c r="AC226" s="1089"/>
      <c r="AD226" s="1089"/>
      <c r="AE226" s="1089"/>
      <c r="AF226" s="1089"/>
      <c r="AG226" s="1089"/>
      <c r="AH226" s="1089"/>
      <c r="AI226" s="1089"/>
      <c r="AJ226" s="1089"/>
      <c r="AK226" s="1089"/>
      <c r="AL226" s="1089"/>
      <c r="AM226" s="1089"/>
      <c r="AN226" s="1089"/>
      <c r="AO226" s="1089"/>
      <c r="AP226" s="1089"/>
      <c r="AQ226" s="1089"/>
      <c r="AR226" s="1089"/>
      <c r="AS226" s="1089"/>
      <c r="AT226" s="1089"/>
      <c r="AU226" s="1089"/>
      <c r="AV226" s="1089"/>
      <c r="AW226" s="1089"/>
      <c r="AX226" s="1089"/>
      <c r="AY226" s="1089"/>
      <c r="AZ226" s="1089"/>
      <c r="BA226" s="1089"/>
      <c r="BB226" s="1089"/>
      <c r="BC226" s="1089"/>
      <c r="BD226" s="1085"/>
      <c r="BE226" s="1085"/>
    </row>
    <row r="227" spans="1:57" ht="15.75" customHeight="1">
      <c r="A227" s="1089"/>
      <c r="B227" s="1096"/>
      <c r="C227" s="1089"/>
      <c r="D227" s="1089"/>
      <c r="E227" s="1089"/>
      <c r="F227" s="1089"/>
      <c r="G227" s="1089"/>
      <c r="H227" s="1089"/>
      <c r="I227" s="1089"/>
      <c r="J227" s="1089"/>
      <c r="K227" s="1089"/>
      <c r="L227" s="1089"/>
      <c r="M227" s="1089"/>
      <c r="N227" s="1089"/>
      <c r="O227" s="1089"/>
      <c r="P227" s="1089"/>
      <c r="Q227" s="1089"/>
      <c r="R227" s="1089"/>
      <c r="S227" s="1089"/>
      <c r="T227" s="1089"/>
      <c r="U227" s="1089"/>
      <c r="V227" s="1089"/>
      <c r="W227" s="1089"/>
      <c r="X227" s="1089"/>
      <c r="Y227" s="1089"/>
      <c r="Z227" s="1089"/>
      <c r="AA227" s="1089"/>
      <c r="AB227" s="1089"/>
      <c r="AC227" s="1089"/>
      <c r="AD227" s="1089"/>
      <c r="AE227" s="1089"/>
      <c r="AF227" s="1089"/>
      <c r="AG227" s="1089"/>
      <c r="AH227" s="1089"/>
      <c r="AI227" s="1089"/>
      <c r="AJ227" s="1089"/>
      <c r="AK227" s="1089"/>
      <c r="AL227" s="1089"/>
      <c r="AM227" s="1089"/>
      <c r="AN227" s="1089"/>
      <c r="AO227" s="1089"/>
      <c r="AP227" s="1089"/>
      <c r="AQ227" s="1089"/>
      <c r="AR227" s="1089"/>
      <c r="AS227" s="1089"/>
      <c r="AT227" s="1089"/>
      <c r="AU227" s="1089"/>
      <c r="AV227" s="1089"/>
      <c r="AW227" s="1089"/>
      <c r="AX227" s="1089"/>
      <c r="AY227" s="1089"/>
      <c r="AZ227" s="1089"/>
      <c r="BA227" s="1089"/>
      <c r="BB227" s="1089"/>
      <c r="BC227" s="1089"/>
      <c r="BD227" s="1085"/>
      <c r="BE227" s="1085"/>
    </row>
    <row r="228" spans="1:57" ht="15.75" customHeight="1">
      <c r="A228" s="1089"/>
      <c r="B228" s="1096"/>
      <c r="C228" s="1089"/>
      <c r="D228" s="1089"/>
      <c r="E228" s="1089"/>
      <c r="F228" s="1089"/>
      <c r="G228" s="1089"/>
      <c r="H228" s="2498" t="s">
        <v>2651</v>
      </c>
      <c r="I228" s="2498"/>
      <c r="J228" s="2498"/>
      <c r="K228" s="2498"/>
      <c r="L228" s="2498"/>
      <c r="M228" s="2498"/>
      <c r="N228" s="2498"/>
      <c r="O228" s="2498"/>
      <c r="P228" s="2498"/>
      <c r="Q228" s="2498"/>
      <c r="R228" s="2498"/>
      <c r="S228" s="2498"/>
      <c r="T228" s="2498"/>
      <c r="U228" s="2498"/>
      <c r="V228" s="2498"/>
      <c r="W228" s="2498"/>
      <c r="X228" s="2498"/>
      <c r="Y228" s="2498"/>
      <c r="Z228" s="2498"/>
      <c r="AA228" s="2498"/>
      <c r="AB228" s="2498"/>
      <c r="AC228" s="2498"/>
      <c r="AD228" s="2498"/>
      <c r="AE228" s="2498"/>
      <c r="AF228" s="2498"/>
      <c r="AG228" s="2498"/>
      <c r="AH228" s="2498"/>
      <c r="AI228" s="2498"/>
      <c r="AJ228" s="2498"/>
      <c r="AK228" s="2498"/>
      <c r="AL228" s="2498"/>
      <c r="AM228" s="2498"/>
      <c r="AN228" s="2498"/>
      <c r="AO228" s="2498"/>
      <c r="AP228" s="2498"/>
      <c r="AQ228" s="2498"/>
      <c r="AR228" s="2498"/>
      <c r="AS228" s="2498"/>
      <c r="AT228" s="2498"/>
      <c r="AU228" s="2498"/>
      <c r="AV228" s="2498"/>
      <c r="AW228" s="2498"/>
      <c r="AX228" s="2498"/>
      <c r="AY228" s="2498"/>
      <c r="AZ228" s="1089"/>
      <c r="BA228" s="1089"/>
      <c r="BB228" s="1089"/>
      <c r="BC228" s="1089"/>
      <c r="BD228" s="1085"/>
      <c r="BE228" s="1085"/>
    </row>
    <row r="229" spans="1:57" ht="15.75" customHeight="1">
      <c r="A229" s="1089"/>
      <c r="B229" s="1096"/>
      <c r="C229" s="1089"/>
      <c r="D229" s="1089"/>
      <c r="E229" s="1089"/>
      <c r="F229" s="1089"/>
      <c r="G229" s="1089"/>
      <c r="H229" s="1089"/>
      <c r="I229" s="1089"/>
      <c r="J229" s="1089"/>
      <c r="K229" s="1089"/>
      <c r="L229" s="1089"/>
      <c r="M229" s="1089"/>
      <c r="N229" s="1089"/>
      <c r="O229" s="1089"/>
      <c r="P229" s="1089"/>
      <c r="Q229" s="1089"/>
      <c r="R229" s="1089"/>
      <c r="S229" s="1089"/>
      <c r="T229" s="1089"/>
      <c r="U229" s="1089"/>
      <c r="V229" s="1089"/>
      <c r="W229" s="1089"/>
      <c r="X229" s="1089"/>
      <c r="Y229" s="1089"/>
      <c r="Z229" s="1089"/>
      <c r="AA229" s="1089"/>
      <c r="AB229" s="1089"/>
      <c r="AC229" s="1089"/>
      <c r="AD229" s="1089"/>
      <c r="AE229" s="1089"/>
      <c r="AF229" s="1089"/>
      <c r="AG229" s="1089"/>
      <c r="AH229" s="1089"/>
      <c r="AI229" s="1089"/>
      <c r="AJ229" s="1089"/>
      <c r="AK229" s="1089"/>
      <c r="AL229" s="1089"/>
      <c r="AM229" s="1089"/>
      <c r="AN229" s="1089"/>
      <c r="AO229" s="1089"/>
      <c r="AP229" s="1089"/>
      <c r="AQ229" s="1089"/>
      <c r="AR229" s="1089"/>
      <c r="AS229" s="1089"/>
      <c r="AT229" s="1089"/>
      <c r="AU229" s="1089"/>
      <c r="AV229" s="1089"/>
      <c r="AW229" s="1089"/>
      <c r="AX229" s="1089"/>
      <c r="AY229" s="1089"/>
      <c r="AZ229" s="1089"/>
      <c r="BA229" s="1089"/>
      <c r="BB229" s="1089"/>
      <c r="BC229" s="1089"/>
      <c r="BD229" s="1085"/>
      <c r="BE229" s="1085"/>
    </row>
    <row r="230" spans="1:57" ht="15.75" customHeight="1">
      <c r="A230" s="1089"/>
      <c r="B230" s="1096"/>
      <c r="C230" s="1089"/>
      <c r="D230" s="1089"/>
      <c r="E230" s="1089"/>
      <c r="F230" s="1089"/>
      <c r="G230" s="1089"/>
      <c r="H230" s="2497" t="s">
        <v>2652</v>
      </c>
      <c r="I230" s="2497"/>
      <c r="J230" s="2497"/>
      <c r="K230" s="2497"/>
      <c r="L230" s="2497"/>
      <c r="M230" s="2497"/>
      <c r="N230" s="2497"/>
      <c r="O230" s="2497"/>
      <c r="P230" s="2497"/>
      <c r="Q230" s="2497"/>
      <c r="R230" s="2497"/>
      <c r="S230" s="2497"/>
      <c r="T230" s="2497"/>
      <c r="U230" s="2497"/>
      <c r="V230" s="2497"/>
      <c r="W230" s="2497"/>
      <c r="X230" s="2497"/>
      <c r="Y230" s="2497"/>
      <c r="Z230" s="2497"/>
      <c r="AA230" s="2497"/>
      <c r="AB230" s="2497"/>
      <c r="AC230" s="2497"/>
      <c r="AD230" s="2497"/>
      <c r="AE230" s="2497"/>
      <c r="AF230" s="2497"/>
      <c r="AG230" s="2497"/>
      <c r="AH230" s="2497"/>
      <c r="AI230" s="2497"/>
      <c r="AJ230" s="2497"/>
      <c r="AK230" s="2497"/>
      <c r="AL230" s="2497"/>
      <c r="AM230" s="2497"/>
      <c r="AN230" s="2497"/>
      <c r="AO230" s="2497"/>
      <c r="AP230" s="2497"/>
      <c r="AQ230" s="2497"/>
      <c r="AR230" s="2497"/>
      <c r="AS230" s="2497"/>
      <c r="AT230" s="2497"/>
      <c r="AU230" s="2497"/>
      <c r="AV230" s="2497"/>
      <c r="AW230" s="2497"/>
      <c r="AX230" s="2497"/>
      <c r="AY230" s="2497"/>
      <c r="AZ230" s="2497"/>
      <c r="BA230" s="1089"/>
      <c r="BB230" s="1089"/>
      <c r="BC230" s="1089"/>
      <c r="BD230" s="1085"/>
      <c r="BE230" s="1085"/>
    </row>
    <row r="231" spans="1:57" ht="15.75" customHeight="1">
      <c r="A231" s="1089"/>
      <c r="B231" s="1095"/>
      <c r="C231" s="1089"/>
      <c r="D231" s="1089"/>
      <c r="E231" s="1089"/>
      <c r="F231" s="1089"/>
      <c r="G231" s="1089"/>
      <c r="H231" s="2497"/>
      <c r="I231" s="2497"/>
      <c r="J231" s="2497"/>
      <c r="K231" s="2497"/>
      <c r="L231" s="2497"/>
      <c r="M231" s="2497"/>
      <c r="N231" s="2497"/>
      <c r="O231" s="2497"/>
      <c r="P231" s="2497"/>
      <c r="Q231" s="2497"/>
      <c r="R231" s="2497"/>
      <c r="S231" s="2497"/>
      <c r="T231" s="2497"/>
      <c r="U231" s="2497"/>
      <c r="V231" s="2497"/>
      <c r="W231" s="2497"/>
      <c r="X231" s="2497"/>
      <c r="Y231" s="2497"/>
      <c r="Z231" s="2497"/>
      <c r="AA231" s="2497"/>
      <c r="AB231" s="2497"/>
      <c r="AC231" s="2497"/>
      <c r="AD231" s="2497"/>
      <c r="AE231" s="2497"/>
      <c r="AF231" s="2497"/>
      <c r="AG231" s="2497"/>
      <c r="AH231" s="2497"/>
      <c r="AI231" s="2497"/>
      <c r="AJ231" s="2497"/>
      <c r="AK231" s="2497"/>
      <c r="AL231" s="2497"/>
      <c r="AM231" s="2497"/>
      <c r="AN231" s="2497"/>
      <c r="AO231" s="2497"/>
      <c r="AP231" s="2497"/>
      <c r="AQ231" s="2497"/>
      <c r="AR231" s="2497"/>
      <c r="AS231" s="2497"/>
      <c r="AT231" s="2497"/>
      <c r="AU231" s="2497"/>
      <c r="AV231" s="2497"/>
      <c r="AW231" s="2497"/>
      <c r="AX231" s="2497"/>
      <c r="AY231" s="2497"/>
      <c r="AZ231" s="2497"/>
      <c r="BA231" s="1089"/>
      <c r="BB231" s="1089"/>
      <c r="BC231" s="1089"/>
      <c r="BD231" s="1085"/>
      <c r="BE231" s="1085"/>
    </row>
    <row r="232" spans="1:57" ht="15.75" customHeight="1">
      <c r="A232" s="1089"/>
      <c r="B232" s="1095"/>
      <c r="C232" s="1089"/>
      <c r="D232" s="1089"/>
      <c r="E232" s="1089"/>
      <c r="F232" s="1089"/>
      <c r="G232" s="1089"/>
      <c r="H232" s="2497"/>
      <c r="I232" s="2497"/>
      <c r="J232" s="2497"/>
      <c r="K232" s="2497"/>
      <c r="L232" s="2497"/>
      <c r="M232" s="2497"/>
      <c r="N232" s="2497"/>
      <c r="O232" s="2497"/>
      <c r="P232" s="2497"/>
      <c r="Q232" s="2497"/>
      <c r="R232" s="2497"/>
      <c r="S232" s="2497"/>
      <c r="T232" s="2497"/>
      <c r="U232" s="2497"/>
      <c r="V232" s="2497"/>
      <c r="W232" s="2497"/>
      <c r="X232" s="2497"/>
      <c r="Y232" s="2497"/>
      <c r="Z232" s="2497"/>
      <c r="AA232" s="2497"/>
      <c r="AB232" s="2497"/>
      <c r="AC232" s="2497"/>
      <c r="AD232" s="2497"/>
      <c r="AE232" s="2497"/>
      <c r="AF232" s="2497"/>
      <c r="AG232" s="2497"/>
      <c r="AH232" s="2497"/>
      <c r="AI232" s="2497"/>
      <c r="AJ232" s="2497"/>
      <c r="AK232" s="2497"/>
      <c r="AL232" s="2497"/>
      <c r="AM232" s="2497"/>
      <c r="AN232" s="2497"/>
      <c r="AO232" s="2497"/>
      <c r="AP232" s="2497"/>
      <c r="AQ232" s="2497"/>
      <c r="AR232" s="2497"/>
      <c r="AS232" s="2497"/>
      <c r="AT232" s="2497"/>
      <c r="AU232" s="2497"/>
      <c r="AV232" s="2497"/>
      <c r="AW232" s="2497"/>
      <c r="AX232" s="2497"/>
      <c r="AY232" s="2497"/>
      <c r="AZ232" s="2497"/>
      <c r="BA232" s="1089"/>
      <c r="BB232" s="1089"/>
      <c r="BC232" s="1089"/>
      <c r="BD232" s="1085"/>
      <c r="BE232" s="1085"/>
    </row>
    <row r="233" spans="1:57" ht="15.75" customHeight="1">
      <c r="A233" s="1089"/>
      <c r="B233" s="1095"/>
      <c r="C233" s="1089"/>
      <c r="D233" s="1089"/>
      <c r="E233" s="1089"/>
      <c r="F233" s="1089"/>
      <c r="G233" s="1089"/>
      <c r="H233" s="2497"/>
      <c r="I233" s="2497"/>
      <c r="J233" s="2497"/>
      <c r="K233" s="2497"/>
      <c r="L233" s="2497"/>
      <c r="M233" s="2497"/>
      <c r="N233" s="2497"/>
      <c r="O233" s="2497"/>
      <c r="P233" s="2497"/>
      <c r="Q233" s="2497"/>
      <c r="R233" s="2497"/>
      <c r="S233" s="2497"/>
      <c r="T233" s="2497"/>
      <c r="U233" s="2497"/>
      <c r="V233" s="2497"/>
      <c r="W233" s="2497"/>
      <c r="X233" s="2497"/>
      <c r="Y233" s="2497"/>
      <c r="Z233" s="2497"/>
      <c r="AA233" s="2497"/>
      <c r="AB233" s="2497"/>
      <c r="AC233" s="2497"/>
      <c r="AD233" s="2497"/>
      <c r="AE233" s="2497"/>
      <c r="AF233" s="2497"/>
      <c r="AG233" s="2497"/>
      <c r="AH233" s="2497"/>
      <c r="AI233" s="2497"/>
      <c r="AJ233" s="2497"/>
      <c r="AK233" s="2497"/>
      <c r="AL233" s="2497"/>
      <c r="AM233" s="2497"/>
      <c r="AN233" s="2497"/>
      <c r="AO233" s="2497"/>
      <c r="AP233" s="2497"/>
      <c r="AQ233" s="2497"/>
      <c r="AR233" s="2497"/>
      <c r="AS233" s="2497"/>
      <c r="AT233" s="2497"/>
      <c r="AU233" s="2497"/>
      <c r="AV233" s="2497"/>
      <c r="AW233" s="2497"/>
      <c r="AX233" s="2497"/>
      <c r="AY233" s="2497"/>
      <c r="AZ233" s="2497"/>
      <c r="BA233" s="1089"/>
      <c r="BB233" s="1089"/>
      <c r="BC233" s="1089"/>
      <c r="BD233" s="1085"/>
      <c r="BE233" s="1085"/>
    </row>
    <row r="234" spans="1:57" ht="15.75" customHeight="1">
      <c r="A234" s="1089"/>
      <c r="B234" s="1095"/>
      <c r="C234" s="1089"/>
      <c r="D234" s="1089"/>
      <c r="E234" s="1089"/>
      <c r="F234" s="1089"/>
      <c r="G234" s="1089"/>
      <c r="H234" s="1089"/>
      <c r="I234" s="1089"/>
      <c r="J234" s="1089"/>
      <c r="K234" s="1089"/>
      <c r="L234" s="1089"/>
      <c r="M234" s="1089"/>
      <c r="N234" s="1089"/>
      <c r="O234" s="1089"/>
      <c r="P234" s="1089"/>
      <c r="Q234" s="1089"/>
      <c r="R234" s="1089"/>
      <c r="S234" s="1089"/>
      <c r="T234" s="1089"/>
      <c r="U234" s="1089"/>
      <c r="V234" s="1089"/>
      <c r="W234" s="1089"/>
      <c r="X234" s="1089"/>
      <c r="Y234" s="1089"/>
      <c r="Z234" s="1089"/>
      <c r="AA234" s="1089"/>
      <c r="AB234" s="1089"/>
      <c r="AC234" s="1089"/>
      <c r="AD234" s="1089"/>
      <c r="AE234" s="1089"/>
      <c r="AF234" s="1089"/>
      <c r="AG234" s="1089"/>
      <c r="AH234" s="1089"/>
      <c r="AI234" s="1089"/>
      <c r="AJ234" s="1089"/>
      <c r="AK234" s="1089"/>
      <c r="AL234" s="1089"/>
      <c r="AM234" s="1089"/>
      <c r="AN234" s="1089"/>
      <c r="AO234" s="1089"/>
      <c r="AP234" s="1089"/>
      <c r="AQ234" s="1089"/>
      <c r="AR234" s="1089"/>
      <c r="AS234" s="1089"/>
      <c r="AT234" s="1089"/>
      <c r="AU234" s="1089"/>
      <c r="AV234" s="1089"/>
      <c r="AW234" s="1089"/>
      <c r="AX234" s="1089"/>
      <c r="AY234" s="1089"/>
      <c r="AZ234" s="1089"/>
      <c r="BA234" s="1089"/>
      <c r="BB234" s="1089"/>
      <c r="BC234" s="1089"/>
      <c r="BD234" s="1085"/>
      <c r="BE234" s="1085"/>
    </row>
    <row r="235" spans="1:57" ht="15.75" customHeight="1" thickBot="1">
      <c r="A235" s="1089"/>
      <c r="B235" s="1094"/>
      <c r="C235" s="1084"/>
      <c r="D235" s="1084"/>
      <c r="E235" s="1084"/>
      <c r="F235" s="1084"/>
      <c r="G235" s="1084"/>
      <c r="H235" s="2496" t="s">
        <v>2653</v>
      </c>
      <c r="I235" s="2496"/>
      <c r="J235" s="2496"/>
      <c r="K235" s="2496"/>
      <c r="L235" s="2496"/>
      <c r="M235" s="2496"/>
      <c r="N235" s="2496"/>
      <c r="O235" s="2496"/>
      <c r="P235" s="2496"/>
      <c r="Q235" s="2496"/>
      <c r="R235" s="2496"/>
      <c r="S235" s="2496"/>
      <c r="T235" s="2496"/>
      <c r="U235" s="2496"/>
      <c r="V235" s="2496"/>
      <c r="W235" s="2496"/>
      <c r="X235" s="2496"/>
      <c r="Y235" s="2496"/>
      <c r="Z235" s="2496"/>
      <c r="AA235" s="2496"/>
      <c r="AB235" s="2496"/>
      <c r="AC235" s="2496"/>
      <c r="AD235" s="2496"/>
      <c r="AE235" s="2496"/>
      <c r="AF235" s="2496"/>
      <c r="AG235" s="2496"/>
      <c r="AH235" s="2496"/>
      <c r="AI235" s="2496"/>
      <c r="AJ235" s="2496"/>
      <c r="AK235" s="2496"/>
      <c r="AL235" s="2496"/>
      <c r="AM235" s="2496"/>
      <c r="AN235" s="2496"/>
      <c r="AO235" s="2496"/>
      <c r="AP235" s="2496"/>
      <c r="AQ235" s="2496"/>
      <c r="AR235" s="2496"/>
      <c r="AS235" s="2496"/>
      <c r="AT235" s="2496"/>
      <c r="AU235" s="2496"/>
      <c r="AV235" s="2496"/>
      <c r="AW235" s="1084"/>
      <c r="AX235" s="1084"/>
      <c r="AY235" s="1084"/>
      <c r="AZ235" s="1084"/>
      <c r="BA235" s="1084"/>
      <c r="BB235" s="1084"/>
      <c r="BC235" s="1084"/>
      <c r="BD235" s="1083"/>
      <c r="BE235" s="1085"/>
    </row>
    <row r="236" spans="1:57" ht="15.75" customHeight="1" thickBot="1">
      <c r="A236" s="1089"/>
      <c r="B236" s="1092"/>
      <c r="C236" s="1091"/>
      <c r="D236" s="1091"/>
      <c r="E236" s="1091"/>
      <c r="F236" s="1091"/>
      <c r="G236" s="1091"/>
      <c r="H236" s="1091"/>
      <c r="I236" s="1091"/>
      <c r="J236" s="1091"/>
      <c r="K236" s="1091"/>
      <c r="L236" s="1091"/>
      <c r="M236" s="1091"/>
      <c r="N236" s="1091"/>
      <c r="O236" s="1091"/>
      <c r="P236" s="1091"/>
      <c r="Q236" s="1091"/>
      <c r="R236" s="1091"/>
      <c r="S236" s="1091"/>
      <c r="T236" s="1091"/>
      <c r="U236" s="1091"/>
      <c r="V236" s="1091"/>
      <c r="W236" s="1091"/>
      <c r="X236" s="1091"/>
      <c r="Y236" s="1091"/>
      <c r="Z236" s="1091"/>
      <c r="AA236" s="1091"/>
      <c r="AB236" s="1091"/>
      <c r="AC236" s="1091"/>
      <c r="AD236" s="1091"/>
      <c r="AE236" s="1091"/>
      <c r="AF236" s="1091"/>
      <c r="AG236" s="1091"/>
      <c r="AH236" s="1091"/>
      <c r="AI236" s="1091"/>
      <c r="AJ236" s="1091"/>
      <c r="AK236" s="1091"/>
      <c r="AL236" s="1091"/>
      <c r="AM236" s="1091"/>
      <c r="AN236" s="1091"/>
      <c r="AO236" s="1091"/>
      <c r="AP236" s="1091"/>
      <c r="AQ236" s="1091"/>
      <c r="AR236" s="1091"/>
      <c r="AS236" s="1091"/>
      <c r="AT236" s="1091"/>
      <c r="AU236" s="1091"/>
      <c r="AV236" s="1091"/>
      <c r="AW236" s="1091"/>
      <c r="AX236" s="1091"/>
      <c r="AY236" s="1091"/>
      <c r="AZ236" s="1091"/>
      <c r="BA236" s="1091"/>
      <c r="BB236" s="1091"/>
      <c r="BC236" s="1091"/>
      <c r="BD236" s="1090"/>
      <c r="BE236" s="1085"/>
    </row>
    <row r="237" spans="1:57" ht="30" customHeight="1" thickBot="1">
      <c r="A237" s="1089"/>
      <c r="B237" s="1092"/>
      <c r="C237" s="1091"/>
      <c r="D237" s="1091"/>
      <c r="E237" s="1091"/>
      <c r="F237" s="1091"/>
      <c r="G237" s="1091"/>
      <c r="H237" s="2472" t="s">
        <v>2654</v>
      </c>
      <c r="I237" s="2472"/>
      <c r="J237" s="2472"/>
      <c r="K237" s="2472"/>
      <c r="L237" s="1091"/>
      <c r="M237" s="1091"/>
      <c r="N237" s="1091"/>
      <c r="O237" s="1091"/>
      <c r="P237" s="1091"/>
      <c r="Q237" s="1091"/>
      <c r="R237" s="1091"/>
      <c r="S237" s="2493"/>
      <c r="T237" s="2494"/>
      <c r="U237" s="2494"/>
      <c r="V237" s="2494"/>
      <c r="W237" s="2494"/>
      <c r="X237" s="2494"/>
      <c r="Y237" s="2494"/>
      <c r="Z237" s="2494"/>
      <c r="AA237" s="2494"/>
      <c r="AB237" s="2494"/>
      <c r="AC237" s="2494"/>
      <c r="AD237" s="2494"/>
      <c r="AE237" s="2494"/>
      <c r="AF237" s="2494"/>
      <c r="AG237" s="2494"/>
      <c r="AH237" s="2494"/>
      <c r="AI237" s="2494"/>
      <c r="AJ237" s="2495"/>
      <c r="AK237" s="1091"/>
      <c r="AL237" s="1091"/>
      <c r="AM237" s="1091"/>
      <c r="AN237" s="1091"/>
      <c r="AO237" s="1091"/>
      <c r="AP237" s="1091"/>
      <c r="AQ237" s="1091"/>
      <c r="AR237" s="1091"/>
      <c r="AS237" s="1091"/>
      <c r="AT237" s="1091"/>
      <c r="AU237" s="1091"/>
      <c r="AV237" s="1091"/>
      <c r="AW237" s="1091"/>
      <c r="AX237" s="1091"/>
      <c r="AY237" s="1091"/>
      <c r="AZ237" s="1091"/>
      <c r="BA237" s="1091"/>
      <c r="BB237" s="1091"/>
      <c r="BC237" s="1091"/>
      <c r="BD237" s="1090"/>
      <c r="BE237" s="1085"/>
    </row>
    <row r="238" spans="1:57" ht="15.75" customHeight="1" thickBot="1">
      <c r="A238" s="1089"/>
      <c r="B238" s="1092"/>
      <c r="C238" s="1091"/>
      <c r="D238" s="1091"/>
      <c r="E238" s="1091"/>
      <c r="F238" s="1091"/>
      <c r="G238" s="1091"/>
      <c r="H238" s="1093"/>
      <c r="I238" s="1093"/>
      <c r="J238" s="1093"/>
      <c r="K238" s="1093"/>
      <c r="L238" s="1091"/>
      <c r="M238" s="1091"/>
      <c r="N238" s="1091"/>
      <c r="O238" s="1091"/>
      <c r="P238" s="1091"/>
      <c r="Q238" s="1091"/>
      <c r="R238" s="1091"/>
      <c r="S238" s="1091"/>
      <c r="T238" s="1091"/>
      <c r="U238" s="1091"/>
      <c r="V238" s="1091"/>
      <c r="W238" s="1091"/>
      <c r="X238" s="1091"/>
      <c r="Y238" s="1091"/>
      <c r="Z238" s="1091"/>
      <c r="AA238" s="1091"/>
      <c r="AB238" s="1091"/>
      <c r="AC238" s="1091"/>
      <c r="AD238" s="1091"/>
      <c r="AE238" s="1091"/>
      <c r="AF238" s="1091"/>
      <c r="AG238" s="1091"/>
      <c r="AH238" s="1091"/>
      <c r="AI238" s="1091"/>
      <c r="AJ238" s="1091"/>
      <c r="AK238" s="1091"/>
      <c r="AL238" s="1091"/>
      <c r="AM238" s="1091"/>
      <c r="AN238" s="1091"/>
      <c r="AO238" s="1091"/>
      <c r="AP238" s="1091"/>
      <c r="AQ238" s="1091"/>
      <c r="AR238" s="1091"/>
      <c r="AS238" s="1091"/>
      <c r="AT238" s="1091"/>
      <c r="AU238" s="1091"/>
      <c r="AV238" s="1091"/>
      <c r="AW238" s="1091"/>
      <c r="AX238" s="1091"/>
      <c r="AY238" s="1091"/>
      <c r="AZ238" s="1091"/>
      <c r="BA238" s="1091"/>
      <c r="BB238" s="1091"/>
      <c r="BC238" s="1091"/>
      <c r="BD238" s="1090"/>
      <c r="BE238" s="1085"/>
    </row>
    <row r="239" spans="1:57" ht="15.75" customHeight="1" thickBot="1">
      <c r="A239" s="1089"/>
      <c r="B239" s="1092"/>
      <c r="C239" s="1091"/>
      <c r="D239" s="1091"/>
      <c r="E239" s="1091"/>
      <c r="F239" s="1091"/>
      <c r="G239" s="1091"/>
      <c r="H239" s="2472" t="s">
        <v>2547</v>
      </c>
      <c r="I239" s="2472"/>
      <c r="J239" s="2472"/>
      <c r="K239" s="1093"/>
      <c r="L239" s="1091"/>
      <c r="M239" s="1091"/>
      <c r="N239" s="1091"/>
      <c r="O239" s="1091"/>
      <c r="P239" s="1091"/>
      <c r="Q239" s="1091"/>
      <c r="R239" s="1091"/>
      <c r="S239" s="2490" t="s">
        <v>1109</v>
      </c>
      <c r="T239" s="2491"/>
      <c r="U239" s="2491"/>
      <c r="V239" s="2491"/>
      <c r="W239" s="2491"/>
      <c r="X239" s="2491"/>
      <c r="Y239" s="2491"/>
      <c r="Z239" s="2491"/>
      <c r="AA239" s="2491"/>
      <c r="AB239" s="2491"/>
      <c r="AC239" s="2491"/>
      <c r="AD239" s="2491"/>
      <c r="AE239" s="2491"/>
      <c r="AF239" s="2491"/>
      <c r="AG239" s="2491"/>
      <c r="AH239" s="2491"/>
      <c r="AI239" s="2491"/>
      <c r="AJ239" s="2492"/>
      <c r="AK239" s="1091"/>
      <c r="AL239" s="1091"/>
      <c r="AM239" s="1091"/>
      <c r="AN239" s="1091"/>
      <c r="AO239" s="1091"/>
      <c r="AP239" s="1091"/>
      <c r="AQ239" s="1091"/>
      <c r="AR239" s="1091"/>
      <c r="AS239" s="1091"/>
      <c r="AT239" s="1091"/>
      <c r="AU239" s="1091"/>
      <c r="AV239" s="1091"/>
      <c r="AW239" s="1091"/>
      <c r="AX239" s="1091"/>
      <c r="AY239" s="1091"/>
      <c r="AZ239" s="1091"/>
      <c r="BA239" s="1091"/>
      <c r="BB239" s="1091"/>
      <c r="BC239" s="1091"/>
      <c r="BD239" s="1090"/>
      <c r="BE239" s="1085"/>
    </row>
    <row r="240" spans="1:57" ht="15.75" customHeight="1" thickBot="1">
      <c r="A240" s="1089"/>
      <c r="B240" s="1092"/>
      <c r="C240" s="1091"/>
      <c r="D240" s="1091"/>
      <c r="E240" s="1091"/>
      <c r="F240" s="1091"/>
      <c r="G240" s="1091"/>
      <c r="H240" s="1093"/>
      <c r="I240" s="1093"/>
      <c r="J240" s="1093"/>
      <c r="K240" s="1093"/>
      <c r="L240" s="1091"/>
      <c r="M240" s="1091"/>
      <c r="N240" s="1091"/>
      <c r="O240" s="1091"/>
      <c r="P240" s="1091"/>
      <c r="Q240" s="1091"/>
      <c r="R240" s="1091"/>
      <c r="S240" s="1091"/>
      <c r="T240" s="1091"/>
      <c r="U240" s="1091"/>
      <c r="V240" s="1091"/>
      <c r="W240" s="1091"/>
      <c r="X240" s="1091"/>
      <c r="Y240" s="1091"/>
      <c r="Z240" s="1091"/>
      <c r="AA240" s="1091"/>
      <c r="AB240" s="1091"/>
      <c r="AC240" s="1091"/>
      <c r="AD240" s="1091"/>
      <c r="AE240" s="1091"/>
      <c r="AF240" s="1091"/>
      <c r="AG240" s="1091"/>
      <c r="AH240" s="1091"/>
      <c r="AI240" s="1091"/>
      <c r="AJ240" s="1091"/>
      <c r="AK240" s="1091"/>
      <c r="AL240" s="1091"/>
      <c r="AM240" s="1091"/>
      <c r="AN240" s="1091"/>
      <c r="AO240" s="1091"/>
      <c r="AP240" s="1091"/>
      <c r="AQ240" s="1091"/>
      <c r="AR240" s="1091"/>
      <c r="AS240" s="1091"/>
      <c r="AT240" s="1091"/>
      <c r="AU240" s="1091"/>
      <c r="AV240" s="1091"/>
      <c r="AW240" s="1091"/>
      <c r="AX240" s="1091"/>
      <c r="AY240" s="1091"/>
      <c r="AZ240" s="1091"/>
      <c r="BA240" s="1091"/>
      <c r="BB240" s="1091"/>
      <c r="BC240" s="1091"/>
      <c r="BD240" s="1090"/>
      <c r="BE240" s="1085"/>
    </row>
    <row r="241" spans="1:57" ht="15.75" customHeight="1" thickBot="1">
      <c r="A241" s="1089"/>
      <c r="B241" s="1092"/>
      <c r="C241" s="1091"/>
      <c r="D241" s="1091"/>
      <c r="E241" s="1091"/>
      <c r="F241" s="1091"/>
      <c r="G241" s="1091"/>
      <c r="H241" s="2472" t="s">
        <v>868</v>
      </c>
      <c r="I241" s="2472"/>
      <c r="J241" s="1093"/>
      <c r="K241" s="1093"/>
      <c r="L241" s="1091"/>
      <c r="M241" s="1091"/>
      <c r="N241" s="1091"/>
      <c r="O241" s="1091"/>
      <c r="P241" s="1091"/>
      <c r="Q241" s="1091"/>
      <c r="R241" s="1091"/>
      <c r="S241" s="2490" t="s">
        <v>2655</v>
      </c>
      <c r="T241" s="2491"/>
      <c r="U241" s="2491"/>
      <c r="V241" s="2491"/>
      <c r="W241" s="2491"/>
      <c r="X241" s="2491"/>
      <c r="Y241" s="2491"/>
      <c r="Z241" s="2491"/>
      <c r="AA241" s="2491"/>
      <c r="AB241" s="2491"/>
      <c r="AC241" s="2491"/>
      <c r="AD241" s="2491"/>
      <c r="AE241" s="2491"/>
      <c r="AF241" s="2491"/>
      <c r="AG241" s="2491"/>
      <c r="AH241" s="2491"/>
      <c r="AI241" s="2491"/>
      <c r="AJ241" s="2492"/>
      <c r="AK241" s="1091"/>
      <c r="AL241" s="1091"/>
      <c r="AM241" s="1091"/>
      <c r="AN241" s="1091"/>
      <c r="AO241" s="1091"/>
      <c r="AP241" s="1091"/>
      <c r="AQ241" s="1091"/>
      <c r="AR241" s="1091"/>
      <c r="AS241" s="1091"/>
      <c r="AT241" s="1091"/>
      <c r="AU241" s="1091"/>
      <c r="AV241" s="1091"/>
      <c r="AW241" s="1091"/>
      <c r="AX241" s="1091"/>
      <c r="AY241" s="1091"/>
      <c r="AZ241" s="1091"/>
      <c r="BA241" s="1091"/>
      <c r="BB241" s="1091"/>
      <c r="BC241" s="1091"/>
      <c r="BD241" s="1090"/>
      <c r="BE241" s="1085"/>
    </row>
    <row r="242" spans="1:57" ht="15.75" customHeight="1" thickBot="1">
      <c r="A242" s="1089"/>
      <c r="B242" s="1092"/>
      <c r="C242" s="1091"/>
      <c r="D242" s="1091"/>
      <c r="E242" s="1091"/>
      <c r="F242" s="1091"/>
      <c r="G242" s="1091"/>
      <c r="H242" s="1091"/>
      <c r="I242" s="1091"/>
      <c r="J242" s="1091"/>
      <c r="K242" s="1091"/>
      <c r="L242" s="1091"/>
      <c r="M242" s="1091"/>
      <c r="N242" s="1091"/>
      <c r="O242" s="1091"/>
      <c r="P242" s="1091"/>
      <c r="Q242" s="1091"/>
      <c r="R242" s="1091"/>
      <c r="S242" s="1091"/>
      <c r="T242" s="1091"/>
      <c r="U242" s="1091"/>
      <c r="V242" s="1091"/>
      <c r="W242" s="1091"/>
      <c r="X242" s="1091"/>
      <c r="Y242" s="1091"/>
      <c r="Z242" s="1091"/>
      <c r="AA242" s="1091"/>
      <c r="AB242" s="1091"/>
      <c r="AC242" s="1091"/>
      <c r="AD242" s="1091"/>
      <c r="AE242" s="1091"/>
      <c r="AF242" s="1091"/>
      <c r="AG242" s="1091"/>
      <c r="AH242" s="1091"/>
      <c r="AI242" s="1091"/>
      <c r="AJ242" s="1091"/>
      <c r="AK242" s="1091"/>
      <c r="AL242" s="1091"/>
      <c r="AM242" s="1091"/>
      <c r="AN242" s="1091"/>
      <c r="AO242" s="1091"/>
      <c r="AP242" s="1091"/>
      <c r="AQ242" s="1091"/>
      <c r="AR242" s="1091"/>
      <c r="AS242" s="1091"/>
      <c r="AT242" s="1091"/>
      <c r="AU242" s="1091"/>
      <c r="AV242" s="1091"/>
      <c r="AW242" s="1091"/>
      <c r="AX242" s="1091"/>
      <c r="AY242" s="1091"/>
      <c r="AZ242" s="1091"/>
      <c r="BA242" s="1091"/>
      <c r="BB242" s="1091"/>
      <c r="BC242" s="1091"/>
      <c r="BD242" s="1090"/>
      <c r="BE242" s="1085"/>
    </row>
    <row r="243" spans="1:57" ht="15.75" customHeight="1" thickBot="1">
      <c r="A243" s="1089"/>
      <c r="B243" s="1092"/>
      <c r="C243" s="1091"/>
      <c r="D243" s="1091"/>
      <c r="E243" s="1091"/>
      <c r="F243" s="1091"/>
      <c r="G243" s="1091"/>
      <c r="H243" s="2473" t="s">
        <v>2656</v>
      </c>
      <c r="I243" s="2473"/>
      <c r="J243" s="2473"/>
      <c r="K243" s="2473"/>
      <c r="L243" s="2473"/>
      <c r="M243" s="2473"/>
      <c r="N243" s="2473"/>
      <c r="O243" s="2473"/>
      <c r="P243" s="1091"/>
      <c r="Q243" s="1091"/>
      <c r="R243" s="1091"/>
      <c r="S243" s="2490" t="s">
        <v>1125</v>
      </c>
      <c r="T243" s="2491"/>
      <c r="U243" s="2491"/>
      <c r="V243" s="2491"/>
      <c r="W243" s="2491"/>
      <c r="X243" s="2491"/>
      <c r="Y243" s="2491"/>
      <c r="Z243" s="2491"/>
      <c r="AA243" s="2491"/>
      <c r="AB243" s="2491"/>
      <c r="AC243" s="2491"/>
      <c r="AD243" s="2491"/>
      <c r="AE243" s="2491"/>
      <c r="AF243" s="2491"/>
      <c r="AG243" s="2491"/>
      <c r="AH243" s="2491"/>
      <c r="AI243" s="2491"/>
      <c r="AJ243" s="2492"/>
      <c r="AK243" s="1091"/>
      <c r="AL243" s="1091"/>
      <c r="AM243" s="1091"/>
      <c r="AN243" s="1091"/>
      <c r="AO243" s="1091"/>
      <c r="AP243" s="1091"/>
      <c r="AQ243" s="1091"/>
      <c r="AR243" s="1091"/>
      <c r="AS243" s="1091"/>
      <c r="AT243" s="1091"/>
      <c r="AU243" s="1091"/>
      <c r="AV243" s="1091"/>
      <c r="AW243" s="1091"/>
      <c r="AX243" s="1091"/>
      <c r="AY243" s="1091"/>
      <c r="AZ243" s="1091"/>
      <c r="BA243" s="1091"/>
      <c r="BB243" s="1091"/>
      <c r="BC243" s="1091"/>
      <c r="BD243" s="1090"/>
      <c r="BE243" s="1085"/>
    </row>
    <row r="244" spans="1:57" ht="15.75" customHeight="1" thickBot="1">
      <c r="A244" s="1089"/>
      <c r="B244" s="1092"/>
      <c r="C244" s="1091"/>
      <c r="D244" s="1091"/>
      <c r="E244" s="1091"/>
      <c r="F244" s="1091"/>
      <c r="G244" s="1091"/>
      <c r="H244" s="1091"/>
      <c r="I244" s="1091"/>
      <c r="J244" s="1091"/>
      <c r="K244" s="1091"/>
      <c r="L244" s="1091"/>
      <c r="M244" s="1091"/>
      <c r="N244" s="1091"/>
      <c r="O244" s="1091"/>
      <c r="P244" s="1091"/>
      <c r="Q244" s="1091"/>
      <c r="R244" s="1091"/>
      <c r="S244" s="1091"/>
      <c r="T244" s="1091"/>
      <c r="U244" s="1091"/>
      <c r="V244" s="1091"/>
      <c r="W244" s="1091"/>
      <c r="X244" s="1091"/>
      <c r="Y244" s="1091"/>
      <c r="Z244" s="1091"/>
      <c r="AA244" s="1091"/>
      <c r="AB244" s="1091"/>
      <c r="AC244" s="1091"/>
      <c r="AD244" s="1091"/>
      <c r="AE244" s="1091"/>
      <c r="AF244" s="1091"/>
      <c r="AG244" s="1091"/>
      <c r="AH244" s="1091"/>
      <c r="AI244" s="1091"/>
      <c r="AJ244" s="1091"/>
      <c r="AK244" s="1091"/>
      <c r="AL244" s="1091"/>
      <c r="AM244" s="1091"/>
      <c r="AN244" s="1091"/>
      <c r="AO244" s="1091"/>
      <c r="AP244" s="1091"/>
      <c r="AQ244" s="1091"/>
      <c r="AR244" s="1091"/>
      <c r="AS244" s="1091"/>
      <c r="AT244" s="1091"/>
      <c r="AU244" s="1091"/>
      <c r="AV244" s="1091"/>
      <c r="AW244" s="1091"/>
      <c r="AX244" s="1091"/>
      <c r="AY244" s="1091"/>
      <c r="AZ244" s="1091"/>
      <c r="BA244" s="1091"/>
      <c r="BB244" s="1091"/>
      <c r="BC244" s="1091"/>
      <c r="BD244" s="1090"/>
      <c r="BE244" s="1085"/>
    </row>
    <row r="245" spans="1:57" ht="15.75" customHeight="1" thickBot="1">
      <c r="A245" s="1089"/>
      <c r="B245" s="1092"/>
      <c r="C245" s="1091"/>
      <c r="D245" s="1091"/>
      <c r="E245" s="1091"/>
      <c r="F245" s="1091"/>
      <c r="G245" s="1091"/>
      <c r="H245" s="2474" t="s">
        <v>2657</v>
      </c>
      <c r="I245" s="2474"/>
      <c r="J245" s="1091"/>
      <c r="K245" s="1091"/>
      <c r="L245" s="1091"/>
      <c r="M245" s="1091"/>
      <c r="N245" s="1091"/>
      <c r="O245" s="1091"/>
      <c r="P245" s="1091"/>
      <c r="Q245" s="1091"/>
      <c r="R245" s="1091"/>
      <c r="S245" s="2487"/>
      <c r="T245" s="2488"/>
      <c r="U245" s="2488"/>
      <c r="V245" s="2488"/>
      <c r="W245" s="2488"/>
      <c r="X245" s="2488"/>
      <c r="Y245" s="2488"/>
      <c r="Z245" s="2488"/>
      <c r="AA245" s="2488"/>
      <c r="AB245" s="2488"/>
      <c r="AC245" s="2488"/>
      <c r="AD245" s="2488"/>
      <c r="AE245" s="2488"/>
      <c r="AF245" s="2488"/>
      <c r="AG245" s="2488"/>
      <c r="AH245" s="2488"/>
      <c r="AI245" s="2488"/>
      <c r="AJ245" s="2489"/>
      <c r="AK245" s="1091"/>
      <c r="AL245" s="1091"/>
      <c r="AM245" s="1091"/>
      <c r="AN245" s="1091"/>
      <c r="AO245" s="1091"/>
      <c r="AP245" s="1091"/>
      <c r="AQ245" s="1091"/>
      <c r="AR245" s="1091"/>
      <c r="AS245" s="1091"/>
      <c r="AT245" s="1091"/>
      <c r="AU245" s="1091"/>
      <c r="AV245" s="1091"/>
      <c r="AW245" s="1091"/>
      <c r="AX245" s="1091"/>
      <c r="AY245" s="1091"/>
      <c r="AZ245" s="1091"/>
      <c r="BA245" s="1091"/>
      <c r="BB245" s="1091"/>
      <c r="BC245" s="1091"/>
      <c r="BD245" s="1090"/>
      <c r="BE245" s="1085"/>
    </row>
    <row r="246" spans="1:57" ht="15.75" customHeight="1" thickBot="1">
      <c r="A246" s="1089"/>
      <c r="B246" s="1088"/>
      <c r="C246" s="1087"/>
      <c r="D246" s="1087"/>
      <c r="E246" s="1087"/>
      <c r="F246" s="1087"/>
      <c r="G246" s="1087"/>
      <c r="H246" s="1087"/>
      <c r="I246" s="1087"/>
      <c r="J246" s="1087"/>
      <c r="K246" s="1087"/>
      <c r="L246" s="1087"/>
      <c r="M246" s="1087"/>
      <c r="N246" s="1087"/>
      <c r="O246" s="1087"/>
      <c r="P246" s="1087"/>
      <c r="Q246" s="1087"/>
      <c r="R246" s="1087"/>
      <c r="S246" s="1087"/>
      <c r="T246" s="1087"/>
      <c r="U246" s="1087"/>
      <c r="V246" s="1087"/>
      <c r="W246" s="1087"/>
      <c r="X246" s="1087"/>
      <c r="Y246" s="1087"/>
      <c r="Z246" s="1087"/>
      <c r="AA246" s="1087"/>
      <c r="AB246" s="1087"/>
      <c r="AC246" s="1087"/>
      <c r="AD246" s="1087"/>
      <c r="AE246" s="1087"/>
      <c r="AF246" s="1087"/>
      <c r="AG246" s="1087"/>
      <c r="AH246" s="1087"/>
      <c r="AI246" s="1087"/>
      <c r="AJ246" s="1087"/>
      <c r="AK246" s="1087"/>
      <c r="AL246" s="1087"/>
      <c r="AM246" s="1087"/>
      <c r="AN246" s="1087"/>
      <c r="AO246" s="1087"/>
      <c r="AP246" s="1087"/>
      <c r="AQ246" s="1087"/>
      <c r="AR246" s="1087"/>
      <c r="AS246" s="1087"/>
      <c r="AT246" s="1087"/>
      <c r="AU246" s="1087"/>
      <c r="AV246" s="1087"/>
      <c r="AW246" s="1087"/>
      <c r="AX246" s="1087"/>
      <c r="AY246" s="1087"/>
      <c r="AZ246" s="1087"/>
      <c r="BA246" s="1087"/>
      <c r="BB246" s="1087"/>
      <c r="BC246" s="1087"/>
      <c r="BD246" s="1086"/>
      <c r="BE246" s="1085"/>
    </row>
    <row r="247" spans="1:57" ht="15.75" customHeight="1" thickBot="1">
      <c r="A247" s="1084"/>
      <c r="B247" s="1084"/>
      <c r="C247" s="1084"/>
      <c r="D247" s="1084"/>
      <c r="E247" s="1084"/>
      <c r="F247" s="1084"/>
      <c r="G247" s="1084"/>
      <c r="H247" s="1084"/>
      <c r="I247" s="1084"/>
      <c r="J247" s="1084"/>
      <c r="K247" s="1084"/>
      <c r="L247" s="1084"/>
      <c r="M247" s="1084"/>
      <c r="N247" s="1084"/>
      <c r="O247" s="1084"/>
      <c r="P247" s="1084"/>
      <c r="Q247" s="1084"/>
      <c r="R247" s="1084"/>
      <c r="S247" s="1084"/>
      <c r="T247" s="1084"/>
      <c r="U247" s="1084"/>
      <c r="V247" s="1084"/>
      <c r="W247" s="1084"/>
      <c r="X247" s="1084"/>
      <c r="Y247" s="1084"/>
      <c r="Z247" s="1084"/>
      <c r="AA247" s="1084"/>
      <c r="AB247" s="1084"/>
      <c r="AC247" s="1084"/>
      <c r="AD247" s="1084"/>
      <c r="AE247" s="1084"/>
      <c r="AF247" s="1084"/>
      <c r="AG247" s="1084"/>
      <c r="AH247" s="1084"/>
      <c r="AI247" s="1084"/>
      <c r="AJ247" s="1084"/>
      <c r="AK247" s="1084"/>
      <c r="AL247" s="1084"/>
      <c r="AM247" s="1084"/>
      <c r="AN247" s="1084"/>
      <c r="AO247" s="1084"/>
      <c r="AP247" s="1084"/>
      <c r="AQ247" s="1084"/>
      <c r="AR247" s="1084"/>
      <c r="AS247" s="1084"/>
      <c r="AT247" s="1084"/>
      <c r="AU247" s="1084"/>
      <c r="AV247" s="1084"/>
      <c r="AW247" s="1084"/>
      <c r="AX247" s="1084"/>
      <c r="AY247" s="1084"/>
      <c r="AZ247" s="1084"/>
      <c r="BA247" s="1084"/>
      <c r="BB247" s="1084"/>
      <c r="BC247" s="1084"/>
      <c r="BD247" s="1084"/>
      <c r="BE247" s="1083"/>
    </row>
    <row r="250" spans="1:57" ht="15.75" customHeight="1">
      <c r="D250" s="1081"/>
    </row>
    <row r="251" spans="1:57" ht="15.75" customHeight="1">
      <c r="D251" s="1082"/>
    </row>
    <row r="252" spans="1:57" ht="15.75" customHeight="1">
      <c r="D252" s="1081"/>
    </row>
    <row r="253" spans="1:57" ht="15.75" customHeight="1">
      <c r="D253" s="1081"/>
    </row>
    <row r="254" spans="1:57" ht="15.75" customHeight="1">
      <c r="R254" s="1080" t="s">
        <v>253</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Sources and Basis Breakdown</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Steinwert, Sopida</cp:lastModifiedBy>
  <cp:revision/>
  <cp:lastPrinted>2024-04-23T07:42:04Z</cp:lastPrinted>
  <dcterms:created xsi:type="dcterms:W3CDTF">2007-12-27T18:26:28Z</dcterms:created>
  <dcterms:modified xsi:type="dcterms:W3CDTF">2024-07-01T23:00:25Z</dcterms:modified>
  <cp:category/>
  <cp:contentStatus/>
</cp:coreProperties>
</file>